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5" yWindow="-30" windowWidth="10650" windowHeight="9240"/>
  </bookViews>
  <sheets>
    <sheet name="Notes" sheetId="10" r:id="rId1"/>
    <sheet name="Pace of change parameters" sheetId="4" r:id="rId2"/>
    <sheet name="2016-17" sheetId="3" r:id="rId3"/>
    <sheet name="2017-18" sheetId="6" r:id="rId4"/>
    <sheet name="2018-19" sheetId="7" r:id="rId5"/>
    <sheet name="2019-20" sheetId="8" r:id="rId6"/>
    <sheet name="2020-21" sheetId="9" r:id="rId7"/>
  </sheets>
  <definedNames>
    <definedName name="_xlnm.Print_Area" localSheetId="0">Notes!$A$1:$D$65</definedName>
    <definedName name="_xlnm.Print_Area" localSheetId="1">'Pace of change parameters'!$A$1:$I$37</definedName>
    <definedName name="_xlnm.Print_Titles" localSheetId="2">'2016-17'!$6:$7</definedName>
    <definedName name="_xlnm.Print_Titles" localSheetId="3">'2017-18'!$6:$7</definedName>
    <definedName name="_xlnm.Print_Titles" localSheetId="4">'2018-19'!$6:$7</definedName>
    <definedName name="_xlnm.Print_Titles" localSheetId="5">'2019-20'!$6:$7</definedName>
    <definedName name="_xlnm.Print_Titles" localSheetId="6">'2020-21'!$6:$7</definedName>
  </definedNames>
  <calcPr calcId="145621"/>
</workbook>
</file>

<file path=xl/calcChain.xml><?xml version="1.0" encoding="utf-8"?>
<calcChain xmlns="http://schemas.openxmlformats.org/spreadsheetml/2006/main">
  <c r="I13" i="4" l="1"/>
  <c r="F13" i="4"/>
  <c r="G13" i="4"/>
  <c r="H13" i="4"/>
  <c r="G20" i="4" l="1"/>
  <c r="H20" i="4"/>
  <c r="I20" i="4"/>
  <c r="F20" i="4"/>
  <c r="E20" i="4"/>
  <c r="M219" i="9" l="1"/>
  <c r="M217" i="9"/>
  <c r="M216" i="9"/>
  <c r="M215" i="9"/>
  <c r="M214" i="9"/>
  <c r="M213" i="9"/>
  <c r="M212" i="9"/>
  <c r="M211" i="9"/>
  <c r="M210" i="9"/>
  <c r="M209" i="9"/>
  <c r="M208" i="9"/>
  <c r="M207" i="9"/>
  <c r="M206" i="9"/>
  <c r="M205" i="9"/>
  <c r="M204" i="9"/>
  <c r="M203" i="9"/>
  <c r="M202" i="9"/>
  <c r="M201" i="9"/>
  <c r="M200" i="9"/>
  <c r="M199" i="9"/>
  <c r="M198" i="9"/>
  <c r="M197" i="9"/>
  <c r="M196" i="9"/>
  <c r="M195" i="9"/>
  <c r="M194" i="9"/>
  <c r="M193" i="9"/>
  <c r="M192" i="9"/>
  <c r="M191" i="9"/>
  <c r="M190" i="9"/>
  <c r="M189" i="9"/>
  <c r="M188" i="9"/>
  <c r="M187" i="9"/>
  <c r="M186" i="9"/>
  <c r="M185" i="9"/>
  <c r="M184" i="9"/>
  <c r="M183" i="9"/>
  <c r="M182" i="9"/>
  <c r="M181" i="9"/>
  <c r="M180" i="9"/>
  <c r="M179" i="9"/>
  <c r="M178" i="9"/>
  <c r="M177" i="9"/>
  <c r="M176" i="9"/>
  <c r="M175" i="9"/>
  <c r="M174" i="9"/>
  <c r="M173" i="9"/>
  <c r="M172" i="9"/>
  <c r="M171" i="9"/>
  <c r="M170" i="9"/>
  <c r="M169" i="9"/>
  <c r="M168" i="9"/>
  <c r="M167" i="9"/>
  <c r="M166" i="9"/>
  <c r="M165" i="9"/>
  <c r="M164" i="9"/>
  <c r="M163" i="9"/>
  <c r="M162" i="9"/>
  <c r="M161" i="9"/>
  <c r="M160" i="9"/>
  <c r="M159" i="9"/>
  <c r="M158" i="9"/>
  <c r="M157" i="9"/>
  <c r="M156" i="9"/>
  <c r="M155" i="9"/>
  <c r="M154" i="9"/>
  <c r="M153" i="9"/>
  <c r="M152" i="9"/>
  <c r="M151" i="9"/>
  <c r="M150" i="9"/>
  <c r="M149" i="9"/>
  <c r="M148" i="9"/>
  <c r="M147" i="9"/>
  <c r="M146" i="9"/>
  <c r="M145" i="9"/>
  <c r="M144" i="9"/>
  <c r="M143" i="9"/>
  <c r="M142" i="9"/>
  <c r="M141" i="9"/>
  <c r="M140" i="9"/>
  <c r="M139" i="9"/>
  <c r="M138" i="9"/>
  <c r="M137" i="9"/>
  <c r="M136" i="9"/>
  <c r="M135" i="9"/>
  <c r="M134" i="9"/>
  <c r="M133" i="9"/>
  <c r="M132" i="9"/>
  <c r="M131" i="9"/>
  <c r="M130" i="9"/>
  <c r="M129" i="9"/>
  <c r="M128" i="9"/>
  <c r="M127" i="9"/>
  <c r="M126" i="9"/>
  <c r="M125" i="9"/>
  <c r="M124" i="9"/>
  <c r="M123" i="9"/>
  <c r="M122" i="9"/>
  <c r="M121" i="9"/>
  <c r="M120" i="9"/>
  <c r="M119" i="9"/>
  <c r="M118" i="9"/>
  <c r="M117" i="9"/>
  <c r="M116" i="9"/>
  <c r="M115" i="9"/>
  <c r="M114" i="9"/>
  <c r="M113" i="9"/>
  <c r="M112" i="9"/>
  <c r="M111" i="9"/>
  <c r="M110" i="9"/>
  <c r="M109" i="9"/>
  <c r="M108" i="9"/>
  <c r="M107" i="9"/>
  <c r="M106" i="9"/>
  <c r="M105" i="9"/>
  <c r="M104" i="9"/>
  <c r="M103" i="9"/>
  <c r="M102" i="9"/>
  <c r="M101" i="9"/>
  <c r="M100" i="9"/>
  <c r="M99" i="9"/>
  <c r="M98" i="9"/>
  <c r="M97" i="9"/>
  <c r="M96" i="9"/>
  <c r="M95" i="9"/>
  <c r="M94" i="9"/>
  <c r="M93" i="9"/>
  <c r="M92" i="9"/>
  <c r="M91" i="9"/>
  <c r="M90" i="9"/>
  <c r="M89" i="9"/>
  <c r="M88" i="9"/>
  <c r="M87" i="9"/>
  <c r="M86" i="9"/>
  <c r="M85" i="9"/>
  <c r="M84" i="9"/>
  <c r="M83" i="9"/>
  <c r="M82" i="9"/>
  <c r="M81" i="9"/>
  <c r="M80" i="9"/>
  <c r="M79" i="9"/>
  <c r="M78" i="9"/>
  <c r="M77" i="9"/>
  <c r="M76" i="9"/>
  <c r="M75" i="9"/>
  <c r="M74" i="9"/>
  <c r="M73" i="9"/>
  <c r="M72" i="9"/>
  <c r="M71" i="9"/>
  <c r="M70" i="9"/>
  <c r="M69" i="9"/>
  <c r="M68" i="9"/>
  <c r="M67" i="9"/>
  <c r="M66" i="9"/>
  <c r="M65" i="9"/>
  <c r="M64" i="9"/>
  <c r="M63" i="9"/>
  <c r="M62" i="9"/>
  <c r="M61" i="9"/>
  <c r="M60" i="9"/>
  <c r="M59" i="9"/>
  <c r="M58" i="9"/>
  <c r="M57" i="9"/>
  <c r="M56" i="9"/>
  <c r="M55" i="9"/>
  <c r="M54" i="9"/>
  <c r="M53" i="9"/>
  <c r="M52" i="9"/>
  <c r="M51" i="9"/>
  <c r="M50" i="9"/>
  <c r="M49" i="9"/>
  <c r="M48" i="9"/>
  <c r="M47" i="9"/>
  <c r="M46" i="9"/>
  <c r="M45" i="9"/>
  <c r="M44" i="9"/>
  <c r="M43" i="9"/>
  <c r="M42" i="9"/>
  <c r="M41" i="9"/>
  <c r="M40" i="9"/>
  <c r="M39" i="9"/>
  <c r="M38" i="9"/>
  <c r="M37" i="9"/>
  <c r="M36" i="9"/>
  <c r="M35" i="9"/>
  <c r="M34" i="9"/>
  <c r="M33" i="9"/>
  <c r="M32" i="9"/>
  <c r="M31" i="9"/>
  <c r="M30" i="9"/>
  <c r="M29" i="9"/>
  <c r="M28" i="9"/>
  <c r="M27" i="9"/>
  <c r="M26" i="9"/>
  <c r="M25" i="9"/>
  <c r="M24" i="9"/>
  <c r="M23" i="9"/>
  <c r="M22" i="9"/>
  <c r="M21" i="9"/>
  <c r="M20" i="9"/>
  <c r="M19" i="9"/>
  <c r="M18" i="9"/>
  <c r="M17" i="9"/>
  <c r="M16" i="9"/>
  <c r="M15" i="9"/>
  <c r="M14" i="9"/>
  <c r="M13" i="9"/>
  <c r="M12" i="9"/>
  <c r="M11" i="9"/>
  <c r="M10" i="9"/>
  <c r="M9" i="9"/>
  <c r="M291" i="9" l="1"/>
  <c r="M286" i="9"/>
  <c r="M282" i="9"/>
  <c r="M278" i="9"/>
  <c r="M270" i="9"/>
  <c r="M266" i="9"/>
  <c r="M262" i="9"/>
  <c r="M254" i="9"/>
  <c r="M250" i="9"/>
  <c r="M246" i="9"/>
  <c r="M239" i="9"/>
  <c r="M235" i="9"/>
  <c r="M231" i="9"/>
  <c r="M226" i="9"/>
  <c r="M288" i="9"/>
  <c r="M284" i="9"/>
  <c r="M280" i="9"/>
  <c r="M273" i="9"/>
  <c r="M268" i="9"/>
  <c r="M264" i="9"/>
  <c r="M260" i="9"/>
  <c r="M252" i="9"/>
  <c r="M248" i="9"/>
  <c r="M242" i="9"/>
  <c r="M237" i="9"/>
  <c r="M233" i="9"/>
  <c r="M224" i="9"/>
  <c r="M289" i="9"/>
  <c r="M281" i="9"/>
  <c r="M269" i="9"/>
  <c r="M261" i="9"/>
  <c r="M249" i="9"/>
  <c r="M238" i="9"/>
  <c r="M277" i="9"/>
  <c r="M234" i="9"/>
  <c r="M225" i="9"/>
  <c r="M287" i="9"/>
  <c r="M279" i="9"/>
  <c r="M267" i="9"/>
  <c r="M256" i="9"/>
  <c r="M247" i="9"/>
  <c r="M236" i="9"/>
  <c r="M228" i="9"/>
  <c r="M285" i="9"/>
  <c r="M265" i="9"/>
  <c r="M253" i="9"/>
  <c r="M245" i="9"/>
  <c r="M283" i="9"/>
  <c r="M240" i="9"/>
  <c r="M251" i="9"/>
  <c r="M271" i="9"/>
  <c r="M232" i="9"/>
  <c r="M223" i="9"/>
  <c r="M263" i="9"/>
  <c r="M219" i="8"/>
  <c r="M291" i="8" l="1"/>
  <c r="M286" i="8"/>
  <c r="M282" i="8"/>
  <c r="M278" i="8"/>
  <c r="M270" i="8"/>
  <c r="M266" i="8"/>
  <c r="M262" i="8"/>
  <c r="M254" i="8"/>
  <c r="M250" i="8"/>
  <c r="M246" i="8"/>
  <c r="M239" i="8"/>
  <c r="M235" i="8"/>
  <c r="M231" i="8"/>
  <c r="M226" i="8"/>
  <c r="M288" i="8"/>
  <c r="M284" i="8"/>
  <c r="M280" i="8"/>
  <c r="M273" i="8"/>
  <c r="M268" i="8"/>
  <c r="M264" i="8"/>
  <c r="M260" i="8"/>
  <c r="M252" i="8"/>
  <c r="M248" i="8"/>
  <c r="M242" i="8"/>
  <c r="M237" i="8"/>
  <c r="M233" i="8"/>
  <c r="M224" i="8"/>
  <c r="M289" i="8"/>
  <c r="M281" i="8"/>
  <c r="M269" i="8"/>
  <c r="M261" i="8"/>
  <c r="M249" i="8"/>
  <c r="M238" i="8"/>
  <c r="M277" i="8"/>
  <c r="M265" i="8"/>
  <c r="M245" i="8"/>
  <c r="M225" i="8"/>
  <c r="M287" i="8"/>
  <c r="M279" i="8"/>
  <c r="M267" i="8"/>
  <c r="M256" i="8"/>
  <c r="M247" i="8"/>
  <c r="M236" i="8"/>
  <c r="M228" i="8"/>
  <c r="M285" i="8"/>
  <c r="M253" i="8"/>
  <c r="M234" i="8"/>
  <c r="M263" i="8"/>
  <c r="M271" i="8"/>
  <c r="M251" i="8"/>
  <c r="M283" i="8"/>
  <c r="M240" i="8"/>
  <c r="M232" i="8"/>
  <c r="M223" i="8"/>
  <c r="M219" i="7"/>
  <c r="M291" i="7" l="1"/>
  <c r="M286" i="7"/>
  <c r="M282" i="7"/>
  <c r="M278" i="7"/>
  <c r="M270" i="7"/>
  <c r="M266" i="7"/>
  <c r="M262" i="7"/>
  <c r="M254" i="7"/>
  <c r="M250" i="7"/>
  <c r="M246" i="7"/>
  <c r="M239" i="7"/>
  <c r="M235" i="7"/>
  <c r="M231" i="7"/>
  <c r="M226" i="7"/>
  <c r="M288" i="7"/>
  <c r="M284" i="7"/>
  <c r="M280" i="7"/>
  <c r="M273" i="7"/>
  <c r="M268" i="7"/>
  <c r="M264" i="7"/>
  <c r="M260" i="7"/>
  <c r="M252" i="7"/>
  <c r="M248" i="7"/>
  <c r="M242" i="7"/>
  <c r="M237" i="7"/>
  <c r="M233" i="7"/>
  <c r="M224" i="7"/>
  <c r="M289" i="7"/>
  <c r="M281" i="7"/>
  <c r="M269" i="7"/>
  <c r="M261" i="7"/>
  <c r="M249" i="7"/>
  <c r="M238" i="7"/>
  <c r="M277" i="7"/>
  <c r="M253" i="7"/>
  <c r="M234" i="7"/>
  <c r="M225" i="7"/>
  <c r="M287" i="7"/>
  <c r="M279" i="7"/>
  <c r="M267" i="7"/>
  <c r="M256" i="7"/>
  <c r="M247" i="7"/>
  <c r="M236" i="7"/>
  <c r="M228" i="7"/>
  <c r="M285" i="7"/>
  <c r="M265" i="7"/>
  <c r="M245" i="7"/>
  <c r="M283" i="7"/>
  <c r="M240" i="7"/>
  <c r="M251" i="7"/>
  <c r="M271" i="7"/>
  <c r="M232" i="7"/>
  <c r="M223" i="7"/>
  <c r="M263" i="7"/>
  <c r="M219" i="6"/>
  <c r="M217" i="6"/>
  <c r="M216" i="6"/>
  <c r="M215" i="6"/>
  <c r="M214" i="6"/>
  <c r="M213" i="6"/>
  <c r="M212" i="6"/>
  <c r="M211" i="6"/>
  <c r="M210" i="6"/>
  <c r="M209" i="6"/>
  <c r="M208" i="6"/>
  <c r="M207" i="6"/>
  <c r="M206" i="6"/>
  <c r="M205" i="6"/>
  <c r="M204" i="6"/>
  <c r="M203" i="6"/>
  <c r="M202" i="6"/>
  <c r="M201" i="6"/>
  <c r="M200" i="6"/>
  <c r="M199" i="6"/>
  <c r="M198" i="6"/>
  <c r="M197" i="6"/>
  <c r="M196" i="6"/>
  <c r="M195" i="6"/>
  <c r="M194" i="6"/>
  <c r="M193" i="6"/>
  <c r="M192" i="6"/>
  <c r="M191" i="6"/>
  <c r="M190" i="6"/>
  <c r="M189" i="6"/>
  <c r="M188" i="6"/>
  <c r="M187" i="6"/>
  <c r="M186" i="6"/>
  <c r="M185" i="6"/>
  <c r="M184" i="6"/>
  <c r="M183" i="6"/>
  <c r="M182" i="6"/>
  <c r="M181" i="6"/>
  <c r="M180" i="6"/>
  <c r="M179" i="6"/>
  <c r="M178" i="6"/>
  <c r="M177" i="6"/>
  <c r="M176" i="6"/>
  <c r="M175" i="6"/>
  <c r="M174" i="6"/>
  <c r="M173" i="6"/>
  <c r="M172" i="6"/>
  <c r="M171" i="6"/>
  <c r="M170" i="6"/>
  <c r="M169" i="6"/>
  <c r="M168" i="6"/>
  <c r="M167" i="6"/>
  <c r="M166" i="6"/>
  <c r="M165" i="6"/>
  <c r="M164" i="6"/>
  <c r="M163" i="6"/>
  <c r="M162" i="6"/>
  <c r="M161" i="6"/>
  <c r="M160" i="6"/>
  <c r="M159" i="6"/>
  <c r="M158" i="6"/>
  <c r="M157" i="6"/>
  <c r="M156" i="6"/>
  <c r="M155" i="6"/>
  <c r="M154" i="6"/>
  <c r="M153" i="6"/>
  <c r="M152" i="6"/>
  <c r="M151" i="6"/>
  <c r="M150" i="6"/>
  <c r="M149" i="6"/>
  <c r="M148" i="6"/>
  <c r="M147" i="6"/>
  <c r="M146" i="6"/>
  <c r="M145" i="6"/>
  <c r="M144" i="6"/>
  <c r="M143" i="6"/>
  <c r="M142" i="6"/>
  <c r="M141" i="6"/>
  <c r="M140" i="6"/>
  <c r="M139" i="6"/>
  <c r="M138" i="6"/>
  <c r="M137" i="6"/>
  <c r="M136" i="6"/>
  <c r="M135" i="6"/>
  <c r="M134" i="6"/>
  <c r="M133" i="6"/>
  <c r="M132" i="6"/>
  <c r="M131" i="6"/>
  <c r="M130" i="6"/>
  <c r="M129" i="6"/>
  <c r="M128" i="6"/>
  <c r="M127" i="6"/>
  <c r="M126" i="6"/>
  <c r="M125" i="6"/>
  <c r="M124" i="6"/>
  <c r="M123" i="6"/>
  <c r="M122" i="6"/>
  <c r="M121" i="6"/>
  <c r="M120" i="6"/>
  <c r="M119" i="6"/>
  <c r="M118" i="6"/>
  <c r="M117" i="6"/>
  <c r="M116" i="6"/>
  <c r="M115" i="6"/>
  <c r="M114" i="6"/>
  <c r="M113" i="6"/>
  <c r="M112" i="6"/>
  <c r="M111" i="6"/>
  <c r="M110" i="6"/>
  <c r="M109" i="6"/>
  <c r="M108" i="6"/>
  <c r="M107" i="6"/>
  <c r="M106" i="6"/>
  <c r="M105" i="6"/>
  <c r="M104" i="6"/>
  <c r="M103" i="6"/>
  <c r="M102" i="6"/>
  <c r="M101" i="6"/>
  <c r="M100" i="6"/>
  <c r="M99" i="6"/>
  <c r="M98" i="6"/>
  <c r="M97" i="6"/>
  <c r="M96" i="6"/>
  <c r="M95" i="6"/>
  <c r="M94" i="6"/>
  <c r="M93" i="6"/>
  <c r="M92" i="6"/>
  <c r="M91" i="6"/>
  <c r="M90" i="6"/>
  <c r="M89" i="6"/>
  <c r="M88" i="6"/>
  <c r="M87" i="6"/>
  <c r="M86" i="6"/>
  <c r="M85" i="6"/>
  <c r="M84" i="6"/>
  <c r="M83" i="6"/>
  <c r="M82" i="6"/>
  <c r="M81" i="6"/>
  <c r="M80" i="6"/>
  <c r="M79" i="6"/>
  <c r="M78" i="6"/>
  <c r="M77" i="6"/>
  <c r="M76" i="6"/>
  <c r="M75" i="6"/>
  <c r="M74" i="6"/>
  <c r="M73" i="6"/>
  <c r="M72" i="6"/>
  <c r="M71" i="6"/>
  <c r="M70" i="6"/>
  <c r="M69" i="6"/>
  <c r="M68" i="6"/>
  <c r="M67" i="6"/>
  <c r="M66" i="6"/>
  <c r="M65" i="6"/>
  <c r="M64" i="6"/>
  <c r="M63" i="6"/>
  <c r="M62" i="6"/>
  <c r="M61" i="6"/>
  <c r="M60" i="6"/>
  <c r="M59" i="6"/>
  <c r="M58" i="6"/>
  <c r="M57" i="6"/>
  <c r="M56" i="6"/>
  <c r="M55" i="6"/>
  <c r="M54" i="6"/>
  <c r="M53" i="6"/>
  <c r="M52" i="6"/>
  <c r="M51" i="6"/>
  <c r="M50" i="6"/>
  <c r="M49" i="6"/>
  <c r="M48" i="6"/>
  <c r="M47" i="6"/>
  <c r="M46" i="6"/>
  <c r="M45" i="6"/>
  <c r="M44" i="6"/>
  <c r="M43" i="6"/>
  <c r="M42" i="6"/>
  <c r="M41" i="6"/>
  <c r="M40" i="6"/>
  <c r="M39" i="6"/>
  <c r="M38" i="6"/>
  <c r="M37" i="6"/>
  <c r="M36" i="6"/>
  <c r="M35" i="6"/>
  <c r="M34" i="6"/>
  <c r="M33" i="6"/>
  <c r="M32" i="6"/>
  <c r="M31" i="6"/>
  <c r="M30" i="6"/>
  <c r="M29" i="6"/>
  <c r="M28" i="6"/>
  <c r="M27" i="6"/>
  <c r="M26" i="6"/>
  <c r="M25" i="6"/>
  <c r="M24" i="6"/>
  <c r="M23" i="6"/>
  <c r="M22" i="6"/>
  <c r="M21" i="6"/>
  <c r="M20" i="6"/>
  <c r="M19" i="6"/>
  <c r="M18" i="6"/>
  <c r="M17" i="6"/>
  <c r="M16" i="6"/>
  <c r="M15" i="6"/>
  <c r="M14" i="6"/>
  <c r="M13" i="6"/>
  <c r="M12" i="6"/>
  <c r="M11" i="6"/>
  <c r="M10" i="6"/>
  <c r="M9" i="6"/>
  <c r="M291" i="6" l="1"/>
  <c r="M286" i="6"/>
  <c r="M282" i="6"/>
  <c r="M278" i="6"/>
  <c r="M270" i="6"/>
  <c r="M266" i="6"/>
  <c r="M262" i="6"/>
  <c r="M254" i="6"/>
  <c r="M250" i="6"/>
  <c r="M246" i="6"/>
  <c r="M239" i="6"/>
  <c r="M235" i="6"/>
  <c r="M231" i="6"/>
  <c r="M226" i="6"/>
  <c r="M288" i="6"/>
  <c r="M284" i="6"/>
  <c r="M280" i="6"/>
  <c r="M273" i="6"/>
  <c r="M268" i="6"/>
  <c r="M264" i="6"/>
  <c r="M260" i="6"/>
  <c r="M252" i="6"/>
  <c r="M248" i="6"/>
  <c r="M242" i="6"/>
  <c r="M237" i="6"/>
  <c r="M233" i="6"/>
  <c r="M224" i="6"/>
  <c r="M289" i="6"/>
  <c r="M281" i="6"/>
  <c r="M269" i="6"/>
  <c r="M261" i="6"/>
  <c r="M249" i="6"/>
  <c r="M238" i="6"/>
  <c r="M277" i="6"/>
  <c r="M265" i="6"/>
  <c r="M245" i="6"/>
  <c r="M287" i="6"/>
  <c r="M279" i="6"/>
  <c r="M267" i="6"/>
  <c r="M256" i="6"/>
  <c r="M247" i="6"/>
  <c r="M236" i="6"/>
  <c r="M228" i="6"/>
  <c r="M285" i="6"/>
  <c r="M253" i="6"/>
  <c r="M234" i="6"/>
  <c r="M225" i="6"/>
  <c r="M263" i="6"/>
  <c r="M240" i="6"/>
  <c r="M271" i="6"/>
  <c r="M223" i="6"/>
  <c r="M251" i="6"/>
  <c r="M283" i="6"/>
  <c r="M232" i="6"/>
  <c r="E10" i="4" l="1"/>
  <c r="M217" i="3"/>
  <c r="M216" i="3"/>
  <c r="M215" i="3"/>
  <c r="M214" i="3"/>
  <c r="M213" i="3"/>
  <c r="M212" i="3"/>
  <c r="M211" i="3"/>
  <c r="M210" i="3"/>
  <c r="M209" i="3"/>
  <c r="M208" i="3"/>
  <c r="M207" i="3"/>
  <c r="M206" i="3"/>
  <c r="M205" i="3"/>
  <c r="M204" i="3"/>
  <c r="M203" i="3"/>
  <c r="M202" i="3"/>
  <c r="M201" i="3"/>
  <c r="M200" i="3"/>
  <c r="M199" i="3"/>
  <c r="M198" i="3"/>
  <c r="M197" i="3"/>
  <c r="M196" i="3"/>
  <c r="M195" i="3"/>
  <c r="M194" i="3"/>
  <c r="M193" i="3"/>
  <c r="M192" i="3"/>
  <c r="M191" i="3"/>
  <c r="M190" i="3"/>
  <c r="M189" i="3"/>
  <c r="M188" i="3"/>
  <c r="M187" i="3"/>
  <c r="M186" i="3"/>
  <c r="M185" i="3"/>
  <c r="M184" i="3"/>
  <c r="M183" i="3"/>
  <c r="M182" i="3"/>
  <c r="M181" i="3"/>
  <c r="M180" i="3"/>
  <c r="M179" i="3"/>
  <c r="M178" i="3"/>
  <c r="M177" i="3"/>
  <c r="M176" i="3"/>
  <c r="M175" i="3"/>
  <c r="M174" i="3"/>
  <c r="M173" i="3"/>
  <c r="M172" i="3"/>
  <c r="M171" i="3"/>
  <c r="M170" i="3"/>
  <c r="M169" i="3"/>
  <c r="M168" i="3"/>
  <c r="M167" i="3"/>
  <c r="M166" i="3"/>
  <c r="M165" i="3"/>
  <c r="M164" i="3"/>
  <c r="M163" i="3"/>
  <c r="M162" i="3"/>
  <c r="M161" i="3"/>
  <c r="M160" i="3"/>
  <c r="M159" i="3"/>
  <c r="M158" i="3"/>
  <c r="M157" i="3"/>
  <c r="M156" i="3"/>
  <c r="M155" i="3"/>
  <c r="M154" i="3"/>
  <c r="M153" i="3"/>
  <c r="M152" i="3"/>
  <c r="M151" i="3"/>
  <c r="M150" i="3"/>
  <c r="M149" i="3"/>
  <c r="M148" i="3"/>
  <c r="M147" i="3"/>
  <c r="M146" i="3"/>
  <c r="M145" i="3"/>
  <c r="M144" i="3"/>
  <c r="M143" i="3"/>
  <c r="M142" i="3"/>
  <c r="M141" i="3"/>
  <c r="M140" i="3"/>
  <c r="M139" i="3"/>
  <c r="M138" i="3"/>
  <c r="M137" i="3"/>
  <c r="M136" i="3"/>
  <c r="M135" i="3"/>
  <c r="M134" i="3"/>
  <c r="M133" i="3"/>
  <c r="M132" i="3"/>
  <c r="M131" i="3"/>
  <c r="M130" i="3"/>
  <c r="M129" i="3"/>
  <c r="M128" i="3"/>
  <c r="M127" i="3"/>
  <c r="M126" i="3"/>
  <c r="M125" i="3"/>
  <c r="M124" i="3"/>
  <c r="M123" i="3"/>
  <c r="M122" i="3"/>
  <c r="M121" i="3"/>
  <c r="M120" i="3"/>
  <c r="M119" i="3"/>
  <c r="M118" i="3"/>
  <c r="M117" i="3"/>
  <c r="M116" i="3"/>
  <c r="M115" i="3"/>
  <c r="M114" i="3"/>
  <c r="M113" i="3"/>
  <c r="M112" i="3"/>
  <c r="M111" i="3"/>
  <c r="M110" i="3"/>
  <c r="M109" i="3"/>
  <c r="M108" i="3"/>
  <c r="M107" i="3"/>
  <c r="M106" i="3"/>
  <c r="M105" i="3"/>
  <c r="M104" i="3"/>
  <c r="M103" i="3"/>
  <c r="M102" i="3"/>
  <c r="M101" i="3"/>
  <c r="M100" i="3"/>
  <c r="M99" i="3"/>
  <c r="M98" i="3"/>
  <c r="M97" i="3"/>
  <c r="M96" i="3"/>
  <c r="M95" i="3"/>
  <c r="M94" i="3"/>
  <c r="M93" i="3"/>
  <c r="M92" i="3"/>
  <c r="M91" i="3"/>
  <c r="M90" i="3"/>
  <c r="M89" i="3"/>
  <c r="M88" i="3"/>
  <c r="M87" i="3"/>
  <c r="M86" i="3"/>
  <c r="M85" i="3"/>
  <c r="M84" i="3"/>
  <c r="M83" i="3"/>
  <c r="M82" i="3"/>
  <c r="M81" i="3"/>
  <c r="M80" i="3"/>
  <c r="M79" i="3"/>
  <c r="M78" i="3"/>
  <c r="M77" i="3"/>
  <c r="M76" i="3"/>
  <c r="M75" i="3"/>
  <c r="M74" i="3"/>
  <c r="M73" i="3"/>
  <c r="M72" i="3"/>
  <c r="M71" i="3"/>
  <c r="M70" i="3"/>
  <c r="M69" i="3"/>
  <c r="M68" i="3"/>
  <c r="M67" i="3"/>
  <c r="M66" i="3"/>
  <c r="M65" i="3"/>
  <c r="M64" i="3"/>
  <c r="M63" i="3"/>
  <c r="M62" i="3"/>
  <c r="M61" i="3"/>
  <c r="M60" i="3"/>
  <c r="M59" i="3"/>
  <c r="M58" i="3"/>
  <c r="M57" i="3"/>
  <c r="M56" i="3"/>
  <c r="M55" i="3"/>
  <c r="M54" i="3"/>
  <c r="M53" i="3"/>
  <c r="M52" i="3"/>
  <c r="M51" i="3"/>
  <c r="M50" i="3"/>
  <c r="M49" i="3"/>
  <c r="M48" i="3"/>
  <c r="M47" i="3"/>
  <c r="M46" i="3"/>
  <c r="M45" i="3"/>
  <c r="M44" i="3"/>
  <c r="M43" i="3"/>
  <c r="M42" i="3"/>
  <c r="M41" i="3"/>
  <c r="M40" i="3"/>
  <c r="M39" i="3"/>
  <c r="M38" i="3"/>
  <c r="M37" i="3"/>
  <c r="M36" i="3"/>
  <c r="M35" i="3"/>
  <c r="M34" i="3"/>
  <c r="M33" i="3"/>
  <c r="M32" i="3"/>
  <c r="M31" i="3"/>
  <c r="M30" i="3"/>
  <c r="M29" i="3"/>
  <c r="M28" i="3"/>
  <c r="M27" i="3"/>
  <c r="M26" i="3"/>
  <c r="M25" i="3"/>
  <c r="M24" i="3"/>
  <c r="M23" i="3"/>
  <c r="M22" i="3"/>
  <c r="M21" i="3"/>
  <c r="M20" i="3"/>
  <c r="M19" i="3"/>
  <c r="M18" i="3"/>
  <c r="M17" i="3"/>
  <c r="M16" i="3"/>
  <c r="M15" i="3"/>
  <c r="M14" i="3"/>
  <c r="M13" i="3"/>
  <c r="M12" i="3"/>
  <c r="M11" i="3"/>
  <c r="M10" i="3"/>
  <c r="F18" i="4" l="1"/>
  <c r="F17" i="4" s="1"/>
  <c r="I18" i="4"/>
  <c r="I17" i="4" s="1"/>
  <c r="M9" i="3" l="1"/>
  <c r="I19" i="4" l="1"/>
  <c r="I5" i="4"/>
  <c r="I10" i="4" l="1"/>
  <c r="G5" i="4"/>
  <c r="G10" i="4" l="1"/>
  <c r="M219" i="3" l="1"/>
  <c r="F19" i="4"/>
  <c r="E19" i="4"/>
  <c r="E18" i="4"/>
  <c r="E17" i="4" s="1"/>
  <c r="H5" i="4"/>
  <c r="F5" i="4"/>
  <c r="E5" i="4"/>
  <c r="M291" i="3" l="1"/>
  <c r="M286" i="3"/>
  <c r="M282" i="3"/>
  <c r="M278" i="3"/>
  <c r="M270" i="3"/>
  <c r="M288" i="3"/>
  <c r="M284" i="3"/>
  <c r="M280" i="3"/>
  <c r="M273" i="3"/>
  <c r="M268" i="3"/>
  <c r="M289" i="3"/>
  <c r="M281" i="3"/>
  <c r="M269" i="3"/>
  <c r="M264" i="3"/>
  <c r="M260" i="3"/>
  <c r="M252" i="3"/>
  <c r="M248" i="3"/>
  <c r="M242" i="3"/>
  <c r="M237" i="3"/>
  <c r="M233" i="3"/>
  <c r="M224" i="3"/>
  <c r="M285" i="3"/>
  <c r="M266" i="3"/>
  <c r="M254" i="3"/>
  <c r="M246" i="3"/>
  <c r="M231" i="3"/>
  <c r="M287" i="3"/>
  <c r="M279" i="3"/>
  <c r="M267" i="3"/>
  <c r="M263" i="3"/>
  <c r="M256" i="3"/>
  <c r="M251" i="3"/>
  <c r="M247" i="3"/>
  <c r="M240" i="3"/>
  <c r="M236" i="3"/>
  <c r="M232" i="3"/>
  <c r="M228" i="3"/>
  <c r="M223" i="3"/>
  <c r="M277" i="3"/>
  <c r="M262" i="3"/>
  <c r="M250" i="3"/>
  <c r="M239" i="3"/>
  <c r="M235" i="3"/>
  <c r="M283" i="3"/>
  <c r="M253" i="3"/>
  <c r="M234" i="3"/>
  <c r="M226" i="3"/>
  <c r="M265" i="3"/>
  <c r="M238" i="3"/>
  <c r="M271" i="3"/>
  <c r="M249" i="3"/>
  <c r="M225" i="3"/>
  <c r="M245" i="3"/>
  <c r="M261" i="3"/>
  <c r="H10" i="4"/>
  <c r="F10" i="4"/>
  <c r="M201" i="8" l="1"/>
  <c r="M169" i="8"/>
  <c r="M137" i="8"/>
  <c r="M105" i="8"/>
  <c r="M73" i="8"/>
  <c r="M194" i="8"/>
  <c r="M66" i="8"/>
  <c r="M118" i="8"/>
  <c r="M84" i="8"/>
  <c r="M140" i="8"/>
  <c r="M199" i="8"/>
  <c r="M167" i="8"/>
  <c r="M135" i="8"/>
  <c r="M103" i="8"/>
  <c r="M71" i="8"/>
  <c r="M186" i="8"/>
  <c r="M58" i="8"/>
  <c r="M110" i="8"/>
  <c r="M68" i="8"/>
  <c r="M108" i="8"/>
  <c r="M197" i="8"/>
  <c r="M165" i="8"/>
  <c r="M133" i="8"/>
  <c r="M101" i="8"/>
  <c r="M69" i="8"/>
  <c r="M178" i="8"/>
  <c r="M50" i="8"/>
  <c r="M102" i="8"/>
  <c r="M52" i="8"/>
  <c r="M92" i="8"/>
  <c r="M136" i="8"/>
  <c r="M156" i="8"/>
  <c r="M112" i="8"/>
  <c r="M147" i="8"/>
  <c r="M106" i="8"/>
  <c r="M38" i="8"/>
  <c r="M26" i="8"/>
  <c r="M96" i="8"/>
  <c r="M139" i="8"/>
  <c r="M74" i="8"/>
  <c r="M35" i="8"/>
  <c r="M18" i="8"/>
  <c r="M80" i="8"/>
  <c r="M131" i="8"/>
  <c r="M216" i="8"/>
  <c r="M22" i="8"/>
  <c r="M15" i="8"/>
  <c r="M64" i="8"/>
  <c r="M56" i="8"/>
  <c r="M44" i="8"/>
  <c r="M62" i="8"/>
  <c r="M30" i="8"/>
  <c r="M193" i="8"/>
  <c r="M161" i="8"/>
  <c r="M129" i="8"/>
  <c r="M97" i="8"/>
  <c r="M65" i="8"/>
  <c r="M162" i="8"/>
  <c r="M212" i="8"/>
  <c r="M86" i="8"/>
  <c r="M43" i="8"/>
  <c r="M45" i="8"/>
  <c r="M191" i="8"/>
  <c r="M159" i="8"/>
  <c r="M127" i="8"/>
  <c r="M95" i="8"/>
  <c r="M63" i="8"/>
  <c r="M154" i="8"/>
  <c r="M206" i="8"/>
  <c r="M78" i="8"/>
  <c r="M40" i="8"/>
  <c r="M28" i="8"/>
  <c r="M189" i="8"/>
  <c r="M157" i="8"/>
  <c r="M125" i="8"/>
  <c r="M93" i="8"/>
  <c r="M61" i="8"/>
  <c r="M146" i="8"/>
  <c r="M198" i="8"/>
  <c r="M70" i="8"/>
  <c r="M37" i="8"/>
  <c r="M12" i="8"/>
  <c r="M72" i="8"/>
  <c r="M36" i="8"/>
  <c r="M48" i="8"/>
  <c r="M115" i="8"/>
  <c r="M158" i="8"/>
  <c r="M11" i="8"/>
  <c r="M124" i="8"/>
  <c r="M14" i="8"/>
  <c r="M107" i="8"/>
  <c r="M126" i="8"/>
  <c r="M184" i="8"/>
  <c r="M76" i="8"/>
  <c r="H19" i="4"/>
  <c r="M99" i="8"/>
  <c r="M94" i="8"/>
  <c r="M168" i="8"/>
  <c r="M41" i="8"/>
  <c r="M187" i="8"/>
  <c r="M208" i="8"/>
  <c r="M31" i="8"/>
  <c r="M152" i="8"/>
  <c r="M190" i="8"/>
  <c r="M217" i="8"/>
  <c r="M185" i="8"/>
  <c r="M153" i="8"/>
  <c r="M121" i="8"/>
  <c r="M89" i="8"/>
  <c r="M57" i="8"/>
  <c r="M130" i="8"/>
  <c r="M182" i="8"/>
  <c r="M54" i="8"/>
  <c r="M29" i="8"/>
  <c r="M215" i="8"/>
  <c r="M183" i="8"/>
  <c r="M151" i="8"/>
  <c r="M119" i="8"/>
  <c r="M87" i="8"/>
  <c r="M55" i="8"/>
  <c r="M122" i="8"/>
  <c r="M174" i="8"/>
  <c r="M196" i="8"/>
  <c r="M24" i="8"/>
  <c r="M213" i="8"/>
  <c r="M181" i="8"/>
  <c r="M149" i="8"/>
  <c r="M117" i="8"/>
  <c r="M85" i="8"/>
  <c r="M53" i="8"/>
  <c r="M114" i="8"/>
  <c r="M166" i="8"/>
  <c r="M180" i="8"/>
  <c r="M21" i="8"/>
  <c r="M27" i="8"/>
  <c r="M39" i="8"/>
  <c r="M17" i="8"/>
  <c r="M211" i="8"/>
  <c r="M83" i="8"/>
  <c r="M164" i="8"/>
  <c r="M120" i="8"/>
  <c r="M25" i="8"/>
  <c r="M203" i="8"/>
  <c r="M75" i="8"/>
  <c r="M100" i="8"/>
  <c r="M104" i="8"/>
  <c r="M20" i="8"/>
  <c r="M195" i="8"/>
  <c r="M67" i="8"/>
  <c r="M47" i="8"/>
  <c r="M88" i="8"/>
  <c r="M9" i="8"/>
  <c r="M59" i="8"/>
  <c r="M155" i="8"/>
  <c r="M128" i="8"/>
  <c r="M33" i="8"/>
  <c r="M19" i="8"/>
  <c r="M145" i="8"/>
  <c r="M98" i="8"/>
  <c r="M207" i="8"/>
  <c r="M79" i="8"/>
  <c r="M132" i="8"/>
  <c r="M141" i="8"/>
  <c r="M82" i="8"/>
  <c r="M200" i="8"/>
  <c r="M51" i="8"/>
  <c r="M171" i="8"/>
  <c r="M160" i="8"/>
  <c r="M34" i="8"/>
  <c r="M91" i="8"/>
  <c r="M113" i="8"/>
  <c r="M150" i="8"/>
  <c r="M175" i="8"/>
  <c r="M214" i="8"/>
  <c r="M204" i="8"/>
  <c r="M109" i="8"/>
  <c r="M134" i="8"/>
  <c r="M23" i="8"/>
  <c r="M16" i="8"/>
  <c r="M202" i="8"/>
  <c r="M163" i="8"/>
  <c r="M144" i="8"/>
  <c r="M123" i="8"/>
  <c r="M209" i="8"/>
  <c r="M81" i="8"/>
  <c r="M148" i="8"/>
  <c r="M143" i="8"/>
  <c r="M90" i="8"/>
  <c r="M205" i="8"/>
  <c r="M77" i="8"/>
  <c r="M116" i="8"/>
  <c r="M176" i="8"/>
  <c r="M46" i="8"/>
  <c r="M172" i="8"/>
  <c r="M170" i="8"/>
  <c r="M32" i="8"/>
  <c r="M10" i="8"/>
  <c r="M13" i="8"/>
  <c r="M210" i="8"/>
  <c r="M42" i="8"/>
  <c r="M111" i="8"/>
  <c r="M188" i="8"/>
  <c r="M60" i="8"/>
  <c r="M49" i="8"/>
  <c r="M173" i="8"/>
  <c r="M192" i="8"/>
  <c r="M179" i="8"/>
  <c r="M138" i="8"/>
  <c r="M177" i="8"/>
  <c r="M142" i="8"/>
  <c r="H18" i="4"/>
  <c r="H17" i="4" s="1"/>
  <c r="M214" i="7"/>
  <c r="M150" i="7"/>
  <c r="M86" i="7"/>
  <c r="M185" i="7"/>
  <c r="M57" i="7"/>
  <c r="M164" i="7"/>
  <c r="M100" i="7"/>
  <c r="M207" i="7"/>
  <c r="M143" i="7"/>
  <c r="M138" i="7"/>
  <c r="M50" i="7"/>
  <c r="M73" i="7"/>
  <c r="M152" i="7"/>
  <c r="M64" i="7"/>
  <c r="M151" i="7"/>
  <c r="M83" i="7"/>
  <c r="M34" i="7"/>
  <c r="M173" i="7"/>
  <c r="M47" i="7"/>
  <c r="M13" i="7"/>
  <c r="M130" i="7"/>
  <c r="M217" i="7"/>
  <c r="M65" i="7"/>
  <c r="M144" i="7"/>
  <c r="M60" i="7"/>
  <c r="M147" i="7"/>
  <c r="M79" i="7"/>
  <c r="M32" i="7"/>
  <c r="M165" i="7"/>
  <c r="M45" i="7"/>
  <c r="M9" i="7"/>
  <c r="M146" i="7"/>
  <c r="M62" i="7"/>
  <c r="M198" i="7"/>
  <c r="M134" i="7"/>
  <c r="M70" i="7"/>
  <c r="M153" i="7"/>
  <c r="M212" i="7"/>
  <c r="M148" i="7"/>
  <c r="M84" i="7"/>
  <c r="M191" i="7"/>
  <c r="M202" i="7"/>
  <c r="M114" i="7"/>
  <c r="M197" i="7"/>
  <c r="M216" i="7"/>
  <c r="M128" i="7"/>
  <c r="M215" i="7"/>
  <c r="M131" i="7"/>
  <c r="M67" i="7"/>
  <c r="M26" i="7"/>
  <c r="M141" i="7"/>
  <c r="M39" i="7"/>
  <c r="M194" i="7"/>
  <c r="M110" i="7"/>
  <c r="M193" i="7"/>
  <c r="M208" i="7"/>
  <c r="M124" i="7"/>
  <c r="M211" i="7"/>
  <c r="M127" i="7"/>
  <c r="M63" i="7"/>
  <c r="M24" i="7"/>
  <c r="M133" i="7"/>
  <c r="M37" i="7"/>
  <c r="M210" i="7"/>
  <c r="M126" i="7"/>
  <c r="M213" i="7"/>
  <c r="M182" i="7"/>
  <c r="M118" i="7"/>
  <c r="M54" i="7"/>
  <c r="M121" i="7"/>
  <c r="M196" i="7"/>
  <c r="M132" i="7"/>
  <c r="M68" i="7"/>
  <c r="M175" i="7"/>
  <c r="M178" i="7"/>
  <c r="M94" i="7"/>
  <c r="M161" i="7"/>
  <c r="M192" i="7"/>
  <c r="M108" i="7"/>
  <c r="M195" i="7"/>
  <c r="M115" i="7"/>
  <c r="M51" i="7"/>
  <c r="M18" i="7"/>
  <c r="M109" i="7"/>
  <c r="M31" i="7"/>
  <c r="M174" i="7"/>
  <c r="M90" i="7"/>
  <c r="M145" i="7"/>
  <c r="M188" i="7"/>
  <c r="M104" i="7"/>
  <c r="M187" i="7"/>
  <c r="M111" i="7"/>
  <c r="M48" i="7"/>
  <c r="M16" i="7"/>
  <c r="M101" i="7"/>
  <c r="M29" i="7"/>
  <c r="M190" i="7"/>
  <c r="M106" i="7"/>
  <c r="M102" i="7"/>
  <c r="M116" i="7"/>
  <c r="M74" i="7"/>
  <c r="M171" i="7"/>
  <c r="M77" i="7"/>
  <c r="M105" i="7"/>
  <c r="M95" i="7"/>
  <c r="M21" i="7"/>
  <c r="M137" i="7"/>
  <c r="M184" i="7"/>
  <c r="M96" i="7"/>
  <c r="M183" i="7"/>
  <c r="M107" i="7"/>
  <c r="M46" i="7"/>
  <c r="M14" i="7"/>
  <c r="M93" i="7"/>
  <c r="M27" i="7"/>
  <c r="M98" i="7"/>
  <c r="M199" i="7"/>
  <c r="M117" i="7"/>
  <c r="M129" i="7"/>
  <c r="M103" i="7"/>
  <c r="M25" i="7"/>
  <c r="M11" i="7"/>
  <c r="M71" i="7"/>
  <c r="M156" i="7"/>
  <c r="M181" i="7"/>
  <c r="M81" i="7"/>
  <c r="M209" i="7"/>
  <c r="M52" i="7"/>
  <c r="M113" i="7"/>
  <c r="M99" i="7"/>
  <c r="M23" i="7"/>
  <c r="M168" i="7"/>
  <c r="M40" i="7"/>
  <c r="M170" i="7"/>
  <c r="M97" i="7"/>
  <c r="M160" i="7"/>
  <c r="M76" i="7"/>
  <c r="M163" i="7"/>
  <c r="M91" i="7"/>
  <c r="M38" i="7"/>
  <c r="M189" i="7"/>
  <c r="M61" i="7"/>
  <c r="M19" i="7"/>
  <c r="M169" i="7"/>
  <c r="M119" i="7"/>
  <c r="M33" i="7"/>
  <c r="M176" i="7"/>
  <c r="M44" i="7"/>
  <c r="M206" i="7"/>
  <c r="M136" i="7"/>
  <c r="M28" i="7"/>
  <c r="M36" i="7"/>
  <c r="M58" i="7"/>
  <c r="M15" i="7"/>
  <c r="M89" i="7"/>
  <c r="M159" i="7"/>
  <c r="M172" i="7"/>
  <c r="M42" i="7"/>
  <c r="M154" i="7"/>
  <c r="M80" i="7"/>
  <c r="M205" i="7"/>
  <c r="M82" i="7"/>
  <c r="M17" i="7"/>
  <c r="M140" i="7"/>
  <c r="M56" i="7"/>
  <c r="M139" i="7"/>
  <c r="M75" i="7"/>
  <c r="M30" i="7"/>
  <c r="M157" i="7"/>
  <c r="M43" i="7"/>
  <c r="G19" i="4"/>
  <c r="M200" i="7"/>
  <c r="M55" i="7"/>
  <c r="M162" i="7"/>
  <c r="M92" i="7"/>
  <c r="M12" i="7"/>
  <c r="M122" i="7"/>
  <c r="M49" i="7"/>
  <c r="M149" i="7"/>
  <c r="M142" i="7"/>
  <c r="M155" i="7"/>
  <c r="M87" i="7"/>
  <c r="M180" i="7"/>
  <c r="M66" i="7"/>
  <c r="M204" i="7"/>
  <c r="M59" i="7"/>
  <c r="M186" i="7"/>
  <c r="M179" i="7"/>
  <c r="M41" i="7"/>
  <c r="M158" i="7"/>
  <c r="M167" i="7"/>
  <c r="M120" i="7"/>
  <c r="M22" i="7"/>
  <c r="M112" i="7"/>
  <c r="M85" i="7"/>
  <c r="M72" i="7"/>
  <c r="M166" i="7"/>
  <c r="M10" i="7"/>
  <c r="M177" i="7"/>
  <c r="M123" i="7"/>
  <c r="M35" i="7"/>
  <c r="M78" i="7"/>
  <c r="M135" i="7"/>
  <c r="M203" i="7"/>
  <c r="M53" i="7"/>
  <c r="M125" i="7"/>
  <c r="G18" i="4"/>
  <c r="G17" i="4" s="1"/>
  <c r="M88" i="7"/>
  <c r="M20" i="7"/>
  <c r="M201" i="7"/>
  <c r="M69" i="7"/>
  <c r="AJ219" i="3" l="1"/>
  <c r="AK5" i="3" s="1"/>
  <c r="AJ219" i="6"/>
  <c r="G219" i="6"/>
  <c r="G219" i="7"/>
  <c r="AJ219" i="7"/>
  <c r="AJ5" i="3" l="1"/>
  <c r="AJ291" i="3"/>
  <c r="AJ228" i="3"/>
  <c r="AJ273" i="3"/>
  <c r="AJ242" i="7"/>
  <c r="AJ291" i="7"/>
  <c r="G228" i="7"/>
  <c r="H5" i="7"/>
  <c r="G5" i="7"/>
  <c r="G242" i="7"/>
  <c r="G273" i="6"/>
  <c r="G256" i="7"/>
  <c r="AJ291" i="6"/>
  <c r="AJ256" i="6"/>
  <c r="G228" i="6"/>
  <c r="G5" i="6"/>
  <c r="H5" i="6"/>
  <c r="AJ228" i="6"/>
  <c r="AJ228" i="7"/>
  <c r="G291" i="7"/>
  <c r="AJ242" i="6"/>
  <c r="AJ273" i="7"/>
  <c r="AJ256" i="7"/>
  <c r="AJ242" i="3"/>
  <c r="AJ256" i="3"/>
  <c r="G256" i="6"/>
  <c r="G291" i="6"/>
  <c r="AJ273" i="6"/>
  <c r="AK5" i="7"/>
  <c r="AJ5" i="7"/>
  <c r="G273" i="7"/>
  <c r="G242" i="6"/>
  <c r="AK5" i="6"/>
  <c r="AJ5" i="6"/>
  <c r="G219" i="8" l="1"/>
  <c r="AJ219" i="8"/>
  <c r="AJ228" i="8" l="1"/>
  <c r="G256" i="8"/>
  <c r="AJ219" i="9"/>
  <c r="G5" i="8"/>
  <c r="H5" i="8"/>
  <c r="AJ273" i="8"/>
  <c r="AJ256" i="8"/>
  <c r="G242" i="8"/>
  <c r="G291" i="8"/>
  <c r="AJ291" i="8"/>
  <c r="AJ5" i="8"/>
  <c r="AK5" i="8"/>
  <c r="G273" i="8"/>
  <c r="G228" i="8"/>
  <c r="G219" i="9"/>
  <c r="AJ242" i="8"/>
  <c r="G273" i="9" l="1"/>
  <c r="G242" i="9"/>
  <c r="G256" i="9"/>
  <c r="AJ273" i="9"/>
  <c r="G228" i="9"/>
  <c r="AJ256" i="9"/>
  <c r="AJ242" i="9"/>
  <c r="AJ228" i="9"/>
  <c r="G291" i="9"/>
  <c r="AJ291" i="9"/>
  <c r="H5" i="9"/>
  <c r="G5" i="9"/>
  <c r="AJ5" i="9"/>
  <c r="AK5" i="9"/>
  <c r="N80" i="3" l="1"/>
  <c r="N96" i="3"/>
  <c r="N208" i="3"/>
  <c r="N212" i="3"/>
  <c r="N148" i="3"/>
  <c r="N144" i="3"/>
  <c r="N132" i="3"/>
  <c r="N192" i="3"/>
  <c r="N68" i="3"/>
  <c r="N160" i="3"/>
  <c r="N128" i="3"/>
  <c r="N84" i="3"/>
  <c r="N196" i="3"/>
  <c r="N100" i="3"/>
  <c r="N164" i="3"/>
  <c r="N64" i="3"/>
  <c r="N69" i="3" l="1"/>
  <c r="N181" i="3"/>
  <c r="N185" i="3"/>
  <c r="N72" i="3"/>
  <c r="N136" i="3"/>
  <c r="N200" i="3"/>
  <c r="N16" i="3"/>
  <c r="N24" i="3"/>
  <c r="N70" i="3"/>
  <c r="N106" i="3"/>
  <c r="N189" i="3"/>
  <c r="N75" i="3"/>
  <c r="N73" i="3"/>
  <c r="N15" i="3"/>
  <c r="N95" i="3"/>
  <c r="N48" i="3"/>
  <c r="N32" i="3"/>
  <c r="N36" i="3"/>
  <c r="N114" i="3"/>
  <c r="N83" i="3"/>
  <c r="N109" i="3"/>
  <c r="N154" i="3"/>
  <c r="N179" i="3"/>
  <c r="N187" i="3"/>
  <c r="N11" i="3"/>
  <c r="N74" i="3"/>
  <c r="N157" i="3"/>
  <c r="N19" i="3"/>
  <c r="N56" i="3"/>
  <c r="N116" i="3"/>
  <c r="N202" i="3"/>
  <c r="N57" i="3"/>
  <c r="N23" i="3"/>
  <c r="N101" i="3"/>
  <c r="N92" i="3"/>
  <c r="N34" i="3"/>
  <c r="N112" i="3"/>
  <c r="N178" i="3"/>
  <c r="N118" i="3"/>
  <c r="N167" i="3"/>
  <c r="N205" i="3"/>
  <c r="N147" i="3"/>
  <c r="N65" i="3"/>
  <c r="N110" i="3"/>
  <c r="N155" i="3"/>
  <c r="N198" i="3"/>
  <c r="N170" i="3"/>
  <c r="N99" i="3"/>
  <c r="N50" i="3"/>
  <c r="N43" i="3"/>
  <c r="N143" i="3"/>
  <c r="N121" i="3"/>
  <c r="N38" i="3"/>
  <c r="N21" i="3"/>
  <c r="N61" i="3"/>
  <c r="N177" i="3"/>
  <c r="N47" i="3"/>
  <c r="N53" i="3"/>
  <c r="N201" i="3"/>
  <c r="N108" i="3"/>
  <c r="N172" i="3"/>
  <c r="N26" i="3"/>
  <c r="N13" i="3"/>
  <c r="N82" i="3"/>
  <c r="N214" i="3"/>
  <c r="N199" i="3"/>
  <c r="N115" i="3"/>
  <c r="N78" i="3"/>
  <c r="N123" i="3"/>
  <c r="N161" i="3"/>
  <c r="N216" i="3"/>
  <c r="N166" i="3"/>
  <c r="N162" i="3"/>
  <c r="N107" i="3"/>
  <c r="N89" i="3"/>
  <c r="N111" i="3"/>
  <c r="N85" i="3"/>
  <c r="N120" i="3"/>
  <c r="N184" i="3"/>
  <c r="N29" i="3"/>
  <c r="N33" i="3"/>
  <c r="N55" i="3"/>
  <c r="N81" i="3"/>
  <c r="N63" i="3"/>
  <c r="N156" i="3"/>
  <c r="N18" i="3"/>
  <c r="N14" i="3"/>
  <c r="N52" i="3"/>
  <c r="N66" i="3"/>
  <c r="N58" i="3"/>
  <c r="N103" i="3"/>
  <c r="N141" i="3"/>
  <c r="N193" i="3"/>
  <c r="N125" i="3"/>
  <c r="N94" i="3"/>
  <c r="N203" i="3"/>
  <c r="N126" i="3"/>
  <c r="N27" i="3"/>
  <c r="N44" i="3"/>
  <c r="N104" i="3"/>
  <c r="N168" i="3"/>
  <c r="N22" i="3"/>
  <c r="N176" i="3"/>
  <c r="D219" i="3"/>
  <c r="N9" i="3"/>
  <c r="N194" i="3"/>
  <c r="N151" i="3"/>
  <c r="N163" i="3"/>
  <c r="N139" i="3"/>
  <c r="N145" i="3"/>
  <c r="N197" i="3"/>
  <c r="N180" i="3"/>
  <c r="N210" i="3"/>
  <c r="N150" i="3"/>
  <c r="N90" i="3"/>
  <c r="N135" i="3"/>
  <c r="N173" i="3"/>
  <c r="N59" i="3"/>
  <c r="N119" i="3"/>
  <c r="N183" i="3"/>
  <c r="N45" i="3"/>
  <c r="N213" i="3"/>
  <c r="N51" i="3"/>
  <c r="N217" i="3"/>
  <c r="N88" i="3"/>
  <c r="N46" i="3"/>
  <c r="N102" i="3"/>
  <c r="N138" i="3"/>
  <c r="N54" i="3"/>
  <c r="N165" i="3"/>
  <c r="N191" i="3"/>
  <c r="N60" i="3"/>
  <c r="N12" i="3"/>
  <c r="N20" i="3"/>
  <c r="N67" i="3"/>
  <c r="N186" i="3"/>
  <c r="N86" i="3"/>
  <c r="N211" i="3"/>
  <c r="N91" i="3"/>
  <c r="N129" i="3"/>
  <c r="N87" i="3"/>
  <c r="N215" i="3"/>
  <c r="N49" i="3"/>
  <c r="N158" i="3"/>
  <c r="N117" i="3"/>
  <c r="N79" i="3"/>
  <c r="N207" i="3"/>
  <c r="N28" i="3"/>
  <c r="N17" i="3"/>
  <c r="N98" i="3"/>
  <c r="N134" i="3"/>
  <c r="N62" i="3"/>
  <c r="N133" i="3"/>
  <c r="N31" i="3"/>
  <c r="N159" i="3"/>
  <c r="N137" i="3"/>
  <c r="N76" i="3"/>
  <c r="N140" i="3"/>
  <c r="N204" i="3"/>
  <c r="N42" i="3"/>
  <c r="N25" i="3"/>
  <c r="N71" i="3"/>
  <c r="N146" i="3"/>
  <c r="N97" i="3"/>
  <c r="N142" i="3"/>
  <c r="N206" i="3"/>
  <c r="N130" i="3"/>
  <c r="N131" i="3"/>
  <c r="N190" i="3"/>
  <c r="N10" i="3"/>
  <c r="N149" i="3"/>
  <c r="N35" i="3"/>
  <c r="N175" i="3"/>
  <c r="N153" i="3"/>
  <c r="N152" i="3"/>
  <c r="N30" i="3"/>
  <c r="N40" i="3"/>
  <c r="N41" i="3"/>
  <c r="N93" i="3"/>
  <c r="N171" i="3"/>
  <c r="N105" i="3"/>
  <c r="N39" i="3"/>
  <c r="N127" i="3"/>
  <c r="N169" i="3"/>
  <c r="N124" i="3"/>
  <c r="N188" i="3"/>
  <c r="N37" i="3"/>
  <c r="N182" i="3"/>
  <c r="N77" i="3"/>
  <c r="N122" i="3"/>
  <c r="N174" i="3"/>
  <c r="N113" i="3"/>
  <c r="N195" i="3"/>
  <c r="N209" i="3"/>
  <c r="L266" i="3" l="1"/>
  <c r="D242" i="3"/>
  <c r="L265" i="3"/>
  <c r="L249" i="3"/>
  <c r="L262" i="3"/>
  <c r="L267" i="3"/>
  <c r="N219" i="3"/>
  <c r="L237" i="3"/>
  <c r="L251" i="3"/>
  <c r="L232" i="3"/>
  <c r="L279" i="3"/>
  <c r="L271" i="3"/>
  <c r="L280" i="3"/>
  <c r="L236" i="3"/>
  <c r="L235" i="3"/>
  <c r="L233" i="3"/>
  <c r="L264" i="3"/>
  <c r="L247" i="3"/>
  <c r="L278" i="3"/>
  <c r="L253" i="3"/>
  <c r="L263" i="3"/>
  <c r="L234" i="3"/>
  <c r="L225" i="3"/>
  <c r="L285" i="3"/>
  <c r="L283" i="3"/>
  <c r="L282" i="3"/>
  <c r="L287" i="3"/>
  <c r="L270" i="3"/>
  <c r="L284" i="3"/>
  <c r="L269" i="3"/>
  <c r="D291" i="3"/>
  <c r="L250" i="3"/>
  <c r="L240" i="3"/>
  <c r="L231" i="3"/>
  <c r="D228" i="3"/>
  <c r="D5" i="3"/>
  <c r="E13" i="4" s="1"/>
  <c r="L286" i="3"/>
  <c r="L226" i="3"/>
  <c r="L246" i="3"/>
  <c r="L252" i="3"/>
  <c r="L239" i="3"/>
  <c r="L254" i="3"/>
  <c r="L289" i="3"/>
  <c r="D273" i="3"/>
  <c r="L268" i="3"/>
  <c r="D256" i="3"/>
  <c r="L248" i="3"/>
  <c r="L261" i="3"/>
  <c r="L238" i="3"/>
  <c r="L288" i="3"/>
  <c r="L224" i="3"/>
  <c r="L281" i="3"/>
  <c r="N242" i="3" l="1"/>
  <c r="L242" i="3" s="1"/>
  <c r="E5" i="3"/>
  <c r="N228" i="3"/>
  <c r="L228" i="3" s="1"/>
  <c r="L223" i="3"/>
  <c r="L277" i="3"/>
  <c r="N291" i="3"/>
  <c r="L291" i="3" s="1"/>
  <c r="N256" i="3"/>
  <c r="L256" i="3" s="1"/>
  <c r="L245" i="3"/>
  <c r="N273" i="3"/>
  <c r="L273" i="3" s="1"/>
  <c r="L260" i="3"/>
  <c r="N5" i="3"/>
  <c r="N4" i="3" s="1"/>
  <c r="L219" i="3"/>
  <c r="AA9" i="3" l="1"/>
  <c r="AA106" i="3"/>
  <c r="AA71" i="3"/>
  <c r="AA18" i="3"/>
  <c r="AA41" i="3"/>
  <c r="AA101" i="3"/>
  <c r="AA39" i="3"/>
  <c r="AA138" i="3"/>
  <c r="AA84" i="3"/>
  <c r="AA180" i="3"/>
  <c r="AA21" i="3"/>
  <c r="AA156" i="3"/>
  <c r="AA132" i="3"/>
  <c r="AA68" i="3"/>
  <c r="AA55" i="3"/>
  <c r="AA169" i="3"/>
  <c r="AA191" i="3"/>
  <c r="AA122" i="3"/>
  <c r="AA64" i="3" l="1"/>
  <c r="AA203" i="3"/>
  <c r="AA201" i="3"/>
  <c r="AA210" i="3"/>
  <c r="AA145" i="3"/>
  <c r="AA66" i="3"/>
  <c r="AA40" i="3"/>
  <c r="AA199" i="3"/>
  <c r="AA139" i="3"/>
  <c r="AA195" i="3"/>
  <c r="AA187" i="3"/>
  <c r="AA202" i="3"/>
  <c r="AA176" i="3"/>
  <c r="AA48" i="3"/>
  <c r="AA82" i="3"/>
  <c r="AA162" i="3"/>
  <c r="AA183" i="3"/>
  <c r="AA57" i="3"/>
  <c r="AA105" i="3"/>
  <c r="AA90" i="3"/>
  <c r="AA124" i="3"/>
  <c r="AA29" i="3"/>
  <c r="AA172" i="3"/>
  <c r="AA141" i="3"/>
  <c r="AA135" i="3"/>
  <c r="AA193" i="3"/>
  <c r="AA205" i="3"/>
  <c r="AA26" i="3"/>
  <c r="AA153" i="3"/>
  <c r="AA34" i="3"/>
  <c r="AA140" i="3"/>
  <c r="AA96" i="3"/>
  <c r="AA24" i="3"/>
  <c r="AA146" i="3"/>
  <c r="AA65" i="3"/>
  <c r="AA168" i="3"/>
  <c r="AA209" i="3"/>
  <c r="AA125" i="3"/>
  <c r="AA113" i="3"/>
  <c r="AA46" i="3"/>
  <c r="AA217" i="3"/>
  <c r="AA179" i="3"/>
  <c r="AA133" i="3"/>
  <c r="AA31" i="3"/>
  <c r="AA148" i="3"/>
  <c r="AA165" i="3"/>
  <c r="AA147" i="3"/>
  <c r="AA25" i="3"/>
  <c r="AA69" i="3"/>
  <c r="AA97" i="3"/>
  <c r="AA188" i="3"/>
  <c r="AA52" i="3"/>
  <c r="AA164" i="3"/>
  <c r="AA109" i="3"/>
  <c r="AA108" i="3"/>
  <c r="AA43" i="3"/>
  <c r="AA114" i="3"/>
  <c r="AA170" i="3"/>
  <c r="AA17" i="3"/>
  <c r="AA143" i="3"/>
  <c r="AA178" i="3"/>
  <c r="AA192" i="3"/>
  <c r="AA33" i="3"/>
  <c r="AA53" i="3"/>
  <c r="AA98" i="3"/>
  <c r="AA163" i="3"/>
  <c r="AA16" i="3"/>
  <c r="AA112" i="3"/>
  <c r="AA27" i="3"/>
  <c r="AA72" i="3"/>
  <c r="AA213" i="3"/>
  <c r="AA47" i="3"/>
  <c r="AA56" i="3"/>
  <c r="AA94" i="3"/>
  <c r="AA54" i="3"/>
  <c r="AA155" i="3"/>
  <c r="AA67" i="3"/>
  <c r="AA77" i="3"/>
  <c r="AA211" i="3"/>
  <c r="AA216" i="3"/>
  <c r="AA10" i="3"/>
  <c r="AA44" i="3"/>
  <c r="AA167" i="3"/>
  <c r="AA182" i="3"/>
  <c r="AA28" i="3"/>
  <c r="AA30" i="3"/>
  <c r="AA42" i="3"/>
  <c r="AA107" i="3"/>
  <c r="AA126" i="3"/>
  <c r="AA15" i="3"/>
  <c r="AA49" i="3"/>
  <c r="AA184" i="3"/>
  <c r="AA158" i="3"/>
  <c r="AA130" i="3"/>
  <c r="AA166" i="3"/>
  <c r="AA86" i="3"/>
  <c r="AA208" i="3"/>
  <c r="AA144" i="3"/>
  <c r="AA204" i="3"/>
  <c r="AA50" i="3"/>
  <c r="AA186" i="3"/>
  <c r="AA51" i="3"/>
  <c r="AA76" i="3"/>
  <c r="AA157" i="3"/>
  <c r="AA174" i="3"/>
  <c r="AA171" i="3"/>
  <c r="AA150" i="3"/>
  <c r="AA95" i="3"/>
  <c r="AA214" i="3"/>
  <c r="AA115" i="3"/>
  <c r="AA181" i="3"/>
  <c r="AA32" i="3"/>
  <c r="AA99" i="3"/>
  <c r="AA154" i="3"/>
  <c r="AA212" i="3"/>
  <c r="AA104" i="3"/>
  <c r="AA161" i="3"/>
  <c r="AA100" i="3"/>
  <c r="AA215" i="3"/>
  <c r="AA74" i="3"/>
  <c r="AA197" i="3"/>
  <c r="AA62" i="3"/>
  <c r="AA13" i="3"/>
  <c r="AA22" i="3"/>
  <c r="AA123" i="3"/>
  <c r="AA14" i="3"/>
  <c r="AA102" i="3"/>
  <c r="AA81" i="3"/>
  <c r="AA70" i="3"/>
  <c r="AA89" i="3"/>
  <c r="AA131" i="3"/>
  <c r="AA200" i="3"/>
  <c r="AA20" i="3"/>
  <c r="AA159" i="3"/>
  <c r="AA190" i="3"/>
  <c r="AA110" i="3"/>
  <c r="AA149" i="3"/>
  <c r="AA207" i="3"/>
  <c r="AA173" i="3"/>
  <c r="AA63" i="3"/>
  <c r="AA111" i="3"/>
  <c r="AA198" i="3"/>
  <c r="AA127" i="3"/>
  <c r="AA88" i="3"/>
  <c r="AA128" i="3"/>
  <c r="AA93" i="3"/>
  <c r="AA23" i="3"/>
  <c r="AA58" i="3"/>
  <c r="AA79" i="3"/>
  <c r="AA19" i="3"/>
  <c r="AA103" i="3"/>
  <c r="AA134" i="3"/>
  <c r="AA196" i="3"/>
  <c r="AA78" i="3"/>
  <c r="AA142" i="3"/>
  <c r="AA38" i="3"/>
  <c r="AA117" i="3"/>
  <c r="AA194" i="3"/>
  <c r="AA91" i="3"/>
  <c r="AA35" i="3"/>
  <c r="AA137" i="3"/>
  <c r="AA75" i="3"/>
  <c r="AA118" i="3"/>
  <c r="AA119" i="3"/>
  <c r="AA60" i="3"/>
  <c r="AA175" i="3"/>
  <c r="AA189" i="3"/>
  <c r="AA61" i="3"/>
  <c r="AA136" i="3"/>
  <c r="AA116" i="3"/>
  <c r="AA12" i="3"/>
  <c r="AA37" i="3"/>
  <c r="AA129" i="3"/>
  <c r="AA151" i="3"/>
  <c r="AA177" i="3"/>
  <c r="AA120" i="3"/>
  <c r="AA80" i="3"/>
  <c r="AA83" i="3"/>
  <c r="AA121" i="3"/>
  <c r="AA85" i="3"/>
  <c r="AA36" i="3"/>
  <c r="AA73" i="3"/>
  <c r="AA87" i="3"/>
  <c r="AA185" i="3"/>
  <c r="AA45" i="3"/>
  <c r="AA59" i="3"/>
  <c r="AA206" i="3"/>
  <c r="AA152" i="3"/>
  <c r="AA92" i="3"/>
  <c r="AA11" i="3"/>
  <c r="AA160" i="3"/>
  <c r="AA219" i="3" l="1"/>
  <c r="AA5" i="3" s="1"/>
  <c r="K42" i="3"/>
  <c r="J42" i="3"/>
  <c r="V42" i="3" s="1"/>
  <c r="AA256" i="3" l="1"/>
  <c r="K70" i="3"/>
  <c r="J70" i="3"/>
  <c r="V70" i="3" s="1"/>
  <c r="K99" i="3"/>
  <c r="J99" i="3"/>
  <c r="V99" i="3" s="1"/>
  <c r="K178" i="3"/>
  <c r="J178" i="3"/>
  <c r="V178" i="3" s="1"/>
  <c r="K102" i="3"/>
  <c r="J102" i="3"/>
  <c r="V102" i="3" s="1"/>
  <c r="K13" i="3"/>
  <c r="J13" i="3"/>
  <c r="V13" i="3" s="1"/>
  <c r="K175" i="3"/>
  <c r="J175" i="3"/>
  <c r="V175" i="3" s="1"/>
  <c r="K31" i="3"/>
  <c r="J31" i="3"/>
  <c r="V31" i="3" s="1"/>
  <c r="AA242" i="3"/>
  <c r="K161" i="3"/>
  <c r="J161" i="3"/>
  <c r="V161" i="3" s="1"/>
  <c r="K101" i="3"/>
  <c r="J101" i="3"/>
  <c r="V101" i="3" s="1"/>
  <c r="K169" i="3"/>
  <c r="J169" i="3"/>
  <c r="V169" i="3" s="1"/>
  <c r="K110" i="3"/>
  <c r="J110" i="3"/>
  <c r="V110" i="3" s="1"/>
  <c r="K211" i="3"/>
  <c r="J211" i="3"/>
  <c r="V211" i="3" s="1"/>
  <c r="K12" i="3"/>
  <c r="J12" i="3"/>
  <c r="V12" i="3" s="1"/>
  <c r="K48" i="3"/>
  <c r="J48" i="3"/>
  <c r="V48" i="3" s="1"/>
  <c r="K181" i="3"/>
  <c r="J181" i="3"/>
  <c r="V181" i="3" s="1"/>
  <c r="K92" i="3"/>
  <c r="J92" i="3"/>
  <c r="V92" i="3" s="1"/>
  <c r="K97" i="3"/>
  <c r="J97" i="3"/>
  <c r="V97" i="3" s="1"/>
  <c r="K17" i="3"/>
  <c r="J17" i="3"/>
  <c r="V17" i="3" s="1"/>
  <c r="K144" i="3"/>
  <c r="J144" i="3"/>
  <c r="V144" i="3" s="1"/>
  <c r="K56" i="3"/>
  <c r="J56" i="3"/>
  <c r="V56" i="3" s="1"/>
  <c r="K106" i="3"/>
  <c r="J106" i="3"/>
  <c r="V106" i="3" s="1"/>
  <c r="K193" i="3"/>
  <c r="J193" i="3"/>
  <c r="V193" i="3" s="1"/>
  <c r="K113" i="3"/>
  <c r="J113" i="3"/>
  <c r="V113" i="3" s="1"/>
  <c r="K135" i="3"/>
  <c r="J135" i="3"/>
  <c r="V135" i="3" s="1"/>
  <c r="K165" i="3"/>
  <c r="J165" i="3"/>
  <c r="V165" i="3" s="1"/>
  <c r="K21" i="3"/>
  <c r="J21" i="3"/>
  <c r="V21" i="3" s="1"/>
  <c r="K177" i="3"/>
  <c r="J177" i="3"/>
  <c r="V177" i="3" s="1"/>
  <c r="K119" i="3"/>
  <c r="J119" i="3"/>
  <c r="V119" i="3" s="1"/>
  <c r="K136" i="3"/>
  <c r="J136" i="3"/>
  <c r="V136" i="3" s="1"/>
  <c r="G219" i="3"/>
  <c r="K9" i="3"/>
  <c r="J9" i="3"/>
  <c r="K51" i="3"/>
  <c r="J51" i="3"/>
  <c r="V51" i="3" s="1"/>
  <c r="K94" i="3"/>
  <c r="J94" i="3"/>
  <c r="V94" i="3" s="1"/>
  <c r="K214" i="3"/>
  <c r="J214" i="3"/>
  <c r="V214" i="3" s="1"/>
  <c r="K148" i="3"/>
  <c r="J148" i="3"/>
  <c r="V148" i="3" s="1"/>
  <c r="K180" i="3"/>
  <c r="J180" i="3"/>
  <c r="V180" i="3" s="1"/>
  <c r="K67" i="3"/>
  <c r="J67" i="3"/>
  <c r="V67" i="3" s="1"/>
  <c r="K79" i="3"/>
  <c r="J79" i="3"/>
  <c r="V79" i="3" s="1"/>
  <c r="K217" i="3"/>
  <c r="J217" i="3"/>
  <c r="V217" i="3" s="1"/>
  <c r="K82" i="3"/>
  <c r="J82" i="3"/>
  <c r="V82" i="3" s="1"/>
  <c r="K162" i="3"/>
  <c r="J162" i="3"/>
  <c r="V162" i="3" s="1"/>
  <c r="K25" i="3"/>
  <c r="J25" i="3"/>
  <c r="V25" i="3" s="1"/>
  <c r="K209" i="3"/>
  <c r="J209" i="3"/>
  <c r="V209" i="3" s="1"/>
  <c r="K184" i="3"/>
  <c r="J184" i="3"/>
  <c r="V184" i="3" s="1"/>
  <c r="K142" i="3"/>
  <c r="J142" i="3"/>
  <c r="V142" i="3" s="1"/>
  <c r="K138" i="3"/>
  <c r="J138" i="3"/>
  <c r="V138" i="3" s="1"/>
  <c r="K35" i="3"/>
  <c r="J35" i="3"/>
  <c r="V35" i="3" s="1"/>
  <c r="K84" i="3"/>
  <c r="J84" i="3"/>
  <c r="V84" i="3" s="1"/>
  <c r="K30" i="3"/>
  <c r="J30" i="3"/>
  <c r="V30" i="3" s="1"/>
  <c r="K204" i="3"/>
  <c r="J204" i="3"/>
  <c r="V204" i="3" s="1"/>
  <c r="K141" i="3"/>
  <c r="J141" i="3"/>
  <c r="V141" i="3" s="1"/>
  <c r="K14" i="3"/>
  <c r="J14" i="3"/>
  <c r="V14" i="3" s="1"/>
  <c r="K32" i="3"/>
  <c r="J32" i="3"/>
  <c r="V32" i="3" s="1"/>
  <c r="K140" i="3"/>
  <c r="J140" i="3"/>
  <c r="V140" i="3" s="1"/>
  <c r="K20" i="3"/>
  <c r="J20" i="3"/>
  <c r="V20" i="3" s="1"/>
  <c r="K114" i="3"/>
  <c r="J114" i="3"/>
  <c r="V114" i="3" s="1"/>
  <c r="K132" i="3"/>
  <c r="J132" i="3"/>
  <c r="V132" i="3" s="1"/>
  <c r="K174" i="3"/>
  <c r="J174" i="3"/>
  <c r="V174" i="3" s="1"/>
  <c r="K134" i="3"/>
  <c r="J134" i="3"/>
  <c r="V134" i="3" s="1"/>
  <c r="K202" i="3"/>
  <c r="J202" i="3"/>
  <c r="V202" i="3" s="1"/>
  <c r="K128" i="3"/>
  <c r="J128" i="3"/>
  <c r="V128" i="3" s="1"/>
  <c r="K121" i="3"/>
  <c r="J121" i="3"/>
  <c r="V121" i="3" s="1"/>
  <c r="K166" i="3"/>
  <c r="J166" i="3"/>
  <c r="V166" i="3" s="1"/>
  <c r="K112" i="3"/>
  <c r="J112" i="3"/>
  <c r="V112" i="3" s="1"/>
  <c r="K100" i="3"/>
  <c r="J100" i="3"/>
  <c r="V100" i="3" s="1"/>
  <c r="K196" i="3"/>
  <c r="J196" i="3"/>
  <c r="V196" i="3" s="1"/>
  <c r="K130" i="3"/>
  <c r="J130" i="3"/>
  <c r="V130" i="3" s="1"/>
  <c r="K26" i="3"/>
  <c r="J26" i="3"/>
  <c r="V26" i="3" s="1"/>
  <c r="K203" i="3"/>
  <c r="J203" i="3"/>
  <c r="V203" i="3" s="1"/>
  <c r="K131" i="3"/>
  <c r="J131" i="3"/>
  <c r="V131" i="3" s="1"/>
  <c r="K172" i="3"/>
  <c r="J172" i="3"/>
  <c r="V172" i="3" s="1"/>
  <c r="K164" i="3"/>
  <c r="J164" i="3"/>
  <c r="V164" i="3" s="1"/>
  <c r="K45" i="3"/>
  <c r="J45" i="3"/>
  <c r="V45" i="3" s="1"/>
  <c r="K11" i="3"/>
  <c r="J11" i="3"/>
  <c r="V11" i="3" s="1"/>
  <c r="K16" i="3"/>
  <c r="J16" i="3"/>
  <c r="V16" i="3" s="1"/>
  <c r="K47" i="3"/>
  <c r="J47" i="3"/>
  <c r="V47" i="3" s="1"/>
  <c r="K28" i="3"/>
  <c r="J28" i="3"/>
  <c r="V28" i="3" s="1"/>
  <c r="K104" i="3"/>
  <c r="J104" i="3"/>
  <c r="V104" i="3" s="1"/>
  <c r="K192" i="3"/>
  <c r="J192" i="3"/>
  <c r="V192" i="3" s="1"/>
  <c r="K105" i="3"/>
  <c r="J105" i="3"/>
  <c r="V105" i="3" s="1"/>
  <c r="K87" i="3"/>
  <c r="J87" i="3"/>
  <c r="V87" i="3" s="1"/>
  <c r="K188" i="3"/>
  <c r="J188" i="3"/>
  <c r="V188" i="3" s="1"/>
  <c r="K201" i="3"/>
  <c r="J201" i="3"/>
  <c r="V201" i="3" s="1"/>
  <c r="K60" i="3"/>
  <c r="J60" i="3"/>
  <c r="V60" i="3" s="1"/>
  <c r="K194" i="3"/>
  <c r="J194" i="3"/>
  <c r="V194" i="3" s="1"/>
  <c r="K62" i="3"/>
  <c r="J62" i="3"/>
  <c r="V62" i="3" s="1"/>
  <c r="K27" i="3"/>
  <c r="J27" i="3"/>
  <c r="V27" i="3" s="1"/>
  <c r="K210" i="3"/>
  <c r="J210" i="3"/>
  <c r="V210" i="3" s="1"/>
  <c r="K50" i="3"/>
  <c r="J50" i="3"/>
  <c r="V50" i="3" s="1"/>
  <c r="K208" i="3"/>
  <c r="J208" i="3"/>
  <c r="V208" i="3" s="1"/>
  <c r="K126" i="3"/>
  <c r="J126" i="3"/>
  <c r="V126" i="3" s="1"/>
  <c r="K81" i="3"/>
  <c r="J81" i="3"/>
  <c r="V81" i="3" s="1"/>
  <c r="K167" i="3"/>
  <c r="J167" i="3"/>
  <c r="V167" i="3" s="1"/>
  <c r="K95" i="3"/>
  <c r="J95" i="3"/>
  <c r="V95" i="3" s="1"/>
  <c r="K182" i="3"/>
  <c r="J182" i="3"/>
  <c r="V182" i="3" s="1"/>
  <c r="K186" i="3"/>
  <c r="J186" i="3"/>
  <c r="V186" i="3" s="1"/>
  <c r="K151" i="3"/>
  <c r="J151" i="3"/>
  <c r="V151" i="3" s="1"/>
  <c r="K145" i="3"/>
  <c r="J145" i="3"/>
  <c r="V145" i="3" s="1"/>
  <c r="K34" i="3"/>
  <c r="J34" i="3"/>
  <c r="V34" i="3" s="1"/>
  <c r="K125" i="3"/>
  <c r="J125" i="3"/>
  <c r="V125" i="3" s="1"/>
  <c r="K46" i="3"/>
  <c r="J46" i="3"/>
  <c r="V46" i="3" s="1"/>
  <c r="K66" i="3"/>
  <c r="J66" i="3"/>
  <c r="V66" i="3" s="1"/>
  <c r="K39" i="3"/>
  <c r="J39" i="3"/>
  <c r="V39" i="3" s="1"/>
  <c r="K53" i="3"/>
  <c r="J53" i="3"/>
  <c r="V53" i="3" s="1"/>
  <c r="K197" i="3"/>
  <c r="J197" i="3"/>
  <c r="V197" i="3" s="1"/>
  <c r="AA291" i="3"/>
  <c r="K29" i="3"/>
  <c r="J29" i="3"/>
  <c r="V29" i="3" s="1"/>
  <c r="K68" i="3"/>
  <c r="J68" i="3"/>
  <c r="V68" i="3" s="1"/>
  <c r="K183" i="3"/>
  <c r="J183" i="3"/>
  <c r="V183" i="3" s="1"/>
  <c r="K155" i="3"/>
  <c r="J155" i="3"/>
  <c r="V155" i="3" s="1"/>
  <c r="K120" i="3"/>
  <c r="J120" i="3"/>
  <c r="V120" i="3" s="1"/>
  <c r="K108" i="3"/>
  <c r="J108" i="3"/>
  <c r="V108" i="3" s="1"/>
  <c r="O42" i="3"/>
  <c r="K118" i="3"/>
  <c r="J118" i="3"/>
  <c r="V118" i="3" s="1"/>
  <c r="K176" i="3"/>
  <c r="J176" i="3"/>
  <c r="V176" i="3" s="1"/>
  <c r="K157" i="3"/>
  <c r="J157" i="3"/>
  <c r="V157" i="3" s="1"/>
  <c r="K23" i="3"/>
  <c r="J23" i="3"/>
  <c r="V23" i="3" s="1"/>
  <c r="K158" i="3"/>
  <c r="J158" i="3"/>
  <c r="V158" i="3" s="1"/>
  <c r="K49" i="3"/>
  <c r="J49" i="3"/>
  <c r="V49" i="3" s="1"/>
  <c r="K63" i="3"/>
  <c r="J63" i="3"/>
  <c r="V63" i="3" s="1"/>
  <c r="K212" i="3"/>
  <c r="J212" i="3"/>
  <c r="V212" i="3" s="1"/>
  <c r="K54" i="3"/>
  <c r="J54" i="3"/>
  <c r="V54" i="3" s="1"/>
  <c r="K213" i="3"/>
  <c r="J213" i="3"/>
  <c r="V213" i="3" s="1"/>
  <c r="K72" i="3"/>
  <c r="J72" i="3"/>
  <c r="V72" i="3" s="1"/>
  <c r="K153" i="3"/>
  <c r="J153" i="3"/>
  <c r="V153" i="3" s="1"/>
  <c r="K216" i="3"/>
  <c r="J216" i="3"/>
  <c r="V216" i="3" s="1"/>
  <c r="K80" i="3"/>
  <c r="J80" i="3"/>
  <c r="V80" i="3" s="1"/>
  <c r="K107" i="3"/>
  <c r="J107" i="3"/>
  <c r="V107" i="3" s="1"/>
  <c r="K146" i="3"/>
  <c r="J146" i="3"/>
  <c r="V146" i="3" s="1"/>
  <c r="K206" i="3"/>
  <c r="J206" i="3"/>
  <c r="V206" i="3" s="1"/>
  <c r="K58" i="3"/>
  <c r="J58" i="3"/>
  <c r="V58" i="3" s="1"/>
  <c r="K200" i="3"/>
  <c r="J200" i="3"/>
  <c r="V200" i="3" s="1"/>
  <c r="K199" i="3"/>
  <c r="J199" i="3"/>
  <c r="V199" i="3" s="1"/>
  <c r="K93" i="3"/>
  <c r="J93" i="3"/>
  <c r="V93" i="3" s="1"/>
  <c r="K10" i="3"/>
  <c r="J10" i="3"/>
  <c r="V10" i="3" s="1"/>
  <c r="AA228" i="3"/>
  <c r="K71" i="3"/>
  <c r="J71" i="3"/>
  <c r="V71" i="3" s="1"/>
  <c r="K83" i="3"/>
  <c r="J83" i="3"/>
  <c r="V83" i="3" s="1"/>
  <c r="K57" i="3"/>
  <c r="J57" i="3"/>
  <c r="V57" i="3" s="1"/>
  <c r="K98" i="3"/>
  <c r="J98" i="3"/>
  <c r="V98" i="3" s="1"/>
  <c r="K41" i="3"/>
  <c r="J41" i="3"/>
  <c r="V41" i="3" s="1"/>
  <c r="K90" i="3"/>
  <c r="J90" i="3"/>
  <c r="V90" i="3" s="1"/>
  <c r="K124" i="3"/>
  <c r="J124" i="3"/>
  <c r="V124" i="3" s="1"/>
  <c r="K171" i="3"/>
  <c r="J171" i="3"/>
  <c r="V171" i="3" s="1"/>
  <c r="K127" i="3"/>
  <c r="J127" i="3"/>
  <c r="V127" i="3" s="1"/>
  <c r="K116" i="3"/>
  <c r="J116" i="3"/>
  <c r="V116" i="3" s="1"/>
  <c r="K185" i="3"/>
  <c r="J185" i="3"/>
  <c r="V185" i="3" s="1"/>
  <c r="K156" i="3"/>
  <c r="J156" i="3"/>
  <c r="V156" i="3" s="1"/>
  <c r="K190" i="3"/>
  <c r="J190" i="3"/>
  <c r="V190" i="3" s="1"/>
  <c r="K205" i="3"/>
  <c r="J205" i="3"/>
  <c r="V205" i="3" s="1"/>
  <c r="K76" i="3"/>
  <c r="J76" i="3"/>
  <c r="V76" i="3" s="1"/>
  <c r="K150" i="3"/>
  <c r="J150" i="3"/>
  <c r="V150" i="3" s="1"/>
  <c r="K19" i="3"/>
  <c r="J19" i="3"/>
  <c r="V19" i="3" s="1"/>
  <c r="K43" i="3"/>
  <c r="J43" i="3"/>
  <c r="V43" i="3" s="1"/>
  <c r="K36" i="3"/>
  <c r="J36" i="3"/>
  <c r="V36" i="3" s="1"/>
  <c r="K75" i="3"/>
  <c r="J75" i="3"/>
  <c r="V75" i="3" s="1"/>
  <c r="K38" i="3"/>
  <c r="J38" i="3"/>
  <c r="V38" i="3" s="1"/>
  <c r="K160" i="3"/>
  <c r="J160" i="3"/>
  <c r="V160" i="3" s="1"/>
  <c r="K33" i="3"/>
  <c r="J33" i="3"/>
  <c r="V33" i="3" s="1"/>
  <c r="K117" i="3"/>
  <c r="J117" i="3"/>
  <c r="V117" i="3" s="1"/>
  <c r="K89" i="3"/>
  <c r="J89" i="3"/>
  <c r="V89" i="3" s="1"/>
  <c r="K137" i="3"/>
  <c r="J137" i="3"/>
  <c r="V137" i="3" s="1"/>
  <c r="K198" i="3"/>
  <c r="J198" i="3"/>
  <c r="V198" i="3" s="1"/>
  <c r="K123" i="3"/>
  <c r="J123" i="3"/>
  <c r="V123" i="3" s="1"/>
  <c r="K170" i="3"/>
  <c r="J170" i="3"/>
  <c r="V170" i="3" s="1"/>
  <c r="K22" i="3"/>
  <c r="J22" i="3"/>
  <c r="V22" i="3" s="1"/>
  <c r="K52" i="3"/>
  <c r="J52" i="3"/>
  <c r="V52" i="3" s="1"/>
  <c r="K168" i="3"/>
  <c r="J168" i="3"/>
  <c r="V168" i="3" s="1"/>
  <c r="K15" i="3"/>
  <c r="J15" i="3"/>
  <c r="V15" i="3" s="1"/>
  <c r="K154" i="3"/>
  <c r="J154" i="3"/>
  <c r="V154" i="3" s="1"/>
  <c r="K207" i="3"/>
  <c r="J207" i="3"/>
  <c r="V207" i="3" s="1"/>
  <c r="K96" i="3"/>
  <c r="J96" i="3"/>
  <c r="V96" i="3" s="1"/>
  <c r="K133" i="3"/>
  <c r="J133" i="3"/>
  <c r="V133" i="3" s="1"/>
  <c r="K44" i="3"/>
  <c r="J44" i="3"/>
  <c r="V44" i="3" s="1"/>
  <c r="K149" i="3"/>
  <c r="J149" i="3"/>
  <c r="V149" i="3" s="1"/>
  <c r="K195" i="3"/>
  <c r="J195" i="3"/>
  <c r="V195" i="3" s="1"/>
  <c r="K88" i="3"/>
  <c r="J88" i="3"/>
  <c r="V88" i="3" s="1"/>
  <c r="K139" i="3"/>
  <c r="J139" i="3"/>
  <c r="V139" i="3" s="1"/>
  <c r="K109" i="3"/>
  <c r="J109" i="3"/>
  <c r="V109" i="3" s="1"/>
  <c r="K74" i="3"/>
  <c r="J74" i="3"/>
  <c r="V74" i="3" s="1"/>
  <c r="AA273" i="3"/>
  <c r="K103" i="3"/>
  <c r="J103" i="3"/>
  <c r="V103" i="3" s="1"/>
  <c r="K69" i="3"/>
  <c r="J69" i="3"/>
  <c r="V69" i="3" s="1"/>
  <c r="K173" i="3"/>
  <c r="J173" i="3"/>
  <c r="V173" i="3" s="1"/>
  <c r="K61" i="3"/>
  <c r="J61" i="3"/>
  <c r="V61" i="3" s="1"/>
  <c r="K18" i="3"/>
  <c r="J18" i="3"/>
  <c r="V18" i="3" s="1"/>
  <c r="K40" i="3"/>
  <c r="J40" i="3"/>
  <c r="V40" i="3" s="1"/>
  <c r="K111" i="3"/>
  <c r="J111" i="3"/>
  <c r="V111" i="3" s="1"/>
  <c r="K37" i="3"/>
  <c r="J37" i="3"/>
  <c r="V37" i="3" s="1"/>
  <c r="K191" i="3"/>
  <c r="J191" i="3"/>
  <c r="V191" i="3" s="1"/>
  <c r="K91" i="3"/>
  <c r="J91" i="3"/>
  <c r="V91" i="3" s="1"/>
  <c r="K115" i="3"/>
  <c r="J115" i="3"/>
  <c r="V115" i="3" s="1"/>
  <c r="K55" i="3"/>
  <c r="J55" i="3"/>
  <c r="V55" i="3" s="1"/>
  <c r="K77" i="3"/>
  <c r="J77" i="3"/>
  <c r="V77" i="3" s="1"/>
  <c r="K24" i="3"/>
  <c r="J24" i="3"/>
  <c r="V24" i="3" s="1"/>
  <c r="K159" i="3"/>
  <c r="J159" i="3"/>
  <c r="V159" i="3" s="1"/>
  <c r="K129" i="3"/>
  <c r="J129" i="3"/>
  <c r="V129" i="3" s="1"/>
  <c r="K152" i="3"/>
  <c r="J152" i="3"/>
  <c r="V152" i="3" s="1"/>
  <c r="K147" i="3"/>
  <c r="J147" i="3"/>
  <c r="V147" i="3" s="1"/>
  <c r="K64" i="3"/>
  <c r="J64" i="3"/>
  <c r="V64" i="3" s="1"/>
  <c r="K85" i="3"/>
  <c r="J85" i="3"/>
  <c r="V85" i="3" s="1"/>
  <c r="K179" i="3"/>
  <c r="J179" i="3"/>
  <c r="V179" i="3" s="1"/>
  <c r="K215" i="3"/>
  <c r="J215" i="3"/>
  <c r="V215" i="3" s="1"/>
  <c r="K143" i="3"/>
  <c r="J143" i="3"/>
  <c r="V143" i="3" s="1"/>
  <c r="K163" i="3"/>
  <c r="J163" i="3"/>
  <c r="V163" i="3" s="1"/>
  <c r="K78" i="3"/>
  <c r="J78" i="3"/>
  <c r="V78" i="3" s="1"/>
  <c r="K65" i="3"/>
  <c r="J65" i="3"/>
  <c r="V65" i="3" s="1"/>
  <c r="K189" i="3"/>
  <c r="J189" i="3"/>
  <c r="V189" i="3" s="1"/>
  <c r="K86" i="3"/>
  <c r="J86" i="3"/>
  <c r="V86" i="3" s="1"/>
  <c r="K187" i="3"/>
  <c r="J187" i="3"/>
  <c r="V187" i="3" s="1"/>
  <c r="K122" i="3"/>
  <c r="J122" i="3"/>
  <c r="V122" i="3" s="1"/>
  <c r="K59" i="3"/>
  <c r="J59" i="3"/>
  <c r="V59" i="3" s="1"/>
  <c r="K73" i="3"/>
  <c r="J73" i="3"/>
  <c r="V73" i="3" s="1"/>
  <c r="O86" i="3" l="1"/>
  <c r="O59" i="3"/>
  <c r="O163" i="3"/>
  <c r="O215" i="3"/>
  <c r="O64" i="3"/>
  <c r="O152" i="3"/>
  <c r="O159" i="3"/>
  <c r="O18" i="3"/>
  <c r="O173" i="3"/>
  <c r="O103" i="3"/>
  <c r="K269" i="3"/>
  <c r="J269" i="3"/>
  <c r="O195" i="3"/>
  <c r="O44" i="3"/>
  <c r="O96" i="3"/>
  <c r="K289" i="3"/>
  <c r="J289" i="3"/>
  <c r="O15" i="3"/>
  <c r="K286" i="3"/>
  <c r="J286" i="3"/>
  <c r="K281" i="3"/>
  <c r="J281" i="3"/>
  <c r="K278" i="3"/>
  <c r="J278" i="3"/>
  <c r="O171" i="3"/>
  <c r="O90" i="3"/>
  <c r="O98" i="3"/>
  <c r="K252" i="3"/>
  <c r="J252" i="3"/>
  <c r="O199" i="3"/>
  <c r="O107" i="3"/>
  <c r="O216" i="3"/>
  <c r="O72" i="3"/>
  <c r="O54" i="3"/>
  <c r="O63" i="3"/>
  <c r="O158" i="3"/>
  <c r="O53" i="3"/>
  <c r="O34" i="3"/>
  <c r="O151" i="3"/>
  <c r="O182" i="3"/>
  <c r="O167" i="3"/>
  <c r="O126" i="3"/>
  <c r="O50" i="3"/>
  <c r="K279" i="3"/>
  <c r="J279" i="3"/>
  <c r="O105" i="3"/>
  <c r="O104" i="3"/>
  <c r="K240" i="3"/>
  <c r="J240" i="3"/>
  <c r="O11" i="3"/>
  <c r="O45" i="3"/>
  <c r="O140" i="3"/>
  <c r="O141" i="3"/>
  <c r="O84" i="3"/>
  <c r="K251" i="3"/>
  <c r="J251" i="3"/>
  <c r="G5" i="3"/>
  <c r="J219" i="3"/>
  <c r="J5" i="3" s="1"/>
  <c r="K285" i="3"/>
  <c r="J285" i="3"/>
  <c r="K267" i="3"/>
  <c r="J267" i="3"/>
  <c r="O177" i="3"/>
  <c r="O12" i="3"/>
  <c r="O175" i="3"/>
  <c r="O70" i="3"/>
  <c r="K282" i="3"/>
  <c r="J282" i="3"/>
  <c r="O40" i="3"/>
  <c r="O109" i="3"/>
  <c r="K253" i="3"/>
  <c r="J253" i="3"/>
  <c r="O168" i="3"/>
  <c r="O52" i="3"/>
  <c r="O22" i="3"/>
  <c r="O123" i="3"/>
  <c r="O137" i="3"/>
  <c r="O33" i="3"/>
  <c r="K233" i="3"/>
  <c r="J233" i="3"/>
  <c r="K224" i="3"/>
  <c r="J224" i="3"/>
  <c r="O36" i="3"/>
  <c r="O19" i="3"/>
  <c r="O76" i="3"/>
  <c r="O190" i="3"/>
  <c r="O185" i="3"/>
  <c r="O127" i="3"/>
  <c r="O83" i="3"/>
  <c r="O58" i="3"/>
  <c r="O157" i="3"/>
  <c r="O118" i="3"/>
  <c r="O108" i="3"/>
  <c r="O155" i="3"/>
  <c r="O68" i="3"/>
  <c r="O66" i="3"/>
  <c r="O125" i="3"/>
  <c r="K232" i="3"/>
  <c r="J232" i="3"/>
  <c r="O194" i="3"/>
  <c r="O201" i="3"/>
  <c r="O87" i="3"/>
  <c r="O47" i="3"/>
  <c r="K238" i="3"/>
  <c r="J238" i="3"/>
  <c r="O172" i="3"/>
  <c r="O203" i="3"/>
  <c r="O130" i="3"/>
  <c r="O100" i="3"/>
  <c r="O166" i="3"/>
  <c r="O128" i="3"/>
  <c r="O134" i="3"/>
  <c r="O132" i="3"/>
  <c r="K265" i="3"/>
  <c r="J265" i="3"/>
  <c r="K270" i="3"/>
  <c r="J270" i="3"/>
  <c r="K236" i="3"/>
  <c r="J236" i="3"/>
  <c r="K271" i="3"/>
  <c r="J271" i="3"/>
  <c r="O138" i="3"/>
  <c r="O184" i="3"/>
  <c r="O25" i="3"/>
  <c r="O82" i="3"/>
  <c r="O79" i="3"/>
  <c r="O180" i="3"/>
  <c r="O214" i="3"/>
  <c r="O51" i="3"/>
  <c r="G228" i="3"/>
  <c r="K223" i="3"/>
  <c r="J223" i="3"/>
  <c r="K225" i="3"/>
  <c r="J225" i="3"/>
  <c r="O119" i="3"/>
  <c r="O165" i="3"/>
  <c r="O113" i="3"/>
  <c r="O106" i="3"/>
  <c r="O144" i="3"/>
  <c r="O97" i="3"/>
  <c r="O92" i="3"/>
  <c r="O48" i="3"/>
  <c r="K262" i="3"/>
  <c r="J262" i="3"/>
  <c r="O110" i="3"/>
  <c r="K287" i="3"/>
  <c r="J287" i="3"/>
  <c r="O161" i="3"/>
  <c r="O102" i="3"/>
  <c r="O99" i="3"/>
  <c r="O189" i="3"/>
  <c r="O91" i="3"/>
  <c r="O73" i="3"/>
  <c r="O78" i="3"/>
  <c r="O143" i="3"/>
  <c r="O179" i="3"/>
  <c r="O85" i="3"/>
  <c r="O147" i="3"/>
  <c r="O129" i="3"/>
  <c r="K234" i="3"/>
  <c r="J234" i="3"/>
  <c r="O61" i="3"/>
  <c r="O69" i="3"/>
  <c r="O88" i="3"/>
  <c r="O149" i="3"/>
  <c r="O133" i="3"/>
  <c r="O154" i="3"/>
  <c r="K263" i="3"/>
  <c r="J263" i="3"/>
  <c r="K284" i="3"/>
  <c r="J284" i="3"/>
  <c r="O38" i="3"/>
  <c r="O75" i="3"/>
  <c r="K264" i="3"/>
  <c r="J264" i="3"/>
  <c r="O124" i="3"/>
  <c r="O41" i="3"/>
  <c r="O10" i="3"/>
  <c r="O93" i="3"/>
  <c r="O146" i="3"/>
  <c r="O80" i="3"/>
  <c r="O153" i="3"/>
  <c r="O213" i="3"/>
  <c r="O212" i="3"/>
  <c r="O49" i="3"/>
  <c r="G256" i="3"/>
  <c r="K245" i="3"/>
  <c r="J245" i="3"/>
  <c r="S42" i="3"/>
  <c r="R42" i="3"/>
  <c r="O197" i="3"/>
  <c r="K268" i="3"/>
  <c r="J268" i="3"/>
  <c r="O145" i="3"/>
  <c r="O186" i="3"/>
  <c r="O95" i="3"/>
  <c r="O81" i="3"/>
  <c r="O208" i="3"/>
  <c r="O62" i="3"/>
  <c r="O192" i="3"/>
  <c r="K254" i="3"/>
  <c r="J254" i="3"/>
  <c r="K248" i="3"/>
  <c r="J248" i="3"/>
  <c r="O20" i="3"/>
  <c r="O14" i="3"/>
  <c r="O30" i="3"/>
  <c r="O35" i="3"/>
  <c r="V9" i="3"/>
  <c r="J1" i="3"/>
  <c r="J2" i="3"/>
  <c r="K237" i="3"/>
  <c r="J237" i="3"/>
  <c r="G273" i="3"/>
  <c r="K260" i="3"/>
  <c r="J260" i="3"/>
  <c r="O21" i="3"/>
  <c r="O31" i="3"/>
  <c r="K235" i="3"/>
  <c r="J235" i="3"/>
  <c r="O187" i="3"/>
  <c r="O55" i="3"/>
  <c r="O37" i="3"/>
  <c r="O122" i="3"/>
  <c r="O65" i="3"/>
  <c r="K288" i="3"/>
  <c r="J288" i="3"/>
  <c r="O24" i="3"/>
  <c r="O77" i="3"/>
  <c r="O115" i="3"/>
  <c r="O191" i="3"/>
  <c r="O111" i="3"/>
  <c r="K250" i="3"/>
  <c r="J250" i="3"/>
  <c r="O74" i="3"/>
  <c r="O139" i="3"/>
  <c r="O207" i="3"/>
  <c r="K226" i="3"/>
  <c r="J226" i="3"/>
  <c r="K280" i="3"/>
  <c r="J280" i="3"/>
  <c r="O170" i="3"/>
  <c r="O198" i="3"/>
  <c r="O89" i="3"/>
  <c r="O117" i="3"/>
  <c r="O160" i="3"/>
  <c r="O43" i="3"/>
  <c r="K247" i="3"/>
  <c r="J247" i="3"/>
  <c r="O150" i="3"/>
  <c r="O205" i="3"/>
  <c r="O156" i="3"/>
  <c r="O116" i="3"/>
  <c r="O57" i="3"/>
  <c r="O71" i="3"/>
  <c r="K239" i="3"/>
  <c r="J239" i="3"/>
  <c r="O200" i="3"/>
  <c r="O206" i="3"/>
  <c r="O23" i="3"/>
  <c r="O176" i="3"/>
  <c r="O120" i="3"/>
  <c r="O183" i="3"/>
  <c r="O29" i="3"/>
  <c r="O39" i="3"/>
  <c r="O46" i="3"/>
  <c r="O210" i="3"/>
  <c r="O27" i="3"/>
  <c r="K231" i="3"/>
  <c r="G242" i="3"/>
  <c r="J231" i="3"/>
  <c r="O60" i="3"/>
  <c r="O188" i="3"/>
  <c r="K266" i="3"/>
  <c r="J266" i="3"/>
  <c r="O28" i="3"/>
  <c r="O16" i="3"/>
  <c r="K261" i="3"/>
  <c r="J261" i="3"/>
  <c r="O164" i="3"/>
  <c r="O131" i="3"/>
  <c r="O26" i="3"/>
  <c r="O196" i="3"/>
  <c r="O112" i="3"/>
  <c r="O121" i="3"/>
  <c r="O202" i="3"/>
  <c r="O174" i="3"/>
  <c r="O114" i="3"/>
  <c r="O32" i="3"/>
  <c r="O204" i="3"/>
  <c r="K246" i="3"/>
  <c r="J246" i="3"/>
  <c r="O142" i="3"/>
  <c r="O209" i="3"/>
  <c r="O162" i="3"/>
  <c r="O217" i="3"/>
  <c r="O67" i="3"/>
  <c r="O148" i="3"/>
  <c r="O94" i="3"/>
  <c r="K1" i="3"/>
  <c r="E33" i="4" s="1"/>
  <c r="O9" i="3"/>
  <c r="K2" i="3"/>
  <c r="G291" i="3"/>
  <c r="K277" i="3"/>
  <c r="J277" i="3"/>
  <c r="O136" i="3"/>
  <c r="O135" i="3"/>
  <c r="O193" i="3"/>
  <c r="O56" i="3"/>
  <c r="O17" i="3"/>
  <c r="K283" i="3"/>
  <c r="J283" i="3"/>
  <c r="O181" i="3"/>
  <c r="K249" i="3"/>
  <c r="J249" i="3"/>
  <c r="O211" i="3"/>
  <c r="O169" i="3"/>
  <c r="O101" i="3"/>
  <c r="O13" i="3"/>
  <c r="O178" i="3"/>
  <c r="S204" i="3" l="1"/>
  <c r="R204" i="3"/>
  <c r="S39" i="3"/>
  <c r="R39" i="3"/>
  <c r="S176" i="3"/>
  <c r="R176" i="3"/>
  <c r="S24" i="3"/>
  <c r="R24" i="3"/>
  <c r="W42" i="3"/>
  <c r="U42" i="3"/>
  <c r="K256" i="3"/>
  <c r="J256" i="3"/>
  <c r="S146" i="3"/>
  <c r="R146" i="3"/>
  <c r="S93" i="3"/>
  <c r="R93" i="3"/>
  <c r="S69" i="3"/>
  <c r="R69" i="3"/>
  <c r="S189" i="3"/>
  <c r="R189" i="3"/>
  <c r="S144" i="3"/>
  <c r="R144" i="3"/>
  <c r="K228" i="3"/>
  <c r="J228" i="3"/>
  <c r="S201" i="3"/>
  <c r="R201" i="3"/>
  <c r="S157" i="3"/>
  <c r="R157" i="3"/>
  <c r="S22" i="3"/>
  <c r="R22" i="3"/>
  <c r="S182" i="3"/>
  <c r="R182" i="3"/>
  <c r="S63" i="3"/>
  <c r="R63" i="3"/>
  <c r="S107" i="3"/>
  <c r="R107" i="3"/>
  <c r="S171" i="3"/>
  <c r="R171" i="3"/>
  <c r="S195" i="3"/>
  <c r="R195" i="3"/>
  <c r="S18" i="3"/>
  <c r="R18" i="3"/>
  <c r="S59" i="3"/>
  <c r="R59" i="3"/>
  <c r="S86" i="3"/>
  <c r="R86" i="3"/>
  <c r="S193" i="3"/>
  <c r="R193" i="3"/>
  <c r="S209" i="3"/>
  <c r="R209" i="3"/>
  <c r="S150" i="3"/>
  <c r="R150" i="3"/>
  <c r="S139" i="3"/>
  <c r="R139" i="3"/>
  <c r="S35" i="3"/>
  <c r="R35" i="3"/>
  <c r="S95" i="3"/>
  <c r="R95" i="3"/>
  <c r="S212" i="3"/>
  <c r="R212" i="3"/>
  <c r="S41" i="3"/>
  <c r="R41" i="3"/>
  <c r="S82" i="3"/>
  <c r="R82" i="3"/>
  <c r="S68" i="3"/>
  <c r="R68" i="3"/>
  <c r="S185" i="3"/>
  <c r="R185" i="3"/>
  <c r="S177" i="3"/>
  <c r="R177" i="3"/>
  <c r="S13" i="3"/>
  <c r="R13" i="3"/>
  <c r="S9" i="3"/>
  <c r="R9" i="3"/>
  <c r="S162" i="3"/>
  <c r="R162" i="3"/>
  <c r="S174" i="3"/>
  <c r="R174" i="3"/>
  <c r="S196" i="3"/>
  <c r="R196" i="3"/>
  <c r="S28" i="3"/>
  <c r="R28" i="3"/>
  <c r="S60" i="3"/>
  <c r="R60" i="3"/>
  <c r="K242" i="3"/>
  <c r="J242" i="3"/>
  <c r="S46" i="3"/>
  <c r="R46" i="3"/>
  <c r="S183" i="3"/>
  <c r="R183" i="3"/>
  <c r="S200" i="3"/>
  <c r="R200" i="3"/>
  <c r="S205" i="3"/>
  <c r="R205" i="3"/>
  <c r="S43" i="3"/>
  <c r="R43" i="3"/>
  <c r="S117" i="3"/>
  <c r="R117" i="3"/>
  <c r="S207" i="3"/>
  <c r="R207" i="3"/>
  <c r="S77" i="3"/>
  <c r="R77" i="3"/>
  <c r="S65" i="3"/>
  <c r="R65" i="3"/>
  <c r="S187" i="3"/>
  <c r="R187" i="3"/>
  <c r="S21" i="3"/>
  <c r="R21" i="3"/>
  <c r="S20" i="3"/>
  <c r="R20" i="3"/>
  <c r="S81" i="3"/>
  <c r="R81" i="3"/>
  <c r="S49" i="3"/>
  <c r="R49" i="3"/>
  <c r="S80" i="3"/>
  <c r="R80" i="3"/>
  <c r="S88" i="3"/>
  <c r="R88" i="3"/>
  <c r="S147" i="3"/>
  <c r="R147" i="3"/>
  <c r="S78" i="3"/>
  <c r="R78" i="3"/>
  <c r="S91" i="3"/>
  <c r="R91" i="3"/>
  <c r="S161" i="3"/>
  <c r="R161" i="3"/>
  <c r="S97" i="3"/>
  <c r="R97" i="3"/>
  <c r="S165" i="3"/>
  <c r="R165" i="3"/>
  <c r="S119" i="3"/>
  <c r="R119" i="3"/>
  <c r="S79" i="3"/>
  <c r="R79" i="3"/>
  <c r="S138" i="3"/>
  <c r="R138" i="3"/>
  <c r="S134" i="3"/>
  <c r="R134" i="3"/>
  <c r="S130" i="3"/>
  <c r="R130" i="3"/>
  <c r="S87" i="3"/>
  <c r="R87" i="3"/>
  <c r="S118" i="3"/>
  <c r="R118" i="3"/>
  <c r="S127" i="3"/>
  <c r="R127" i="3"/>
  <c r="S19" i="3"/>
  <c r="R19" i="3"/>
  <c r="S33" i="3"/>
  <c r="R33" i="3"/>
  <c r="S123" i="3"/>
  <c r="R123" i="3"/>
  <c r="S175" i="3"/>
  <c r="R175" i="3"/>
  <c r="S84" i="3"/>
  <c r="R84" i="3"/>
  <c r="S167" i="3"/>
  <c r="R167" i="3"/>
  <c r="S53" i="3"/>
  <c r="R53" i="3"/>
  <c r="S158" i="3"/>
  <c r="R158" i="3"/>
  <c r="S216" i="3"/>
  <c r="R216" i="3"/>
  <c r="S199" i="3"/>
  <c r="R199" i="3"/>
  <c r="S90" i="3"/>
  <c r="R90" i="3"/>
  <c r="S15" i="3"/>
  <c r="R15" i="3"/>
  <c r="S44" i="3"/>
  <c r="R44" i="3"/>
  <c r="S173" i="3"/>
  <c r="R173" i="3"/>
  <c r="S64" i="3"/>
  <c r="R64" i="3"/>
  <c r="S163" i="3"/>
  <c r="R163" i="3"/>
  <c r="S148" i="3"/>
  <c r="R148" i="3"/>
  <c r="S26" i="3"/>
  <c r="R26" i="3"/>
  <c r="S120" i="3"/>
  <c r="R120" i="3"/>
  <c r="S111" i="3"/>
  <c r="R111" i="3"/>
  <c r="S192" i="3"/>
  <c r="R192" i="3"/>
  <c r="S75" i="3"/>
  <c r="R75" i="3"/>
  <c r="S128" i="3"/>
  <c r="R128" i="3"/>
  <c r="S169" i="3"/>
  <c r="R169" i="3"/>
  <c r="S56" i="3"/>
  <c r="R56" i="3"/>
  <c r="S94" i="3"/>
  <c r="R94" i="3"/>
  <c r="S178" i="3"/>
  <c r="R178" i="3"/>
  <c r="S101" i="3"/>
  <c r="R101" i="3"/>
  <c r="S17" i="3"/>
  <c r="R17" i="3"/>
  <c r="S217" i="3"/>
  <c r="R217" i="3"/>
  <c r="S114" i="3"/>
  <c r="R114" i="3"/>
  <c r="S112" i="3"/>
  <c r="R112" i="3"/>
  <c r="S164" i="3"/>
  <c r="R164" i="3"/>
  <c r="S16" i="3"/>
  <c r="R16" i="3"/>
  <c r="S188" i="3"/>
  <c r="R188" i="3"/>
  <c r="S210" i="3"/>
  <c r="R210" i="3"/>
  <c r="S29" i="3"/>
  <c r="R29" i="3"/>
  <c r="S206" i="3"/>
  <c r="R206" i="3"/>
  <c r="S57" i="3"/>
  <c r="R57" i="3"/>
  <c r="S156" i="3"/>
  <c r="R156" i="3"/>
  <c r="S160" i="3"/>
  <c r="R160" i="3"/>
  <c r="S170" i="3"/>
  <c r="R170" i="3"/>
  <c r="S115" i="3"/>
  <c r="R115" i="3"/>
  <c r="S55" i="3"/>
  <c r="R55" i="3"/>
  <c r="K273" i="3"/>
  <c r="J273" i="3"/>
  <c r="S14" i="3"/>
  <c r="R14" i="3"/>
  <c r="S208" i="3"/>
  <c r="R208" i="3"/>
  <c r="S145" i="3"/>
  <c r="R145" i="3"/>
  <c r="S153" i="3"/>
  <c r="R153" i="3"/>
  <c r="S154" i="3"/>
  <c r="R154" i="3"/>
  <c r="S149" i="3"/>
  <c r="R149" i="3"/>
  <c r="S129" i="3"/>
  <c r="R129" i="3"/>
  <c r="S143" i="3"/>
  <c r="R143" i="3"/>
  <c r="S102" i="3"/>
  <c r="R102" i="3"/>
  <c r="S110" i="3"/>
  <c r="R110" i="3"/>
  <c r="S92" i="3"/>
  <c r="R92" i="3"/>
  <c r="S113" i="3"/>
  <c r="R113" i="3"/>
  <c r="S180" i="3"/>
  <c r="R180" i="3"/>
  <c r="S184" i="3"/>
  <c r="R184" i="3"/>
  <c r="S132" i="3"/>
  <c r="R132" i="3"/>
  <c r="S100" i="3"/>
  <c r="R100" i="3"/>
  <c r="S47" i="3"/>
  <c r="R47" i="3"/>
  <c r="S108" i="3"/>
  <c r="R108" i="3"/>
  <c r="S76" i="3"/>
  <c r="R76" i="3"/>
  <c r="S36" i="3"/>
  <c r="R36" i="3"/>
  <c r="S137" i="3"/>
  <c r="R137" i="3"/>
  <c r="S168" i="3"/>
  <c r="R168" i="3"/>
  <c r="S70" i="3"/>
  <c r="R70" i="3"/>
  <c r="H5" i="3"/>
  <c r="K219" i="3"/>
  <c r="S11" i="3"/>
  <c r="R11" i="3"/>
  <c r="S105" i="3"/>
  <c r="R105" i="3"/>
  <c r="S126" i="3"/>
  <c r="R126" i="3"/>
  <c r="S34" i="3"/>
  <c r="R34" i="3"/>
  <c r="S72" i="3"/>
  <c r="R72" i="3"/>
  <c r="S98" i="3"/>
  <c r="R98" i="3"/>
  <c r="S96" i="3"/>
  <c r="R96" i="3"/>
  <c r="S103" i="3"/>
  <c r="R103" i="3"/>
  <c r="S152" i="3"/>
  <c r="R152" i="3"/>
  <c r="S215" i="3"/>
  <c r="R215" i="3"/>
  <c r="S211" i="3"/>
  <c r="R211" i="3"/>
  <c r="S136" i="3"/>
  <c r="R136" i="3"/>
  <c r="S202" i="3"/>
  <c r="R202" i="3"/>
  <c r="S89" i="3"/>
  <c r="R89" i="3"/>
  <c r="S122" i="3"/>
  <c r="R122" i="3"/>
  <c r="S31" i="3"/>
  <c r="R31" i="3"/>
  <c r="S85" i="3"/>
  <c r="R85" i="3"/>
  <c r="S73" i="3"/>
  <c r="R73" i="3"/>
  <c r="S51" i="3"/>
  <c r="R51" i="3"/>
  <c r="S203" i="3"/>
  <c r="R203" i="3"/>
  <c r="S125" i="3"/>
  <c r="R125" i="3"/>
  <c r="S83" i="3"/>
  <c r="R83" i="3"/>
  <c r="S12" i="3"/>
  <c r="R12" i="3"/>
  <c r="S141" i="3"/>
  <c r="R141" i="3"/>
  <c r="S181" i="3"/>
  <c r="R181" i="3"/>
  <c r="S135" i="3"/>
  <c r="R135" i="3"/>
  <c r="K291" i="3"/>
  <c r="J291" i="3"/>
  <c r="S67" i="3"/>
  <c r="R67" i="3"/>
  <c r="S142" i="3"/>
  <c r="R142" i="3"/>
  <c r="S32" i="3"/>
  <c r="R32" i="3"/>
  <c r="S121" i="3"/>
  <c r="R121" i="3"/>
  <c r="S131" i="3"/>
  <c r="R131" i="3"/>
  <c r="S27" i="3"/>
  <c r="R27" i="3"/>
  <c r="S23" i="3"/>
  <c r="R23" i="3"/>
  <c r="S71" i="3"/>
  <c r="R71" i="3"/>
  <c r="S116" i="3"/>
  <c r="R116" i="3"/>
  <c r="S198" i="3"/>
  <c r="R198" i="3"/>
  <c r="S74" i="3"/>
  <c r="R74" i="3"/>
  <c r="S191" i="3"/>
  <c r="R191" i="3"/>
  <c r="S37" i="3"/>
  <c r="R37" i="3"/>
  <c r="S30" i="3"/>
  <c r="R30" i="3"/>
  <c r="S62" i="3"/>
  <c r="R62" i="3"/>
  <c r="S186" i="3"/>
  <c r="R186" i="3"/>
  <c r="S197" i="3"/>
  <c r="R197" i="3"/>
  <c r="S213" i="3"/>
  <c r="R213" i="3"/>
  <c r="S10" i="3"/>
  <c r="R10" i="3"/>
  <c r="S124" i="3"/>
  <c r="R124" i="3"/>
  <c r="S38" i="3"/>
  <c r="R38" i="3"/>
  <c r="S133" i="3"/>
  <c r="R133" i="3"/>
  <c r="S61" i="3"/>
  <c r="R61" i="3"/>
  <c r="S179" i="3"/>
  <c r="R179" i="3"/>
  <c r="S99" i="3"/>
  <c r="R99" i="3"/>
  <c r="S48" i="3"/>
  <c r="R48" i="3"/>
  <c r="S106" i="3"/>
  <c r="R106" i="3"/>
  <c r="S214" i="3"/>
  <c r="R214" i="3"/>
  <c r="S25" i="3"/>
  <c r="R25" i="3"/>
  <c r="S166" i="3"/>
  <c r="R166" i="3"/>
  <c r="S172" i="3"/>
  <c r="R172" i="3"/>
  <c r="S194" i="3"/>
  <c r="R194" i="3"/>
  <c r="S66" i="3"/>
  <c r="R66" i="3"/>
  <c r="S155" i="3"/>
  <c r="R155" i="3"/>
  <c r="S58" i="3"/>
  <c r="R58" i="3"/>
  <c r="S190" i="3"/>
  <c r="R190" i="3"/>
  <c r="S52" i="3"/>
  <c r="R52" i="3"/>
  <c r="S109" i="3"/>
  <c r="R109" i="3"/>
  <c r="S40" i="3"/>
  <c r="R40" i="3"/>
  <c r="S140" i="3"/>
  <c r="R140" i="3"/>
  <c r="P270" i="3" s="1"/>
  <c r="S45" i="3"/>
  <c r="R45" i="3"/>
  <c r="S104" i="3"/>
  <c r="R104" i="3"/>
  <c r="S50" i="3"/>
  <c r="R50" i="3"/>
  <c r="S151" i="3"/>
  <c r="R151" i="3"/>
  <c r="S54" i="3"/>
  <c r="R54" i="3"/>
  <c r="S159" i="3"/>
  <c r="R159" i="3"/>
  <c r="K5" i="3" l="1"/>
  <c r="P286" i="3"/>
  <c r="P226" i="3"/>
  <c r="W14" i="3"/>
  <c r="U14" i="3"/>
  <c r="W159" i="3"/>
  <c r="U159" i="3"/>
  <c r="W104" i="3"/>
  <c r="U104" i="3"/>
  <c r="W45" i="3"/>
  <c r="U45" i="3"/>
  <c r="W52" i="3"/>
  <c r="U52" i="3"/>
  <c r="W190" i="3"/>
  <c r="U190" i="3"/>
  <c r="W155" i="3"/>
  <c r="U155" i="3"/>
  <c r="W25" i="3"/>
  <c r="U25" i="3"/>
  <c r="W214" i="3"/>
  <c r="U214" i="3"/>
  <c r="W179" i="3"/>
  <c r="U179" i="3"/>
  <c r="W133" i="3"/>
  <c r="U133" i="3"/>
  <c r="W38" i="3"/>
  <c r="U38" i="3"/>
  <c r="W186" i="3"/>
  <c r="U186" i="3"/>
  <c r="W27" i="3"/>
  <c r="U27" i="3"/>
  <c r="W125" i="3"/>
  <c r="U125" i="3"/>
  <c r="W73" i="3"/>
  <c r="U73" i="3"/>
  <c r="W31" i="3"/>
  <c r="U31" i="3"/>
  <c r="W136" i="3"/>
  <c r="U136" i="3"/>
  <c r="W103" i="3"/>
  <c r="U103" i="3"/>
  <c r="W96" i="3"/>
  <c r="U96" i="3"/>
  <c r="W72" i="3"/>
  <c r="U72" i="3"/>
  <c r="W126" i="3"/>
  <c r="U126" i="3"/>
  <c r="W105" i="3"/>
  <c r="U105" i="3"/>
  <c r="W47" i="3"/>
  <c r="U47" i="3"/>
  <c r="W184" i="3"/>
  <c r="U184" i="3"/>
  <c r="W180" i="3"/>
  <c r="U180" i="3"/>
  <c r="W113" i="3"/>
  <c r="U113" i="3"/>
  <c r="W149" i="3"/>
  <c r="U149" i="3"/>
  <c r="W55" i="3"/>
  <c r="U55" i="3"/>
  <c r="W160" i="3"/>
  <c r="U160" i="3"/>
  <c r="W156" i="3"/>
  <c r="U156" i="3"/>
  <c r="W210" i="3"/>
  <c r="U210" i="3"/>
  <c r="P240" i="3"/>
  <c r="W217" i="3"/>
  <c r="U217" i="3"/>
  <c r="W101" i="3"/>
  <c r="U101" i="3"/>
  <c r="W56" i="3"/>
  <c r="U56" i="3"/>
  <c r="P224" i="3"/>
  <c r="P281" i="3"/>
  <c r="W111" i="3"/>
  <c r="U111" i="3"/>
  <c r="W148" i="3"/>
  <c r="U148" i="3"/>
  <c r="W163" i="3"/>
  <c r="U163" i="3"/>
  <c r="W199" i="3"/>
  <c r="U199" i="3"/>
  <c r="P264" i="3"/>
  <c r="P278" i="3"/>
  <c r="P247" i="3"/>
  <c r="P267" i="3"/>
  <c r="W91" i="3"/>
  <c r="U91" i="3"/>
  <c r="W49" i="3"/>
  <c r="U49" i="3"/>
  <c r="W187" i="3"/>
  <c r="U187" i="3"/>
  <c r="P282" i="3"/>
  <c r="W117" i="3"/>
  <c r="U117" i="3"/>
  <c r="W183" i="3"/>
  <c r="U183" i="3"/>
  <c r="W60" i="3"/>
  <c r="U60" i="3"/>
  <c r="W196" i="3"/>
  <c r="U196" i="3"/>
  <c r="W174" i="3"/>
  <c r="U174" i="3"/>
  <c r="P237" i="3"/>
  <c r="P251" i="3"/>
  <c r="R219" i="3"/>
  <c r="W41" i="3"/>
  <c r="U41" i="3"/>
  <c r="W35" i="3"/>
  <c r="U35" i="3"/>
  <c r="P269" i="3"/>
  <c r="W86" i="3"/>
  <c r="U86" i="3"/>
  <c r="W195" i="3"/>
  <c r="U195" i="3"/>
  <c r="W63" i="3"/>
  <c r="U63" i="3"/>
  <c r="W22" i="3"/>
  <c r="U22" i="3"/>
  <c r="W144" i="3"/>
  <c r="U144" i="3"/>
  <c r="W146" i="3"/>
  <c r="U146" i="3"/>
  <c r="W24" i="3"/>
  <c r="U24" i="3"/>
  <c r="P239" i="3"/>
  <c r="P252" i="3"/>
  <c r="W30" i="3"/>
  <c r="U30" i="3"/>
  <c r="W191" i="3"/>
  <c r="U191" i="3"/>
  <c r="W198" i="3"/>
  <c r="U198" i="3"/>
  <c r="W121" i="3"/>
  <c r="U121" i="3"/>
  <c r="W202" i="3"/>
  <c r="U202" i="3"/>
  <c r="W36" i="3"/>
  <c r="U36" i="3"/>
  <c r="W114" i="3"/>
  <c r="U114" i="3"/>
  <c r="W17" i="3"/>
  <c r="U17" i="3"/>
  <c r="W94" i="3"/>
  <c r="U94" i="3"/>
  <c r="W128" i="3"/>
  <c r="U128" i="3"/>
  <c r="W75" i="3"/>
  <c r="U75" i="3"/>
  <c r="W192" i="3"/>
  <c r="U192" i="3"/>
  <c r="W26" i="3"/>
  <c r="U26" i="3"/>
  <c r="P253" i="3"/>
  <c r="P263" i="3"/>
  <c r="W90" i="3"/>
  <c r="U90" i="3"/>
  <c r="W158" i="3"/>
  <c r="U158" i="3"/>
  <c r="W84" i="3"/>
  <c r="U84" i="3"/>
  <c r="W175" i="3"/>
  <c r="U175" i="3"/>
  <c r="W127" i="3"/>
  <c r="U127" i="3"/>
  <c r="W130" i="3"/>
  <c r="U130" i="3"/>
  <c r="W134" i="3"/>
  <c r="U134" i="3"/>
  <c r="W119" i="3"/>
  <c r="U119" i="3"/>
  <c r="W165" i="3"/>
  <c r="U165" i="3"/>
  <c r="W80" i="3"/>
  <c r="U80" i="3"/>
  <c r="W81" i="3"/>
  <c r="U81" i="3"/>
  <c r="W21" i="3"/>
  <c r="U21" i="3"/>
  <c r="W77" i="3"/>
  <c r="U77" i="3"/>
  <c r="W207" i="3"/>
  <c r="U207" i="3"/>
  <c r="W200" i="3"/>
  <c r="U200" i="3"/>
  <c r="P254" i="3"/>
  <c r="W9" i="3"/>
  <c r="U9" i="3"/>
  <c r="P235" i="3"/>
  <c r="W177" i="3"/>
  <c r="U177" i="3"/>
  <c r="W185" i="3"/>
  <c r="U185" i="3"/>
  <c r="W68" i="3"/>
  <c r="U68" i="3"/>
  <c r="W95" i="3"/>
  <c r="U95" i="3"/>
  <c r="W139" i="3"/>
  <c r="U139" i="3"/>
  <c r="W150" i="3"/>
  <c r="U150" i="3"/>
  <c r="W209" i="3"/>
  <c r="U209" i="3"/>
  <c r="P250" i="3"/>
  <c r="W107" i="3"/>
  <c r="U107" i="3"/>
  <c r="W182" i="3"/>
  <c r="U182" i="3"/>
  <c r="W93" i="3"/>
  <c r="U93" i="3"/>
  <c r="Y42" i="3"/>
  <c r="AB42" i="3" s="1"/>
  <c r="AE42" i="3" s="1"/>
  <c r="W176" i="3"/>
  <c r="U176" i="3"/>
  <c r="W204" i="3"/>
  <c r="U204" i="3"/>
  <c r="W109" i="3"/>
  <c r="U109" i="3"/>
  <c r="W166" i="3"/>
  <c r="U166" i="3"/>
  <c r="W131" i="3"/>
  <c r="U131" i="3"/>
  <c r="P271" i="3"/>
  <c r="W12" i="3"/>
  <c r="U12" i="3"/>
  <c r="W132" i="3"/>
  <c r="U132" i="3"/>
  <c r="P287" i="3"/>
  <c r="W106" i="3"/>
  <c r="U106" i="3"/>
  <c r="W48" i="3"/>
  <c r="U48" i="3"/>
  <c r="W99" i="3"/>
  <c r="U99" i="3"/>
  <c r="P233" i="3"/>
  <c r="W124" i="3"/>
  <c r="U124" i="3"/>
  <c r="W10" i="3"/>
  <c r="U10" i="3"/>
  <c r="W213" i="3"/>
  <c r="U213" i="3"/>
  <c r="W197" i="3"/>
  <c r="U197" i="3"/>
  <c r="W37" i="3"/>
  <c r="U37" i="3"/>
  <c r="W74" i="3"/>
  <c r="U74" i="3"/>
  <c r="P232" i="3"/>
  <c r="P279" i="3"/>
  <c r="W67" i="3"/>
  <c r="U67" i="3"/>
  <c r="W141" i="3"/>
  <c r="U141" i="3"/>
  <c r="W85" i="3"/>
  <c r="U85" i="3"/>
  <c r="W215" i="3"/>
  <c r="U215" i="3"/>
  <c r="W152" i="3"/>
  <c r="U152" i="3"/>
  <c r="P266" i="3"/>
  <c r="W168" i="3"/>
  <c r="U168" i="3"/>
  <c r="W108" i="3"/>
  <c r="U108" i="3"/>
  <c r="W100" i="3"/>
  <c r="U100" i="3"/>
  <c r="W110" i="3"/>
  <c r="U110" i="3"/>
  <c r="W143" i="3"/>
  <c r="U143" i="3"/>
  <c r="W145" i="3"/>
  <c r="U145" i="3"/>
  <c r="W208" i="3"/>
  <c r="U208" i="3"/>
  <c r="W115" i="3"/>
  <c r="U115" i="3"/>
  <c r="W170" i="3"/>
  <c r="U170" i="3"/>
  <c r="W57" i="3"/>
  <c r="U57" i="3"/>
  <c r="W164" i="3"/>
  <c r="U164" i="3"/>
  <c r="W112" i="3"/>
  <c r="U112" i="3"/>
  <c r="W178" i="3"/>
  <c r="U178" i="3"/>
  <c r="W169" i="3"/>
  <c r="U169" i="3"/>
  <c r="W173" i="3"/>
  <c r="U173" i="3"/>
  <c r="W53" i="3"/>
  <c r="U53" i="3"/>
  <c r="W167" i="3"/>
  <c r="U167" i="3"/>
  <c r="W19" i="3"/>
  <c r="U19" i="3"/>
  <c r="W87" i="3"/>
  <c r="U87" i="3"/>
  <c r="W79" i="3"/>
  <c r="U79" i="3"/>
  <c r="P283" i="3"/>
  <c r="W147" i="3"/>
  <c r="U147" i="3"/>
  <c r="P265" i="3"/>
  <c r="W65" i="3"/>
  <c r="U65" i="3"/>
  <c r="P284" i="3"/>
  <c r="W205" i="3"/>
  <c r="U205" i="3"/>
  <c r="W46" i="3"/>
  <c r="U46" i="3"/>
  <c r="W28" i="3"/>
  <c r="U28" i="3"/>
  <c r="W162" i="3"/>
  <c r="U162" i="3"/>
  <c r="W171" i="3"/>
  <c r="U171" i="3"/>
  <c r="W157" i="3"/>
  <c r="U157" i="3"/>
  <c r="W189" i="3"/>
  <c r="U189" i="3"/>
  <c r="W69" i="3"/>
  <c r="U69" i="3"/>
  <c r="W39" i="3"/>
  <c r="U39" i="3"/>
  <c r="W54" i="3"/>
  <c r="U54" i="3"/>
  <c r="W50" i="3"/>
  <c r="U50" i="3"/>
  <c r="W40" i="3"/>
  <c r="U40" i="3"/>
  <c r="W181" i="3"/>
  <c r="U181" i="3"/>
  <c r="W34" i="3"/>
  <c r="U34" i="3"/>
  <c r="P238" i="3"/>
  <c r="P248" i="3"/>
  <c r="P261" i="3"/>
  <c r="W137" i="3"/>
  <c r="U137" i="3"/>
  <c r="W129" i="3"/>
  <c r="U129" i="3"/>
  <c r="W29" i="3"/>
  <c r="U29" i="3"/>
  <c r="W16" i="3"/>
  <c r="U16" i="3"/>
  <c r="W151" i="3"/>
  <c r="U151" i="3"/>
  <c r="W140" i="3"/>
  <c r="U140" i="3"/>
  <c r="P280" i="3"/>
  <c r="W58" i="3"/>
  <c r="U58" i="3"/>
  <c r="W66" i="3"/>
  <c r="U66" i="3"/>
  <c r="W194" i="3"/>
  <c r="U194" i="3"/>
  <c r="W172" i="3"/>
  <c r="U172" i="3"/>
  <c r="P288" i="3"/>
  <c r="W61" i="3"/>
  <c r="U61" i="3"/>
  <c r="W62" i="3"/>
  <c r="U62" i="3"/>
  <c r="W116" i="3"/>
  <c r="U116" i="3"/>
  <c r="W71" i="3"/>
  <c r="U71" i="3"/>
  <c r="W23" i="3"/>
  <c r="U23" i="3"/>
  <c r="W32" i="3"/>
  <c r="U32" i="3"/>
  <c r="W142" i="3"/>
  <c r="U142" i="3"/>
  <c r="W135" i="3"/>
  <c r="U135" i="3"/>
  <c r="P249" i="3"/>
  <c r="P262" i="3"/>
  <c r="W83" i="3"/>
  <c r="U83" i="3"/>
  <c r="P268" i="3"/>
  <c r="W203" i="3"/>
  <c r="U203" i="3"/>
  <c r="W51" i="3"/>
  <c r="U51" i="3"/>
  <c r="W122" i="3"/>
  <c r="U122" i="3"/>
  <c r="W89" i="3"/>
  <c r="U89" i="3"/>
  <c r="P285" i="3"/>
  <c r="P225" i="3"/>
  <c r="W211" i="3"/>
  <c r="U211" i="3"/>
  <c r="W98" i="3"/>
  <c r="U98" i="3"/>
  <c r="W11" i="3"/>
  <c r="U11" i="3"/>
  <c r="W70" i="3"/>
  <c r="U70" i="3"/>
  <c r="W76" i="3"/>
  <c r="U76" i="3"/>
  <c r="W92" i="3"/>
  <c r="U92" i="3"/>
  <c r="W102" i="3"/>
  <c r="U102" i="3"/>
  <c r="W154" i="3"/>
  <c r="U154" i="3"/>
  <c r="W153" i="3"/>
  <c r="U153" i="3"/>
  <c r="P236" i="3"/>
  <c r="W206" i="3"/>
  <c r="U206" i="3"/>
  <c r="W188" i="3"/>
  <c r="U188" i="3"/>
  <c r="W120" i="3"/>
  <c r="U120" i="3"/>
  <c r="W64" i="3"/>
  <c r="U64" i="3"/>
  <c r="W44" i="3"/>
  <c r="U44" i="3"/>
  <c r="W15" i="3"/>
  <c r="U15" i="3"/>
  <c r="W216" i="3"/>
  <c r="U216" i="3"/>
  <c r="W123" i="3"/>
  <c r="U123" i="3"/>
  <c r="W33" i="3"/>
  <c r="U33" i="3"/>
  <c r="W118" i="3"/>
  <c r="U118" i="3"/>
  <c r="W138" i="3"/>
  <c r="U138" i="3"/>
  <c r="W97" i="3"/>
  <c r="U97" i="3"/>
  <c r="W161" i="3"/>
  <c r="U161" i="3"/>
  <c r="W78" i="3"/>
  <c r="U78" i="3"/>
  <c r="W88" i="3"/>
  <c r="U88" i="3"/>
  <c r="W20" i="3"/>
  <c r="U20" i="3"/>
  <c r="P289" i="3"/>
  <c r="W43" i="3"/>
  <c r="U43" i="3"/>
  <c r="W13" i="3"/>
  <c r="U13" i="3"/>
  <c r="W82" i="3"/>
  <c r="U82" i="3"/>
  <c r="W212" i="3"/>
  <c r="U212" i="3"/>
  <c r="P246" i="3"/>
  <c r="W193" i="3"/>
  <c r="U193" i="3"/>
  <c r="W59" i="3"/>
  <c r="U59" i="3"/>
  <c r="W18" i="3"/>
  <c r="U18" i="3"/>
  <c r="S250" i="3" s="1"/>
  <c r="W201" i="3"/>
  <c r="U201" i="3"/>
  <c r="P234" i="3"/>
  <c r="Y18" i="3" l="1"/>
  <c r="Y201" i="3"/>
  <c r="AB201" i="3" s="1"/>
  <c r="AE201" i="3" s="1"/>
  <c r="Y43" i="3"/>
  <c r="AB43" i="3" s="1"/>
  <c r="AE43" i="3" s="1"/>
  <c r="Y78" i="3"/>
  <c r="Y118" i="3"/>
  <c r="AB118" i="3" s="1"/>
  <c r="AE118" i="3" s="1"/>
  <c r="Y33" i="3"/>
  <c r="AB33" i="3" s="1"/>
  <c r="AE33" i="3" s="1"/>
  <c r="Y120" i="3"/>
  <c r="AB120" i="3" s="1"/>
  <c r="AE120" i="3" s="1"/>
  <c r="Y188" i="3"/>
  <c r="AB188" i="3" s="1"/>
  <c r="AE188" i="3" s="1"/>
  <c r="Y92" i="3"/>
  <c r="AB92" i="3" s="1"/>
  <c r="AE92" i="3" s="1"/>
  <c r="Y11" i="3"/>
  <c r="Y203" i="3"/>
  <c r="AB203" i="3" s="1"/>
  <c r="AE203" i="3" s="1"/>
  <c r="Y32" i="3"/>
  <c r="AB32" i="3" s="1"/>
  <c r="AE32" i="3" s="1"/>
  <c r="Y23" i="3"/>
  <c r="Y62" i="3"/>
  <c r="Y172" i="3"/>
  <c r="AB172" i="3" s="1"/>
  <c r="AE172" i="3" s="1"/>
  <c r="Y58" i="3"/>
  <c r="AB58" i="3" s="1"/>
  <c r="AE58" i="3" s="1"/>
  <c r="Y137" i="3"/>
  <c r="AB137" i="3" s="1"/>
  <c r="AE137" i="3" s="1"/>
  <c r="Y69" i="3"/>
  <c r="AB69" i="3" s="1"/>
  <c r="AE69" i="3" s="1"/>
  <c r="Y173" i="3"/>
  <c r="AB173" i="3" s="1"/>
  <c r="AE173" i="3" s="1"/>
  <c r="Y169" i="3"/>
  <c r="Y112" i="3"/>
  <c r="AB112" i="3" s="1"/>
  <c r="AE112" i="3" s="1"/>
  <c r="Y170" i="3"/>
  <c r="AB170" i="3" s="1"/>
  <c r="AE170" i="3" s="1"/>
  <c r="Y208" i="3"/>
  <c r="AB208" i="3" s="1"/>
  <c r="AE208" i="3" s="1"/>
  <c r="Y143" i="3"/>
  <c r="AB143" i="3" s="1"/>
  <c r="AE143" i="3" s="1"/>
  <c r="Y108" i="3"/>
  <c r="AB108" i="3" s="1"/>
  <c r="AE108" i="3" s="1"/>
  <c r="S226" i="3"/>
  <c r="S286" i="3"/>
  <c r="Y215" i="3"/>
  <c r="AB215" i="3" s="1"/>
  <c r="AE215" i="3" s="1"/>
  <c r="P245" i="3"/>
  <c r="R256" i="3"/>
  <c r="P256" i="3" s="1"/>
  <c r="Y48" i="3"/>
  <c r="AB48" i="3" s="1"/>
  <c r="AE48" i="3" s="1"/>
  <c r="Y106" i="3"/>
  <c r="AB106" i="3" s="1"/>
  <c r="AE106" i="3" s="1"/>
  <c r="Y204" i="3"/>
  <c r="AB204" i="3" s="1"/>
  <c r="AE204" i="3" s="1"/>
  <c r="Y176" i="3"/>
  <c r="AB176" i="3" s="1"/>
  <c r="AE176" i="3" s="1"/>
  <c r="Y182" i="3"/>
  <c r="AB182" i="3" s="1"/>
  <c r="AE182" i="3" s="1"/>
  <c r="Y139" i="3"/>
  <c r="Y68" i="3"/>
  <c r="AB68" i="3" s="1"/>
  <c r="AE68" i="3" s="1"/>
  <c r="U219" i="3"/>
  <c r="S237" i="3"/>
  <c r="S251" i="3"/>
  <c r="Y207" i="3"/>
  <c r="Y130" i="3"/>
  <c r="AB130" i="3" s="1"/>
  <c r="AE130" i="3" s="1"/>
  <c r="Y127" i="3"/>
  <c r="AB127" i="3" s="1"/>
  <c r="AE127" i="3" s="1"/>
  <c r="Y84" i="3"/>
  <c r="AB84" i="3" s="1"/>
  <c r="AE84" i="3" s="1"/>
  <c r="Y26" i="3"/>
  <c r="AB26" i="3" s="1"/>
  <c r="AE26" i="3" s="1"/>
  <c r="S224" i="3"/>
  <c r="S281" i="3"/>
  <c r="Y202" i="3"/>
  <c r="AB202" i="3" s="1"/>
  <c r="AE202" i="3" s="1"/>
  <c r="Y198" i="3"/>
  <c r="AB198" i="3" s="1"/>
  <c r="AE198" i="3" s="1"/>
  <c r="Y24" i="3"/>
  <c r="S246" i="3"/>
  <c r="Y41" i="3"/>
  <c r="AB41" i="3" s="1"/>
  <c r="AE41" i="3" s="1"/>
  <c r="P223" i="3"/>
  <c r="R228" i="3"/>
  <c r="P228" i="3" s="1"/>
  <c r="S284" i="3"/>
  <c r="Y91" i="3"/>
  <c r="AB91" i="3" s="1"/>
  <c r="AE91" i="3" s="1"/>
  <c r="Y156" i="3"/>
  <c r="AB156" i="3" s="1"/>
  <c r="AE156" i="3" s="1"/>
  <c r="Y160" i="3"/>
  <c r="AB160" i="3" s="1"/>
  <c r="AE160" i="3" s="1"/>
  <c r="Y184" i="3"/>
  <c r="AB184" i="3" s="1"/>
  <c r="AE184" i="3" s="1"/>
  <c r="Y103" i="3"/>
  <c r="AB103" i="3" s="1"/>
  <c r="AE103" i="3" s="1"/>
  <c r="Y31" i="3"/>
  <c r="AB31" i="3" s="1"/>
  <c r="AE31" i="3" s="1"/>
  <c r="Y125" i="3"/>
  <c r="Y27" i="3"/>
  <c r="S288" i="3"/>
  <c r="Y190" i="3"/>
  <c r="AB190" i="3" s="1"/>
  <c r="AE190" i="3" s="1"/>
  <c r="Y14" i="3"/>
  <c r="Y82" i="3"/>
  <c r="AB82" i="3" s="1"/>
  <c r="AE82" i="3" s="1"/>
  <c r="Y59" i="3"/>
  <c r="Y193" i="3"/>
  <c r="AB193" i="3" s="1"/>
  <c r="AE193" i="3" s="1"/>
  <c r="S235" i="3"/>
  <c r="S265" i="3"/>
  <c r="Y88" i="3"/>
  <c r="AB88" i="3" s="1"/>
  <c r="AE88" i="3" s="1"/>
  <c r="S283" i="3"/>
  <c r="Y138" i="3"/>
  <c r="AB138" i="3" s="1"/>
  <c r="AE138" i="3" s="1"/>
  <c r="S263" i="3"/>
  <c r="S253" i="3"/>
  <c r="Y64" i="3"/>
  <c r="AB64" i="3" s="1"/>
  <c r="AE64" i="3" s="1"/>
  <c r="Y153" i="3"/>
  <c r="AB153" i="3" s="1"/>
  <c r="AE153" i="3" s="1"/>
  <c r="Y102" i="3"/>
  <c r="AB102" i="3" s="1"/>
  <c r="AE102" i="3" s="1"/>
  <c r="Y211" i="3"/>
  <c r="AB211" i="3" s="1"/>
  <c r="AE211" i="3" s="1"/>
  <c r="Y51" i="3"/>
  <c r="AB51" i="3" s="1"/>
  <c r="AE51" i="3" s="1"/>
  <c r="Y142" i="3"/>
  <c r="AB142" i="3" s="1"/>
  <c r="AE142" i="3" s="1"/>
  <c r="Y116" i="3"/>
  <c r="AB116" i="3" s="1"/>
  <c r="AE116" i="3" s="1"/>
  <c r="Y61" i="3"/>
  <c r="AB61" i="3" s="1"/>
  <c r="AE61" i="3" s="1"/>
  <c r="S270" i="3"/>
  <c r="Y151" i="3"/>
  <c r="AB151" i="3" s="1"/>
  <c r="AE151" i="3" s="1"/>
  <c r="Y16" i="3"/>
  <c r="Y181" i="3"/>
  <c r="AB181" i="3" s="1"/>
  <c r="AE181" i="3" s="1"/>
  <c r="Y40" i="3"/>
  <c r="AB40" i="3" s="1"/>
  <c r="AE40" i="3" s="1"/>
  <c r="Y39" i="3"/>
  <c r="AB39" i="3" s="1"/>
  <c r="AE39" i="3" s="1"/>
  <c r="Y157" i="3"/>
  <c r="AB157" i="3" s="1"/>
  <c r="AE157" i="3" s="1"/>
  <c r="S254" i="3"/>
  <c r="Y46" i="3"/>
  <c r="AB46" i="3" s="1"/>
  <c r="AE46" i="3" s="1"/>
  <c r="Y19" i="3"/>
  <c r="Y53" i="3"/>
  <c r="Y57" i="3"/>
  <c r="AB57" i="3" s="1"/>
  <c r="AE57" i="3" s="1"/>
  <c r="Y152" i="3"/>
  <c r="AB152" i="3" s="1"/>
  <c r="AE152" i="3" s="1"/>
  <c r="Y37" i="3"/>
  <c r="AB37" i="3" s="1"/>
  <c r="AE37" i="3" s="1"/>
  <c r="Y10" i="3"/>
  <c r="S262" i="3"/>
  <c r="S249" i="3"/>
  <c r="Y166" i="3"/>
  <c r="AB166" i="3" s="1"/>
  <c r="AE166" i="3" s="1"/>
  <c r="Y109" i="3"/>
  <c r="AB109" i="3" s="1"/>
  <c r="AE109" i="3" s="1"/>
  <c r="Y150" i="3"/>
  <c r="AB150" i="3" s="1"/>
  <c r="AE150" i="3" s="1"/>
  <c r="Y9" i="3"/>
  <c r="Y200" i="3"/>
  <c r="AB200" i="3" s="1"/>
  <c r="AE200" i="3" s="1"/>
  <c r="S282" i="3"/>
  <c r="Y21" i="3"/>
  <c r="S267" i="3"/>
  <c r="Y134" i="3"/>
  <c r="AB134" i="3" s="1"/>
  <c r="AE134" i="3" s="1"/>
  <c r="Y75" i="3"/>
  <c r="Y94" i="3"/>
  <c r="AB94" i="3" s="1"/>
  <c r="AE94" i="3" s="1"/>
  <c r="Y30" i="3"/>
  <c r="Y144" i="3"/>
  <c r="AB144" i="3" s="1"/>
  <c r="AE144" i="3" s="1"/>
  <c r="Y22" i="3"/>
  <c r="AB22" i="3" s="1"/>
  <c r="AE22" i="3" s="1"/>
  <c r="Y86" i="3"/>
  <c r="AB86" i="3" s="1"/>
  <c r="AE86" i="3" s="1"/>
  <c r="P219" i="3"/>
  <c r="P5" i="3" s="1"/>
  <c r="R5" i="3"/>
  <c r="R4" i="3" s="1"/>
  <c r="P260" i="3"/>
  <c r="R273" i="3"/>
  <c r="P273" i="3" s="1"/>
  <c r="Y174" i="3"/>
  <c r="AB174" i="3" s="1"/>
  <c r="AE174" i="3" s="1"/>
  <c r="Y183" i="3"/>
  <c r="AB183" i="3" s="1"/>
  <c r="AE183" i="3" s="1"/>
  <c r="Y117" i="3"/>
  <c r="Y56" i="3"/>
  <c r="AB56" i="3" s="1"/>
  <c r="AE56" i="3" s="1"/>
  <c r="Y105" i="3"/>
  <c r="Y96" i="3"/>
  <c r="AB96" i="3" s="1"/>
  <c r="AE96" i="3" s="1"/>
  <c r="S285" i="3"/>
  <c r="S225" i="3"/>
  <c r="Y179" i="3"/>
  <c r="Y25" i="3"/>
  <c r="AB25" i="3" s="1"/>
  <c r="AE25" i="3" s="1"/>
  <c r="S280" i="3"/>
  <c r="Y159" i="3"/>
  <c r="AB159" i="3" s="1"/>
  <c r="AE159" i="3" s="1"/>
  <c r="Y212" i="3"/>
  <c r="AB212" i="3" s="1"/>
  <c r="AE212" i="3" s="1"/>
  <c r="Y13" i="3"/>
  <c r="Y97" i="3"/>
  <c r="Y44" i="3"/>
  <c r="AB44" i="3" s="1"/>
  <c r="AE44" i="3" s="1"/>
  <c r="Y206" i="3"/>
  <c r="Y76" i="3"/>
  <c r="AB76" i="3" s="1"/>
  <c r="AE76" i="3" s="1"/>
  <c r="Y98" i="3"/>
  <c r="Y89" i="3"/>
  <c r="AB89" i="3" s="1"/>
  <c r="AE89" i="3" s="1"/>
  <c r="Y122" i="3"/>
  <c r="AB122" i="3" s="1"/>
  <c r="AE122" i="3" s="1"/>
  <c r="Y129" i="3"/>
  <c r="AB129" i="3" s="1"/>
  <c r="AE129" i="3" s="1"/>
  <c r="Y34" i="3"/>
  <c r="AB34" i="3" s="1"/>
  <c r="AE34" i="3" s="1"/>
  <c r="Y54" i="3"/>
  <c r="AB54" i="3" s="1"/>
  <c r="AE54" i="3" s="1"/>
  <c r="Y205" i="3"/>
  <c r="AB205" i="3" s="1"/>
  <c r="AE205" i="3" s="1"/>
  <c r="Y147" i="3"/>
  <c r="AB147" i="3" s="1"/>
  <c r="AE147" i="3" s="1"/>
  <c r="Y87" i="3"/>
  <c r="AB87" i="3" s="1"/>
  <c r="AE87" i="3" s="1"/>
  <c r="Y167" i="3"/>
  <c r="AB167" i="3" s="1"/>
  <c r="AE167" i="3" s="1"/>
  <c r="S287" i="3"/>
  <c r="Y178" i="3"/>
  <c r="AB178" i="3" s="1"/>
  <c r="AE178" i="3" s="1"/>
  <c r="Y164" i="3"/>
  <c r="AB164" i="3" s="1"/>
  <c r="AE164" i="3" s="1"/>
  <c r="Y115" i="3"/>
  <c r="AB115" i="3" s="1"/>
  <c r="AE115" i="3" s="1"/>
  <c r="Y110" i="3"/>
  <c r="AB110" i="3" s="1"/>
  <c r="AE110" i="3" s="1"/>
  <c r="Y100" i="3"/>
  <c r="AB100" i="3" s="1"/>
  <c r="AE100" i="3" s="1"/>
  <c r="Y168" i="3"/>
  <c r="S271" i="3"/>
  <c r="Y67" i="3"/>
  <c r="AB67" i="3" s="1"/>
  <c r="AE67" i="3" s="1"/>
  <c r="Y74" i="3"/>
  <c r="AB74" i="3" s="1"/>
  <c r="AE74" i="3" s="1"/>
  <c r="Y197" i="3"/>
  <c r="AB197" i="3" s="1"/>
  <c r="AE197" i="3" s="1"/>
  <c r="Y12" i="3"/>
  <c r="AC42" i="3"/>
  <c r="Y93" i="3"/>
  <c r="AB93" i="3" s="1"/>
  <c r="AE93" i="3" s="1"/>
  <c r="Y209" i="3"/>
  <c r="AB209" i="3" s="1"/>
  <c r="AE209" i="3" s="1"/>
  <c r="S269" i="3"/>
  <c r="S289" i="3"/>
  <c r="Y81" i="3"/>
  <c r="AB81" i="3" s="1"/>
  <c r="AE81" i="3" s="1"/>
  <c r="Y80" i="3"/>
  <c r="AB80" i="3" s="1"/>
  <c r="AE80" i="3" s="1"/>
  <c r="Y119" i="3"/>
  <c r="Y90" i="3"/>
  <c r="AB90" i="3" s="1"/>
  <c r="AE90" i="3" s="1"/>
  <c r="Y191" i="3"/>
  <c r="AB191" i="3" s="1"/>
  <c r="AE191" i="3" s="1"/>
  <c r="Y146" i="3"/>
  <c r="AB146" i="3" s="1"/>
  <c r="AE146" i="3" s="1"/>
  <c r="Y63" i="3"/>
  <c r="AB63" i="3" s="1"/>
  <c r="AE63" i="3" s="1"/>
  <c r="Y195" i="3"/>
  <c r="AB195" i="3" s="1"/>
  <c r="AE195" i="3" s="1"/>
  <c r="Y35" i="3"/>
  <c r="R291" i="3"/>
  <c r="P291" i="3" s="1"/>
  <c r="P277" i="3"/>
  <c r="Y60" i="3"/>
  <c r="AB60" i="3" s="1"/>
  <c r="AE60" i="3" s="1"/>
  <c r="Y199" i="3"/>
  <c r="AB199" i="3" s="1"/>
  <c r="AE199" i="3" s="1"/>
  <c r="Y163" i="3"/>
  <c r="AB163" i="3" s="1"/>
  <c r="AE163" i="3" s="1"/>
  <c r="Y111" i="3"/>
  <c r="AB111" i="3" s="1"/>
  <c r="AE111" i="3" s="1"/>
  <c r="Y101" i="3"/>
  <c r="AB101" i="3" s="1"/>
  <c r="AE101" i="3" s="1"/>
  <c r="Y217" i="3"/>
  <c r="AB217" i="3" s="1"/>
  <c r="AE217" i="3" s="1"/>
  <c r="Y55" i="3"/>
  <c r="AB55" i="3" s="1"/>
  <c r="AE55" i="3" s="1"/>
  <c r="Y113" i="3"/>
  <c r="AB113" i="3" s="1"/>
  <c r="AE113" i="3" s="1"/>
  <c r="Y180" i="3"/>
  <c r="AB180" i="3" s="1"/>
  <c r="AE180" i="3" s="1"/>
  <c r="Y72" i="3"/>
  <c r="AB72" i="3" s="1"/>
  <c r="AE72" i="3" s="1"/>
  <c r="S279" i="3"/>
  <c r="S232" i="3"/>
  <c r="S233" i="3"/>
  <c r="Y133" i="3"/>
  <c r="AB133" i="3" s="1"/>
  <c r="AE133" i="3" s="1"/>
  <c r="Y214" i="3"/>
  <c r="AB214" i="3" s="1"/>
  <c r="AE214" i="3" s="1"/>
  <c r="Y52" i="3"/>
  <c r="S236" i="3"/>
  <c r="Y20" i="3"/>
  <c r="Y161" i="3"/>
  <c r="AB161" i="3" s="1"/>
  <c r="AE161" i="3" s="1"/>
  <c r="Y123" i="3"/>
  <c r="AB123" i="3" s="1"/>
  <c r="AE123" i="3" s="1"/>
  <c r="Y216" i="3"/>
  <c r="AB216" i="3" s="1"/>
  <c r="AE216" i="3" s="1"/>
  <c r="Y15" i="3"/>
  <c r="Y154" i="3"/>
  <c r="AB154" i="3" s="1"/>
  <c r="AE154" i="3" s="1"/>
  <c r="Y70" i="3"/>
  <c r="AB70" i="3" s="1"/>
  <c r="AE70" i="3" s="1"/>
  <c r="S261" i="3"/>
  <c r="S248" i="3"/>
  <c r="S238" i="3"/>
  <c r="Y83" i="3"/>
  <c r="AB83" i="3" s="1"/>
  <c r="AE83" i="3" s="1"/>
  <c r="Y135" i="3"/>
  <c r="AB135" i="3" s="1"/>
  <c r="AE135" i="3" s="1"/>
  <c r="Y71" i="3"/>
  <c r="AB71" i="3" s="1"/>
  <c r="AE71" i="3" s="1"/>
  <c r="Y194" i="3"/>
  <c r="AB194" i="3" s="1"/>
  <c r="AE194" i="3" s="1"/>
  <c r="Y66" i="3"/>
  <c r="AB66" i="3" s="1"/>
  <c r="AE66" i="3" s="1"/>
  <c r="Y140" i="3"/>
  <c r="S240" i="3"/>
  <c r="Y29" i="3"/>
  <c r="AB29" i="3" s="1"/>
  <c r="AE29" i="3" s="1"/>
  <c r="Y50" i="3"/>
  <c r="AB50" i="3" s="1"/>
  <c r="AE50" i="3" s="1"/>
  <c r="Y189" i="3"/>
  <c r="AB189" i="3" s="1"/>
  <c r="AE189" i="3" s="1"/>
  <c r="Y171" i="3"/>
  <c r="Y162" i="3"/>
  <c r="AB162" i="3" s="1"/>
  <c r="AE162" i="3" s="1"/>
  <c r="Y28" i="3"/>
  <c r="Y65" i="3"/>
  <c r="AB65" i="3" s="1"/>
  <c r="AE65" i="3" s="1"/>
  <c r="Y79" i="3"/>
  <c r="AB79" i="3" s="1"/>
  <c r="AE79" i="3" s="1"/>
  <c r="S278" i="3"/>
  <c r="S247" i="3"/>
  <c r="S264" i="3"/>
  <c r="Y145" i="3"/>
  <c r="AB145" i="3" s="1"/>
  <c r="AE145" i="3" s="1"/>
  <c r="Y85" i="3"/>
  <c r="AB85" i="3" s="1"/>
  <c r="AE85" i="3" s="1"/>
  <c r="Y141" i="3"/>
  <c r="R242" i="3"/>
  <c r="P242" i="3" s="1"/>
  <c r="P231" i="3"/>
  <c r="Y213" i="3"/>
  <c r="AB213" i="3" s="1"/>
  <c r="AE213" i="3" s="1"/>
  <c r="S239" i="3"/>
  <c r="S252" i="3"/>
  <c r="Y124" i="3"/>
  <c r="AB124" i="3" s="1"/>
  <c r="AE124" i="3" s="1"/>
  <c r="Y99" i="3"/>
  <c r="Y132" i="3"/>
  <c r="AB132" i="3" s="1"/>
  <c r="AE132" i="3" s="1"/>
  <c r="Y131" i="3"/>
  <c r="AB131" i="3" s="1"/>
  <c r="AE131" i="3" s="1"/>
  <c r="Y107" i="3"/>
  <c r="AB107" i="3" s="1"/>
  <c r="AE107" i="3" s="1"/>
  <c r="Y95" i="3"/>
  <c r="AB95" i="3" s="1"/>
  <c r="AE95" i="3" s="1"/>
  <c r="Y185" i="3"/>
  <c r="AB185" i="3" s="1"/>
  <c r="AE185" i="3" s="1"/>
  <c r="Y177" i="3"/>
  <c r="AB177" i="3" s="1"/>
  <c r="AE177" i="3" s="1"/>
  <c r="Y77" i="3"/>
  <c r="Y165" i="3"/>
  <c r="AB165" i="3" s="1"/>
  <c r="AE165" i="3" s="1"/>
  <c r="Y175" i="3"/>
  <c r="AB175" i="3" s="1"/>
  <c r="AE175" i="3" s="1"/>
  <c r="Y158" i="3"/>
  <c r="AB158" i="3" s="1"/>
  <c r="AE158" i="3" s="1"/>
  <c r="Y192" i="3"/>
  <c r="AB192" i="3" s="1"/>
  <c r="AE192" i="3" s="1"/>
  <c r="Y128" i="3"/>
  <c r="AB128" i="3" s="1"/>
  <c r="AE128" i="3" s="1"/>
  <c r="Y17" i="3"/>
  <c r="AB17" i="3" s="1"/>
  <c r="AE17" i="3" s="1"/>
  <c r="Y114" i="3"/>
  <c r="AB114" i="3" s="1"/>
  <c r="AE114" i="3" s="1"/>
  <c r="Y36" i="3"/>
  <c r="AB36" i="3" s="1"/>
  <c r="AE36" i="3" s="1"/>
  <c r="Y121" i="3"/>
  <c r="AB121" i="3" s="1"/>
  <c r="AE121" i="3" s="1"/>
  <c r="S234" i="3"/>
  <c r="Y196" i="3"/>
  <c r="AB196" i="3" s="1"/>
  <c r="AE196" i="3" s="1"/>
  <c r="Y187" i="3"/>
  <c r="AB187" i="3" s="1"/>
  <c r="AE187" i="3" s="1"/>
  <c r="Y49" i="3"/>
  <c r="AB49" i="3" s="1"/>
  <c r="AE49" i="3" s="1"/>
  <c r="Y148" i="3"/>
  <c r="AB148" i="3" s="1"/>
  <c r="AE148" i="3" s="1"/>
  <c r="Y210" i="3"/>
  <c r="Y149" i="3"/>
  <c r="AB149" i="3" s="1"/>
  <c r="AE149" i="3" s="1"/>
  <c r="Y47" i="3"/>
  <c r="AB47" i="3" s="1"/>
  <c r="AE47" i="3" s="1"/>
  <c r="S266" i="3"/>
  <c r="Y126" i="3"/>
  <c r="AB126" i="3" s="1"/>
  <c r="AE126" i="3" s="1"/>
  <c r="Y136" i="3"/>
  <c r="Y73" i="3"/>
  <c r="AB73" i="3" s="1"/>
  <c r="AE73" i="3" s="1"/>
  <c r="S268" i="3"/>
  <c r="Y186" i="3"/>
  <c r="AB186" i="3" s="1"/>
  <c r="AE186" i="3" s="1"/>
  <c r="Y38" i="3"/>
  <c r="Y155" i="3"/>
  <c r="AB155" i="3" s="1"/>
  <c r="AE155" i="3" s="1"/>
  <c r="Y45" i="3"/>
  <c r="AB45" i="3" s="1"/>
  <c r="AE45" i="3" s="1"/>
  <c r="Y104" i="3"/>
  <c r="AB104" i="3" s="1"/>
  <c r="AE104" i="3" s="1"/>
  <c r="AC36" i="3" l="1"/>
  <c r="AC114" i="3"/>
  <c r="AC192" i="3"/>
  <c r="AC175" i="3"/>
  <c r="AC66" i="3"/>
  <c r="W280" i="3"/>
  <c r="AB52" i="3"/>
  <c r="AE52" i="3" s="1"/>
  <c r="AC214" i="3"/>
  <c r="AC45" i="3"/>
  <c r="AB38" i="3"/>
  <c r="AE38" i="3" s="1"/>
  <c r="W233" i="3"/>
  <c r="AC186" i="3"/>
  <c r="AC47" i="3"/>
  <c r="AB210" i="3"/>
  <c r="AE210" i="3" s="1"/>
  <c r="AC148" i="3"/>
  <c r="AC49" i="3"/>
  <c r="W282" i="3"/>
  <c r="AB77" i="3"/>
  <c r="AE77" i="3" s="1"/>
  <c r="AC185" i="3"/>
  <c r="AC107" i="3"/>
  <c r="AC132" i="3"/>
  <c r="AC213" i="3"/>
  <c r="AB141" i="3"/>
  <c r="AE141" i="3" s="1"/>
  <c r="W271" i="3"/>
  <c r="AC85" i="3"/>
  <c r="AC162" i="3"/>
  <c r="AC189" i="3"/>
  <c r="AC29" i="3"/>
  <c r="AC135" i="3"/>
  <c r="AC83" i="3"/>
  <c r="AC161" i="3"/>
  <c r="AC101" i="3"/>
  <c r="AC163" i="3"/>
  <c r="AC60" i="3"/>
  <c r="AC63" i="3"/>
  <c r="AC191" i="3"/>
  <c r="AC90" i="3"/>
  <c r="AC80" i="3"/>
  <c r="AC100" i="3"/>
  <c r="AC115" i="3"/>
  <c r="AC178" i="3"/>
  <c r="AC87" i="3"/>
  <c r="AC89" i="3"/>
  <c r="AC76" i="3"/>
  <c r="AB206" i="3"/>
  <c r="AE206" i="3" s="1"/>
  <c r="AC44" i="3"/>
  <c r="AB97" i="3"/>
  <c r="AE97" i="3" s="1"/>
  <c r="W283" i="3"/>
  <c r="W235" i="3"/>
  <c r="AB13" i="3"/>
  <c r="AE13" i="3" s="1"/>
  <c r="W288" i="3"/>
  <c r="AB179" i="3"/>
  <c r="AE179" i="3" s="1"/>
  <c r="AC37" i="3"/>
  <c r="AC57" i="3"/>
  <c r="W264" i="3"/>
  <c r="W278" i="3"/>
  <c r="W247" i="3"/>
  <c r="AB19" i="3"/>
  <c r="AE19" i="3" s="1"/>
  <c r="AC61" i="3"/>
  <c r="AC116" i="3"/>
  <c r="AC211" i="3"/>
  <c r="AC190" i="3"/>
  <c r="W268" i="3"/>
  <c r="AB125" i="3"/>
  <c r="AE125" i="3" s="1"/>
  <c r="AC103" i="3"/>
  <c r="AC184" i="3"/>
  <c r="AC160" i="3"/>
  <c r="AC198" i="3"/>
  <c r="S277" i="3"/>
  <c r="U291" i="3"/>
  <c r="S291" i="3" s="1"/>
  <c r="AC68" i="3"/>
  <c r="AC182" i="3"/>
  <c r="AC204" i="3"/>
  <c r="AC106" i="3"/>
  <c r="AC215" i="3"/>
  <c r="AC137" i="3"/>
  <c r="AC172" i="3"/>
  <c r="AC32" i="3"/>
  <c r="AC203" i="3"/>
  <c r="AC188" i="3"/>
  <c r="AC120" i="3"/>
  <c r="AC33" i="3"/>
  <c r="AC43" i="3"/>
  <c r="AC121" i="3"/>
  <c r="AC128" i="3"/>
  <c r="AB140" i="3"/>
  <c r="AE140" i="3" s="1"/>
  <c r="W270" i="3"/>
  <c r="AC194" i="3"/>
  <c r="U242" i="3"/>
  <c r="S242" i="3" s="1"/>
  <c r="S231" i="3"/>
  <c r="AC133" i="3"/>
  <c r="AC180" i="3"/>
  <c r="AC55" i="3"/>
  <c r="AC93" i="3"/>
  <c r="W262" i="3"/>
  <c r="AB12" i="3"/>
  <c r="AE12" i="3" s="1"/>
  <c r="W249" i="3"/>
  <c r="AC197" i="3"/>
  <c r="AC74" i="3"/>
  <c r="AC34" i="3"/>
  <c r="W266" i="3"/>
  <c r="AB105" i="3"/>
  <c r="AE105" i="3" s="1"/>
  <c r="W284" i="3"/>
  <c r="AB117" i="3"/>
  <c r="AE117" i="3" s="1"/>
  <c r="AC183" i="3"/>
  <c r="AC86" i="3"/>
  <c r="AC144" i="3"/>
  <c r="AB30" i="3"/>
  <c r="AE30" i="3" s="1"/>
  <c r="AC94" i="3"/>
  <c r="W224" i="3"/>
  <c r="AB75" i="3"/>
  <c r="AE75" i="3" s="1"/>
  <c r="W281" i="3"/>
  <c r="AC134" i="3"/>
  <c r="AB21" i="3"/>
  <c r="AE21" i="3" s="1"/>
  <c r="AC200" i="3"/>
  <c r="AC109" i="3"/>
  <c r="AC157" i="3"/>
  <c r="AB16" i="3"/>
  <c r="AE16" i="3" s="1"/>
  <c r="W240" i="3"/>
  <c r="AC151" i="3"/>
  <c r="AC153" i="3"/>
  <c r="AC64" i="3"/>
  <c r="AC193" i="3"/>
  <c r="W234" i="3"/>
  <c r="AB24" i="3"/>
  <c r="AE24" i="3" s="1"/>
  <c r="AC26" i="3"/>
  <c r="AC127" i="3"/>
  <c r="AC130" i="3"/>
  <c r="AB207" i="3"/>
  <c r="AE207" i="3" s="1"/>
  <c r="W289" i="3"/>
  <c r="S223" i="3"/>
  <c r="U228" i="3"/>
  <c r="S228" i="3" s="1"/>
  <c r="AC108" i="3"/>
  <c r="AC208" i="3"/>
  <c r="AC170" i="3"/>
  <c r="AC104" i="3"/>
  <c r="AC155" i="3"/>
  <c r="AC149" i="3"/>
  <c r="AC187" i="3"/>
  <c r="AC196" i="3"/>
  <c r="AC177" i="3"/>
  <c r="AC95" i="3"/>
  <c r="AC131" i="3"/>
  <c r="AB99" i="3"/>
  <c r="AE99" i="3" s="1"/>
  <c r="AC124" i="3"/>
  <c r="AC145" i="3"/>
  <c r="AC79" i="3"/>
  <c r="AC65" i="3"/>
  <c r="W254" i="3"/>
  <c r="AB28" i="3"/>
  <c r="AE28" i="3" s="1"/>
  <c r="AB171" i="3"/>
  <c r="AE171" i="3" s="1"/>
  <c r="AC50" i="3"/>
  <c r="AC71" i="3"/>
  <c r="AC70" i="3"/>
  <c r="AC154" i="3"/>
  <c r="W253" i="3"/>
  <c r="AB15" i="3"/>
  <c r="AE15" i="3" s="1"/>
  <c r="W263" i="3"/>
  <c r="AC216" i="3"/>
  <c r="AC123" i="3"/>
  <c r="W265" i="3"/>
  <c r="AB20" i="3"/>
  <c r="AE20" i="3" s="1"/>
  <c r="AC217" i="3"/>
  <c r="AC111" i="3"/>
  <c r="AC199" i="3"/>
  <c r="W246" i="3"/>
  <c r="AB35" i="3"/>
  <c r="AE35" i="3" s="1"/>
  <c r="AC195" i="3"/>
  <c r="AC146" i="3"/>
  <c r="W267" i="3"/>
  <c r="AB119" i="3"/>
  <c r="AE119" i="3" s="1"/>
  <c r="AC81" i="3"/>
  <c r="W286" i="3"/>
  <c r="W226" i="3"/>
  <c r="AB168" i="3"/>
  <c r="AE168" i="3" s="1"/>
  <c r="AC110" i="3"/>
  <c r="AC164" i="3"/>
  <c r="AC167" i="3"/>
  <c r="AC147" i="3"/>
  <c r="AC205" i="3"/>
  <c r="AC122" i="3"/>
  <c r="AB98" i="3"/>
  <c r="AE98" i="3" s="1"/>
  <c r="AC212" i="3"/>
  <c r="AC159" i="3"/>
  <c r="AC25" i="3"/>
  <c r="AB10" i="3"/>
  <c r="AE10" i="3" s="1"/>
  <c r="W252" i="3"/>
  <c r="W239" i="3"/>
  <c r="AC152" i="3"/>
  <c r="AB53" i="3"/>
  <c r="AE53" i="3" s="1"/>
  <c r="AC46" i="3"/>
  <c r="AC142" i="3"/>
  <c r="AC51" i="3"/>
  <c r="AB14" i="3"/>
  <c r="AE14" i="3" s="1"/>
  <c r="W236" i="3"/>
  <c r="W279" i="3"/>
  <c r="AB27" i="3"/>
  <c r="AE27" i="3" s="1"/>
  <c r="W232" i="3"/>
  <c r="AC31" i="3"/>
  <c r="AC156" i="3"/>
  <c r="AC91" i="3"/>
  <c r="AC41" i="3"/>
  <c r="AC202" i="3"/>
  <c r="S219" i="3"/>
  <c r="S5" i="3" s="1"/>
  <c r="U5" i="3"/>
  <c r="U4" i="3" s="1"/>
  <c r="AB139" i="3"/>
  <c r="AE139" i="3" s="1"/>
  <c r="W269" i="3"/>
  <c r="AC176" i="3"/>
  <c r="AC48" i="3"/>
  <c r="AC69" i="3"/>
  <c r="AC58" i="3"/>
  <c r="AB62" i="3"/>
  <c r="AE62" i="3" s="1"/>
  <c r="AB23" i="3"/>
  <c r="AE23" i="3" s="1"/>
  <c r="W248" i="3"/>
  <c r="W238" i="3"/>
  <c r="AB11" i="3"/>
  <c r="AE11" i="3" s="1"/>
  <c r="W261" i="3"/>
  <c r="AC92" i="3"/>
  <c r="AC118" i="3"/>
  <c r="AB78" i="3"/>
  <c r="AE78" i="3" s="1"/>
  <c r="AC201" i="3"/>
  <c r="AB18" i="3"/>
  <c r="AE18" i="3" s="1"/>
  <c r="W250" i="3"/>
  <c r="AC73" i="3"/>
  <c r="W285" i="3"/>
  <c r="AB136" i="3"/>
  <c r="AE136" i="3" s="1"/>
  <c r="W225" i="3"/>
  <c r="AC17" i="3"/>
  <c r="AC158" i="3"/>
  <c r="AC165" i="3"/>
  <c r="AC126" i="3"/>
  <c r="AC72" i="3"/>
  <c r="AC113" i="3"/>
  <c r="AC209" i="3"/>
  <c r="AG42" i="3"/>
  <c r="AL42" i="3"/>
  <c r="AC67" i="3"/>
  <c r="AC54" i="3"/>
  <c r="AC129" i="3"/>
  <c r="S245" i="3"/>
  <c r="U256" i="3"/>
  <c r="S256" i="3" s="1"/>
  <c r="AC96" i="3"/>
  <c r="AC56" i="3"/>
  <c r="AC174" i="3"/>
  <c r="AC22" i="3"/>
  <c r="W251" i="3"/>
  <c r="W237" i="3"/>
  <c r="Y219" i="3"/>
  <c r="AB9" i="3"/>
  <c r="AE9" i="3" s="1"/>
  <c r="AC150" i="3"/>
  <c r="AC166" i="3"/>
  <c r="AC39" i="3"/>
  <c r="AC40" i="3"/>
  <c r="AC181" i="3"/>
  <c r="AC102" i="3"/>
  <c r="AC138" i="3"/>
  <c r="AC88" i="3"/>
  <c r="AB59" i="3"/>
  <c r="AE59" i="3" s="1"/>
  <c r="AC82" i="3"/>
  <c r="AC84" i="3"/>
  <c r="U273" i="3"/>
  <c r="S273" i="3" s="1"/>
  <c r="S260" i="3"/>
  <c r="AC143" i="3"/>
  <c r="AC112" i="3"/>
  <c r="W287" i="3"/>
  <c r="AB169" i="3"/>
  <c r="AE169" i="3" s="1"/>
  <c r="AC173" i="3"/>
  <c r="AC169" i="3" l="1"/>
  <c r="AC287" i="3"/>
  <c r="AL82" i="3"/>
  <c r="AG82" i="3"/>
  <c r="W219" i="3"/>
  <c r="W5" i="3" s="1"/>
  <c r="Y5" i="3"/>
  <c r="Y4" i="3" s="1"/>
  <c r="AL129" i="3"/>
  <c r="AG129" i="3"/>
  <c r="AC250" i="3"/>
  <c r="AC18" i="3"/>
  <c r="AC78" i="3"/>
  <c r="AG92" i="3"/>
  <c r="AL92" i="3"/>
  <c r="W231" i="3"/>
  <c r="Y242" i="3"/>
  <c r="W242" i="3" s="1"/>
  <c r="AL91" i="3"/>
  <c r="AG91" i="3"/>
  <c r="AG143" i="3"/>
  <c r="AL143" i="3"/>
  <c r="AG84" i="3"/>
  <c r="AL84" i="3"/>
  <c r="AC59" i="3"/>
  <c r="AL138" i="3"/>
  <c r="AG138" i="3"/>
  <c r="AG181" i="3"/>
  <c r="AL181" i="3"/>
  <c r="W277" i="3"/>
  <c r="Y291" i="3"/>
  <c r="W291" i="3" s="1"/>
  <c r="AL96" i="3"/>
  <c r="AG96" i="3"/>
  <c r="AG126" i="3"/>
  <c r="AL126" i="3"/>
  <c r="AL118" i="3"/>
  <c r="AG118" i="3"/>
  <c r="AC62" i="3"/>
  <c r="AL69" i="3"/>
  <c r="AG69" i="3"/>
  <c r="AL176" i="3"/>
  <c r="AG176" i="3"/>
  <c r="AG202" i="3"/>
  <c r="AL202" i="3"/>
  <c r="AG31" i="3"/>
  <c r="AL31" i="3"/>
  <c r="AL46" i="3"/>
  <c r="AG46" i="3"/>
  <c r="AL195" i="3"/>
  <c r="AG195" i="3"/>
  <c r="AG199" i="3"/>
  <c r="AL199" i="3"/>
  <c r="AC15" i="3"/>
  <c r="AC263" i="3"/>
  <c r="AC253" i="3"/>
  <c r="AG50" i="3"/>
  <c r="AL50" i="3"/>
  <c r="AC254" i="3"/>
  <c r="AC28" i="3"/>
  <c r="AG79" i="3"/>
  <c r="AL79" i="3"/>
  <c r="AG177" i="3"/>
  <c r="AL177" i="3"/>
  <c r="AG187" i="3"/>
  <c r="AL187" i="3"/>
  <c r="AL155" i="3"/>
  <c r="AG155" i="3"/>
  <c r="AL26" i="3"/>
  <c r="AG26" i="3"/>
  <c r="AL193" i="3"/>
  <c r="AG193" i="3"/>
  <c r="AG153" i="3"/>
  <c r="AL153" i="3"/>
  <c r="AC240" i="3"/>
  <c r="AC16" i="3"/>
  <c r="AL109" i="3"/>
  <c r="AG109" i="3"/>
  <c r="AC21" i="3"/>
  <c r="AL144" i="3"/>
  <c r="AG144" i="3"/>
  <c r="AL183" i="3"/>
  <c r="AG183" i="3"/>
  <c r="AC105" i="3"/>
  <c r="AC266" i="3"/>
  <c r="AG74" i="3"/>
  <c r="AL74" i="3"/>
  <c r="AC140" i="3"/>
  <c r="AC270" i="3"/>
  <c r="AG160" i="3"/>
  <c r="AL160" i="3"/>
  <c r="AG190" i="3"/>
  <c r="AL190" i="3"/>
  <c r="AL116" i="3"/>
  <c r="AG116" i="3"/>
  <c r="AC247" i="3"/>
  <c r="AC19" i="3"/>
  <c r="AC278" i="3"/>
  <c r="AC264" i="3"/>
  <c r="AG57" i="3"/>
  <c r="AL57" i="3"/>
  <c r="AC13" i="3"/>
  <c r="AC235" i="3"/>
  <c r="AC97" i="3"/>
  <c r="AC283" i="3"/>
  <c r="AC206" i="3"/>
  <c r="AG89" i="3"/>
  <c r="AL89" i="3"/>
  <c r="AG178" i="3"/>
  <c r="AL178" i="3"/>
  <c r="AG163" i="3"/>
  <c r="AL163" i="3"/>
  <c r="AG189" i="3"/>
  <c r="AL189" i="3"/>
  <c r="AL85" i="3"/>
  <c r="AG85" i="3"/>
  <c r="AL213" i="3"/>
  <c r="AG213" i="3"/>
  <c r="AL107" i="3"/>
  <c r="AG107" i="3"/>
  <c r="AC77" i="3"/>
  <c r="AC282" i="3"/>
  <c r="AG148" i="3"/>
  <c r="AL148" i="3"/>
  <c r="AL47" i="3"/>
  <c r="AG47" i="3"/>
  <c r="AG173" i="3"/>
  <c r="AL173" i="3"/>
  <c r="AL88" i="3"/>
  <c r="AG88" i="3"/>
  <c r="AG102" i="3"/>
  <c r="AL102" i="3"/>
  <c r="AL40" i="3"/>
  <c r="AG40" i="3"/>
  <c r="AG166" i="3"/>
  <c r="AL166" i="3"/>
  <c r="AC251" i="3"/>
  <c r="AC237" i="3"/>
  <c r="AB219" i="3"/>
  <c r="AC9" i="3"/>
  <c r="AG54" i="3"/>
  <c r="AL54" i="3"/>
  <c r="AM42" i="3"/>
  <c r="AH42" i="3"/>
  <c r="AG113" i="3"/>
  <c r="AL113" i="3"/>
  <c r="AG158" i="3"/>
  <c r="AL158" i="3"/>
  <c r="AC225" i="3"/>
  <c r="AC285" i="3"/>
  <c r="AC136" i="3"/>
  <c r="AL73" i="3"/>
  <c r="AG73" i="3"/>
  <c r="AL201" i="3"/>
  <c r="AG201" i="3"/>
  <c r="AC248" i="3"/>
  <c r="AC238" i="3"/>
  <c r="AC11" i="3"/>
  <c r="AC261" i="3"/>
  <c r="W245" i="3"/>
  <c r="Y256" i="3"/>
  <c r="W256" i="3" s="1"/>
  <c r="AL58" i="3"/>
  <c r="AG58" i="3"/>
  <c r="AL41" i="3"/>
  <c r="AG41" i="3"/>
  <c r="AL156" i="3"/>
  <c r="AG156" i="3"/>
  <c r="AL142" i="3"/>
  <c r="AG142" i="3"/>
  <c r="AL25" i="3"/>
  <c r="AG25" i="3"/>
  <c r="AG212" i="3"/>
  <c r="AL212" i="3"/>
  <c r="AL122" i="3"/>
  <c r="AG122" i="3"/>
  <c r="AL147" i="3"/>
  <c r="AG147" i="3"/>
  <c r="AG164" i="3"/>
  <c r="AL164" i="3"/>
  <c r="AC286" i="3"/>
  <c r="AC226" i="3"/>
  <c r="AC168" i="3"/>
  <c r="AL81" i="3"/>
  <c r="AG81" i="3"/>
  <c r="AG146" i="3"/>
  <c r="AL146" i="3"/>
  <c r="AC35" i="3"/>
  <c r="AC246" i="3"/>
  <c r="AL111" i="3"/>
  <c r="AG111" i="3"/>
  <c r="AC20" i="3"/>
  <c r="AC265" i="3"/>
  <c r="AG70" i="3"/>
  <c r="AL70" i="3"/>
  <c r="AL124" i="3"/>
  <c r="AG124" i="3"/>
  <c r="AG131" i="3"/>
  <c r="AL131" i="3"/>
  <c r="AG170" i="3"/>
  <c r="AL170" i="3"/>
  <c r="AG108" i="3"/>
  <c r="AL108" i="3"/>
  <c r="AC207" i="3"/>
  <c r="AC289" i="3"/>
  <c r="AG127" i="3"/>
  <c r="AL127" i="3"/>
  <c r="AC24" i="3"/>
  <c r="AC234" i="3"/>
  <c r="AG64" i="3"/>
  <c r="AL64" i="3"/>
  <c r="AG151" i="3"/>
  <c r="AL151" i="3"/>
  <c r="AG157" i="3"/>
  <c r="AL157" i="3"/>
  <c r="AG134" i="3"/>
  <c r="AL134" i="3"/>
  <c r="AC281" i="3"/>
  <c r="AC75" i="3"/>
  <c r="AC224" i="3"/>
  <c r="AC262" i="3"/>
  <c r="AC249" i="3"/>
  <c r="AC12" i="3"/>
  <c r="AG133" i="3"/>
  <c r="AL133" i="3"/>
  <c r="AL120" i="3"/>
  <c r="AG120" i="3"/>
  <c r="AL203" i="3"/>
  <c r="AG203" i="3"/>
  <c r="AL215" i="3"/>
  <c r="AG215" i="3"/>
  <c r="AC268" i="3"/>
  <c r="AC125" i="3"/>
  <c r="AG211" i="3"/>
  <c r="AL211" i="3"/>
  <c r="AL61" i="3"/>
  <c r="AG61" i="3"/>
  <c r="AL44" i="3"/>
  <c r="AG44" i="3"/>
  <c r="AL87" i="3"/>
  <c r="AG87" i="3"/>
  <c r="AL191" i="3"/>
  <c r="AG191" i="3"/>
  <c r="AL162" i="3"/>
  <c r="AG162" i="3"/>
  <c r="AC233" i="3"/>
  <c r="AC38" i="3"/>
  <c r="AL175" i="3"/>
  <c r="AG175" i="3"/>
  <c r="AG114" i="3"/>
  <c r="AL114" i="3"/>
  <c r="AG112" i="3"/>
  <c r="AL112" i="3"/>
  <c r="W223" i="3"/>
  <c r="Y228" i="3"/>
  <c r="W228" i="3" s="1"/>
  <c r="AG22" i="3"/>
  <c r="AL22" i="3"/>
  <c r="AL56" i="3"/>
  <c r="AG56" i="3"/>
  <c r="AG209" i="3"/>
  <c r="AL209" i="3"/>
  <c r="AL72" i="3"/>
  <c r="AG72" i="3"/>
  <c r="AL165" i="3"/>
  <c r="AG165" i="3"/>
  <c r="AC23" i="3"/>
  <c r="AG48" i="3"/>
  <c r="AL48" i="3"/>
  <c r="AC269" i="3"/>
  <c r="AC139" i="3"/>
  <c r="AC27" i="3"/>
  <c r="AC232" i="3"/>
  <c r="AC279" i="3"/>
  <c r="AC236" i="3"/>
  <c r="AC14" i="3"/>
  <c r="AC53" i="3"/>
  <c r="AC98" i="3"/>
  <c r="AL205" i="3"/>
  <c r="AG205" i="3"/>
  <c r="AC119" i="3"/>
  <c r="AC267" i="3"/>
  <c r="AG216" i="3"/>
  <c r="AL216" i="3"/>
  <c r="AG154" i="3"/>
  <c r="AL154" i="3"/>
  <c r="AG71" i="3"/>
  <c r="AL71" i="3"/>
  <c r="AC171" i="3"/>
  <c r="AG145" i="3"/>
  <c r="AL145" i="3"/>
  <c r="AC99" i="3"/>
  <c r="AG196" i="3"/>
  <c r="AL196" i="3"/>
  <c r="AG208" i="3"/>
  <c r="AL208" i="3"/>
  <c r="AL200" i="3"/>
  <c r="AG200" i="3"/>
  <c r="AC30" i="3"/>
  <c r="AL86" i="3"/>
  <c r="AG86" i="3"/>
  <c r="AC284" i="3"/>
  <c r="AC117" i="3"/>
  <c r="AG34" i="3"/>
  <c r="AL34" i="3"/>
  <c r="AL197" i="3"/>
  <c r="AG197" i="3"/>
  <c r="AL55" i="3"/>
  <c r="AG55" i="3"/>
  <c r="AG194" i="3"/>
  <c r="AL194" i="3"/>
  <c r="AL128" i="3"/>
  <c r="AG128" i="3"/>
  <c r="AL43" i="3"/>
  <c r="AG43" i="3"/>
  <c r="AG172" i="3"/>
  <c r="AL172" i="3"/>
  <c r="AL204" i="3"/>
  <c r="AG204" i="3"/>
  <c r="AL68" i="3"/>
  <c r="AG68" i="3"/>
  <c r="AG198" i="3"/>
  <c r="AL198" i="3"/>
  <c r="AG184" i="3"/>
  <c r="AL184" i="3"/>
  <c r="AC179" i="3"/>
  <c r="AC288" i="3"/>
  <c r="AG76" i="3"/>
  <c r="AL76" i="3"/>
  <c r="AL115" i="3"/>
  <c r="AG115" i="3"/>
  <c r="AL80" i="3"/>
  <c r="AG80" i="3"/>
  <c r="AL60" i="3"/>
  <c r="AG60" i="3"/>
  <c r="AL101" i="3"/>
  <c r="AG101" i="3"/>
  <c r="AL83" i="3"/>
  <c r="AG83" i="3"/>
  <c r="AG29" i="3"/>
  <c r="AL29" i="3"/>
  <c r="AC271" i="3"/>
  <c r="AC141" i="3"/>
  <c r="AG132" i="3"/>
  <c r="AL132" i="3"/>
  <c r="AG185" i="3"/>
  <c r="AL185" i="3"/>
  <c r="AG186" i="3"/>
  <c r="AL186" i="3"/>
  <c r="AL214" i="3"/>
  <c r="AG214" i="3"/>
  <c r="AG66" i="3"/>
  <c r="AL66" i="3"/>
  <c r="AG192" i="3"/>
  <c r="AL192" i="3"/>
  <c r="AG39" i="3"/>
  <c r="AL39" i="3"/>
  <c r="AL150" i="3"/>
  <c r="AG150" i="3"/>
  <c r="W260" i="3"/>
  <c r="Y273" i="3"/>
  <c r="W273" i="3" s="1"/>
  <c r="AL174" i="3"/>
  <c r="AG174" i="3"/>
  <c r="AL67" i="3"/>
  <c r="AG67" i="3"/>
  <c r="AG17" i="3"/>
  <c r="AL17" i="3"/>
  <c r="AG51" i="3"/>
  <c r="AL51" i="3"/>
  <c r="AG152" i="3"/>
  <c r="AL152" i="3"/>
  <c r="AC239" i="3"/>
  <c r="AC10" i="3"/>
  <c r="AC252" i="3"/>
  <c r="AG159" i="3"/>
  <c r="AL159" i="3"/>
  <c r="AG167" i="3"/>
  <c r="AL167" i="3"/>
  <c r="AG110" i="3"/>
  <c r="AL110" i="3"/>
  <c r="AG217" i="3"/>
  <c r="AL217" i="3"/>
  <c r="AG123" i="3"/>
  <c r="AL123" i="3"/>
  <c r="AL65" i="3"/>
  <c r="AG65" i="3"/>
  <c r="AG95" i="3"/>
  <c r="AL95" i="3"/>
  <c r="AL149" i="3"/>
  <c r="AG149" i="3"/>
  <c r="AL104" i="3"/>
  <c r="AG104" i="3"/>
  <c r="AG130" i="3"/>
  <c r="AL130" i="3"/>
  <c r="AL94" i="3"/>
  <c r="AG94" i="3"/>
  <c r="AG93" i="3"/>
  <c r="AL93" i="3"/>
  <c r="AL180" i="3"/>
  <c r="AG180" i="3"/>
  <c r="AG121" i="3"/>
  <c r="AL121" i="3"/>
  <c r="AL33" i="3"/>
  <c r="AG33" i="3"/>
  <c r="AL188" i="3"/>
  <c r="AG188" i="3"/>
  <c r="AG32" i="3"/>
  <c r="AL32" i="3"/>
  <c r="AL137" i="3"/>
  <c r="AG137" i="3"/>
  <c r="AL106" i="3"/>
  <c r="AG106" i="3"/>
  <c r="AG182" i="3"/>
  <c r="AL182" i="3"/>
  <c r="AG103" i="3"/>
  <c r="AL103" i="3"/>
  <c r="AG37" i="3"/>
  <c r="AL37" i="3"/>
  <c r="AG100" i="3"/>
  <c r="AL100" i="3"/>
  <c r="AL90" i="3"/>
  <c r="AG90" i="3"/>
  <c r="AG63" i="3"/>
  <c r="AL63" i="3"/>
  <c r="AL161" i="3"/>
  <c r="AG161" i="3"/>
  <c r="AL135" i="3"/>
  <c r="AG135" i="3"/>
  <c r="AL49" i="3"/>
  <c r="AG49" i="3"/>
  <c r="AC210" i="3"/>
  <c r="AL45" i="3"/>
  <c r="AG45" i="3"/>
  <c r="AC52" i="3"/>
  <c r="AC280" i="3"/>
  <c r="AG36" i="3"/>
  <c r="AL36" i="3"/>
  <c r="AM49" i="3" l="1"/>
  <c r="AH49" i="3"/>
  <c r="AM103" i="3"/>
  <c r="AH103" i="3"/>
  <c r="AM121" i="3"/>
  <c r="AH121" i="3"/>
  <c r="AH149" i="3"/>
  <c r="AM149" i="3"/>
  <c r="AH17" i="3"/>
  <c r="AM17" i="3"/>
  <c r="AG179" i="3"/>
  <c r="AL179" i="3"/>
  <c r="AH204" i="3"/>
  <c r="AM204" i="3"/>
  <c r="AG117" i="3"/>
  <c r="AL117" i="3"/>
  <c r="AG14" i="3"/>
  <c r="AL14" i="3"/>
  <c r="AC245" i="3"/>
  <c r="AB256" i="3"/>
  <c r="AC256" i="3" s="1"/>
  <c r="AM72" i="3"/>
  <c r="AH72" i="3"/>
  <c r="AL125" i="3"/>
  <c r="AG125" i="3"/>
  <c r="AH45" i="3"/>
  <c r="AM45" i="3"/>
  <c r="AH104" i="3"/>
  <c r="AM104" i="3"/>
  <c r="AH95" i="3"/>
  <c r="AM95" i="3"/>
  <c r="AH217" i="3"/>
  <c r="AM217" i="3"/>
  <c r="AH110" i="3"/>
  <c r="AM110" i="3"/>
  <c r="AH159" i="3"/>
  <c r="AM159" i="3"/>
  <c r="AH128" i="3"/>
  <c r="AM128" i="3"/>
  <c r="AM55" i="3"/>
  <c r="AH55" i="3"/>
  <c r="AH216" i="3"/>
  <c r="AM216" i="3"/>
  <c r="AL27" i="3"/>
  <c r="AG27" i="3"/>
  <c r="AG23" i="3"/>
  <c r="AL23" i="3"/>
  <c r="AH165" i="3"/>
  <c r="AM165" i="3"/>
  <c r="AM191" i="3"/>
  <c r="AH191" i="3"/>
  <c r="AM87" i="3"/>
  <c r="AH87" i="3"/>
  <c r="AM44" i="3"/>
  <c r="AH44" i="3"/>
  <c r="AL75" i="3"/>
  <c r="AG75" i="3"/>
  <c r="AL207" i="3"/>
  <c r="AG207" i="3"/>
  <c r="AH108" i="3"/>
  <c r="AM108" i="3"/>
  <c r="AM170" i="3"/>
  <c r="AH170" i="3"/>
  <c r="AH70" i="3"/>
  <c r="AM70" i="3"/>
  <c r="AH81" i="3"/>
  <c r="AM81" i="3"/>
  <c r="AM147" i="3"/>
  <c r="AH147" i="3"/>
  <c r="AL11" i="3"/>
  <c r="AG11" i="3"/>
  <c r="AC277" i="3"/>
  <c r="AB291" i="3"/>
  <c r="AC291" i="3" s="1"/>
  <c r="AB5" i="3"/>
  <c r="AB4" i="3" s="1"/>
  <c r="AC219" i="3"/>
  <c r="AC5" i="3" s="1"/>
  <c r="AM88" i="3"/>
  <c r="AH88" i="3"/>
  <c r="AM148" i="3"/>
  <c r="AH148" i="3"/>
  <c r="AM89" i="3"/>
  <c r="AH89" i="3"/>
  <c r="AM160" i="3"/>
  <c r="AH160" i="3"/>
  <c r="AM183" i="3"/>
  <c r="AH183" i="3"/>
  <c r="AM177" i="3"/>
  <c r="AH177" i="3"/>
  <c r="AH199" i="3"/>
  <c r="AM199" i="3"/>
  <c r="AM46" i="3"/>
  <c r="AH46" i="3"/>
  <c r="AH96" i="3"/>
  <c r="AM96" i="3"/>
  <c r="AG78" i="3"/>
  <c r="AL78" i="3"/>
  <c r="AH101" i="3"/>
  <c r="AM101" i="3"/>
  <c r="AH43" i="3"/>
  <c r="AM43" i="3"/>
  <c r="AH34" i="3"/>
  <c r="AM34" i="3"/>
  <c r="AM145" i="3"/>
  <c r="AH145" i="3"/>
  <c r="AH56" i="3"/>
  <c r="AM56" i="3"/>
  <c r="AM112" i="3"/>
  <c r="AH112" i="3"/>
  <c r="AL52" i="3"/>
  <c r="AG52" i="3"/>
  <c r="AG210" i="3"/>
  <c r="AL210" i="3"/>
  <c r="AH135" i="3"/>
  <c r="AM135" i="3"/>
  <c r="AH161" i="3"/>
  <c r="AM161" i="3"/>
  <c r="AH90" i="3"/>
  <c r="AM90" i="3"/>
  <c r="AH100" i="3"/>
  <c r="AM100" i="3"/>
  <c r="AM106" i="3"/>
  <c r="AH106" i="3"/>
  <c r="AM137" i="3"/>
  <c r="AH137" i="3"/>
  <c r="AH93" i="3"/>
  <c r="AM93" i="3"/>
  <c r="AM94" i="3"/>
  <c r="AH94" i="3"/>
  <c r="AH167" i="3"/>
  <c r="AM167" i="3"/>
  <c r="AG10" i="3"/>
  <c r="AL10" i="3"/>
  <c r="AH152" i="3"/>
  <c r="AM152" i="3"/>
  <c r="AM174" i="3"/>
  <c r="AH174" i="3"/>
  <c r="AH39" i="3"/>
  <c r="AM39" i="3"/>
  <c r="AH185" i="3"/>
  <c r="AM185" i="3"/>
  <c r="AM76" i="3"/>
  <c r="AH76" i="3"/>
  <c r="AM194" i="3"/>
  <c r="AH194" i="3"/>
  <c r="AH86" i="3"/>
  <c r="AM86" i="3"/>
  <c r="AH196" i="3"/>
  <c r="AM196" i="3"/>
  <c r="AH71" i="3"/>
  <c r="AM71" i="3"/>
  <c r="AG119" i="3"/>
  <c r="AL119" i="3"/>
  <c r="AH205" i="3"/>
  <c r="AM205" i="3"/>
  <c r="AL53" i="3"/>
  <c r="AG53" i="3"/>
  <c r="AM209" i="3"/>
  <c r="AH209" i="3"/>
  <c r="AM203" i="3"/>
  <c r="AH203" i="3"/>
  <c r="AM120" i="3"/>
  <c r="AH120" i="3"/>
  <c r="AM133" i="3"/>
  <c r="AH133" i="3"/>
  <c r="AM151" i="3"/>
  <c r="AH151" i="3"/>
  <c r="AG24" i="3"/>
  <c r="AL24" i="3"/>
  <c r="AH146" i="3"/>
  <c r="AM146" i="3"/>
  <c r="AL136" i="3"/>
  <c r="AG136" i="3"/>
  <c r="AB273" i="3"/>
  <c r="AC273" i="3" s="1"/>
  <c r="AC260" i="3"/>
  <c r="AL77" i="3"/>
  <c r="AG77" i="3"/>
  <c r="AM163" i="3"/>
  <c r="AH163" i="3"/>
  <c r="AH178" i="3"/>
  <c r="AM178" i="3"/>
  <c r="AG206" i="3"/>
  <c r="AL206" i="3"/>
  <c r="AL19" i="3"/>
  <c r="AG19" i="3"/>
  <c r="AH116" i="3"/>
  <c r="AM116" i="3"/>
  <c r="AG140" i="3"/>
  <c r="AL140" i="3"/>
  <c r="AG105" i="3"/>
  <c r="AL105" i="3"/>
  <c r="AG21" i="3"/>
  <c r="AL21" i="3"/>
  <c r="AL16" i="3"/>
  <c r="AG16" i="3"/>
  <c r="AM153" i="3"/>
  <c r="AH153" i="3"/>
  <c r="AH50" i="3"/>
  <c r="AM50" i="3"/>
  <c r="AG15" i="3"/>
  <c r="AL15" i="3"/>
  <c r="AM176" i="3"/>
  <c r="AH176" i="3"/>
  <c r="AG59" i="3"/>
  <c r="AL59" i="3"/>
  <c r="AM143" i="3"/>
  <c r="AH143" i="3"/>
  <c r="AG18" i="3"/>
  <c r="AL18" i="3"/>
  <c r="AH129" i="3"/>
  <c r="AM129" i="3"/>
  <c r="AH82" i="3"/>
  <c r="AM82" i="3"/>
  <c r="AH63" i="3"/>
  <c r="AM63" i="3"/>
  <c r="AH182" i="3"/>
  <c r="AM182" i="3"/>
  <c r="AH188" i="3"/>
  <c r="AM188" i="3"/>
  <c r="AM65" i="3"/>
  <c r="AH65" i="3"/>
  <c r="AL141" i="3"/>
  <c r="AG141" i="3"/>
  <c r="AH80" i="3"/>
  <c r="AM80" i="3"/>
  <c r="AH36" i="3"/>
  <c r="AM36" i="3"/>
  <c r="AH32" i="3"/>
  <c r="AM32" i="3"/>
  <c r="AM33" i="3"/>
  <c r="AH33" i="3"/>
  <c r="AM180" i="3"/>
  <c r="AH180" i="3"/>
  <c r="AH130" i="3"/>
  <c r="AM130" i="3"/>
  <c r="AH123" i="3"/>
  <c r="AM123" i="3"/>
  <c r="AM51" i="3"/>
  <c r="AH51" i="3"/>
  <c r="AH67" i="3"/>
  <c r="AM67" i="3"/>
  <c r="AM192" i="3"/>
  <c r="AH192" i="3"/>
  <c r="AH66" i="3"/>
  <c r="AM66" i="3"/>
  <c r="AH214" i="3"/>
  <c r="AM214" i="3"/>
  <c r="AH132" i="3"/>
  <c r="AM132" i="3"/>
  <c r="AH29" i="3"/>
  <c r="AM29" i="3"/>
  <c r="AH83" i="3"/>
  <c r="AM83" i="3"/>
  <c r="AM60" i="3"/>
  <c r="AH60" i="3"/>
  <c r="AH115" i="3"/>
  <c r="AM115" i="3"/>
  <c r="AH184" i="3"/>
  <c r="AM184" i="3"/>
  <c r="AM198" i="3"/>
  <c r="AH198" i="3"/>
  <c r="AM68" i="3"/>
  <c r="AH68" i="3"/>
  <c r="AM172" i="3"/>
  <c r="AH172" i="3"/>
  <c r="AM197" i="3"/>
  <c r="AH197" i="3"/>
  <c r="AG30" i="3"/>
  <c r="AL30" i="3"/>
  <c r="AH208" i="3"/>
  <c r="AM208" i="3"/>
  <c r="AL99" i="3"/>
  <c r="AG99" i="3"/>
  <c r="AG171" i="3"/>
  <c r="AL171" i="3"/>
  <c r="AH22" i="3"/>
  <c r="AM22" i="3"/>
  <c r="AH114" i="3"/>
  <c r="AM114" i="3"/>
  <c r="AM175" i="3"/>
  <c r="AH175" i="3"/>
  <c r="AH61" i="3"/>
  <c r="AM61" i="3"/>
  <c r="AH211" i="3"/>
  <c r="AM211" i="3"/>
  <c r="AG12" i="3"/>
  <c r="AL12" i="3"/>
  <c r="AM157" i="3"/>
  <c r="AH157" i="3"/>
  <c r="AM64" i="3"/>
  <c r="AH64" i="3"/>
  <c r="AM127" i="3"/>
  <c r="AH127" i="3"/>
  <c r="AG20" i="3"/>
  <c r="AL20" i="3"/>
  <c r="AL35" i="3"/>
  <c r="AG35" i="3"/>
  <c r="AH164" i="3"/>
  <c r="AM164" i="3"/>
  <c r="AH122" i="3"/>
  <c r="AM122" i="3"/>
  <c r="AM212" i="3"/>
  <c r="AH212" i="3"/>
  <c r="AH156" i="3"/>
  <c r="AM156" i="3"/>
  <c r="AH41" i="3"/>
  <c r="AM41" i="3"/>
  <c r="AM58" i="3"/>
  <c r="AH58" i="3"/>
  <c r="AH73" i="3"/>
  <c r="AM73" i="3"/>
  <c r="AH158" i="3"/>
  <c r="AM158" i="3"/>
  <c r="AH40" i="3"/>
  <c r="AM40" i="3"/>
  <c r="AH173" i="3"/>
  <c r="AM173" i="3"/>
  <c r="AH107" i="3"/>
  <c r="AM107" i="3"/>
  <c r="AM190" i="3"/>
  <c r="AH190" i="3"/>
  <c r="AM193" i="3"/>
  <c r="AH193" i="3"/>
  <c r="AH155" i="3"/>
  <c r="AM155" i="3"/>
  <c r="AH31" i="3"/>
  <c r="AM31" i="3"/>
  <c r="AM202" i="3"/>
  <c r="AH202" i="3"/>
  <c r="AH69" i="3"/>
  <c r="AM69" i="3"/>
  <c r="AL62" i="3"/>
  <c r="AG62" i="3"/>
  <c r="AH118" i="3"/>
  <c r="AM118" i="3"/>
  <c r="AM138" i="3"/>
  <c r="AH138" i="3"/>
  <c r="AH84" i="3"/>
  <c r="AM84" i="3"/>
  <c r="AM92" i="3"/>
  <c r="AH92" i="3"/>
  <c r="AM37" i="3"/>
  <c r="AH37" i="3"/>
  <c r="AH150" i="3"/>
  <c r="AM150" i="3"/>
  <c r="AH186" i="3"/>
  <c r="AM186" i="3"/>
  <c r="AM200" i="3"/>
  <c r="AH200" i="3"/>
  <c r="AH154" i="3"/>
  <c r="AM154" i="3"/>
  <c r="AG98" i="3"/>
  <c r="AL98" i="3"/>
  <c r="AL139" i="3"/>
  <c r="AG139" i="3"/>
  <c r="AH48" i="3"/>
  <c r="AM48" i="3"/>
  <c r="AL38" i="3"/>
  <c r="AG38" i="3"/>
  <c r="AM162" i="3"/>
  <c r="AH162" i="3"/>
  <c r="AH215" i="3"/>
  <c r="AM215" i="3"/>
  <c r="AM134" i="3"/>
  <c r="AH134" i="3"/>
  <c r="AM131" i="3"/>
  <c r="AH131" i="3"/>
  <c r="AH124" i="3"/>
  <c r="AM124" i="3"/>
  <c r="AM111" i="3"/>
  <c r="AH111" i="3"/>
  <c r="AG168" i="3"/>
  <c r="AL168" i="3"/>
  <c r="AM25" i="3"/>
  <c r="AH25" i="3"/>
  <c r="AH142" i="3"/>
  <c r="AM142" i="3"/>
  <c r="AH201" i="3"/>
  <c r="AM201" i="3"/>
  <c r="AM113" i="3"/>
  <c r="AH113" i="3"/>
  <c r="AM54" i="3"/>
  <c r="AH54" i="3"/>
  <c r="AG9" i="3"/>
  <c r="AL9" i="3"/>
  <c r="AE219" i="3"/>
  <c r="AB228" i="3"/>
  <c r="AC228" i="3" s="1"/>
  <c r="AC223" i="3"/>
  <c r="AM166" i="3"/>
  <c r="AH166" i="3"/>
  <c r="AM102" i="3"/>
  <c r="AH102" i="3"/>
  <c r="AH47" i="3"/>
  <c r="AM47" i="3"/>
  <c r="AH213" i="3"/>
  <c r="AM213" i="3"/>
  <c r="AM85" i="3"/>
  <c r="AH85" i="3"/>
  <c r="AM189" i="3"/>
  <c r="AH189" i="3"/>
  <c r="AL97" i="3"/>
  <c r="AG97" i="3"/>
  <c r="AG13" i="3"/>
  <c r="AL13" i="3"/>
  <c r="AM57" i="3"/>
  <c r="AH57" i="3"/>
  <c r="AM74" i="3"/>
  <c r="AH74" i="3"/>
  <c r="AH144" i="3"/>
  <c r="AM144" i="3"/>
  <c r="AH109" i="3"/>
  <c r="AM109" i="3"/>
  <c r="AM26" i="3"/>
  <c r="AH26" i="3"/>
  <c r="AH187" i="3"/>
  <c r="AM187" i="3"/>
  <c r="AM79" i="3"/>
  <c r="AH79" i="3"/>
  <c r="AG28" i="3"/>
  <c r="AL28" i="3"/>
  <c r="AM195" i="3"/>
  <c r="AH195" i="3"/>
  <c r="AC231" i="3"/>
  <c r="AB242" i="3"/>
  <c r="AC242" i="3" s="1"/>
  <c r="AM126" i="3"/>
  <c r="AH126" i="3"/>
  <c r="AM181" i="3"/>
  <c r="AH181" i="3"/>
  <c r="AH91" i="3"/>
  <c r="AM91" i="3"/>
  <c r="AL169" i="3"/>
  <c r="AG169" i="3"/>
  <c r="AL254" i="3" l="1"/>
  <c r="AG254" i="3"/>
  <c r="AL235" i="3"/>
  <c r="AG235" i="3"/>
  <c r="AG283" i="3"/>
  <c r="AL283" i="3"/>
  <c r="AG251" i="3"/>
  <c r="AL251" i="3"/>
  <c r="AG237" i="3"/>
  <c r="AL237" i="3"/>
  <c r="AG269" i="3"/>
  <c r="AL269" i="3"/>
  <c r="AM62" i="3"/>
  <c r="AH62" i="3"/>
  <c r="AL246" i="3"/>
  <c r="AG246" i="3"/>
  <c r="AL249" i="3"/>
  <c r="AG249" i="3"/>
  <c r="AH171" i="3"/>
  <c r="AM171" i="3"/>
  <c r="AM30" i="3"/>
  <c r="AH30" i="3"/>
  <c r="AH141" i="3"/>
  <c r="AM141" i="3"/>
  <c r="AM18" i="3"/>
  <c r="AH18" i="3"/>
  <c r="AG240" i="3"/>
  <c r="AL240" i="3"/>
  <c r="AL266" i="3"/>
  <c r="AG266" i="3"/>
  <c r="AG282" i="3"/>
  <c r="AL282" i="3"/>
  <c r="AL225" i="3"/>
  <c r="AG225" i="3"/>
  <c r="AG234" i="3"/>
  <c r="AL234" i="3"/>
  <c r="AL239" i="3"/>
  <c r="AG239" i="3"/>
  <c r="AM11" i="3"/>
  <c r="AH11" i="3"/>
  <c r="AL289" i="3"/>
  <c r="AG289" i="3"/>
  <c r="AL279" i="3"/>
  <c r="AG279" i="3"/>
  <c r="AG236" i="3"/>
  <c r="AL236" i="3"/>
  <c r="AM179" i="3"/>
  <c r="AH179" i="3"/>
  <c r="AL287" i="3"/>
  <c r="AG287" i="3"/>
  <c r="AM169" i="3"/>
  <c r="AH169" i="3"/>
  <c r="AH9" i="3"/>
  <c r="AM9" i="3"/>
  <c r="AL223" i="3"/>
  <c r="AE228" i="3"/>
  <c r="AG223" i="3"/>
  <c r="AG260" i="3"/>
  <c r="AL260" i="3"/>
  <c r="AE273" i="3"/>
  <c r="AL226" i="3"/>
  <c r="AG226" i="3"/>
  <c r="AM168" i="3"/>
  <c r="AH168" i="3"/>
  <c r="AG233" i="3"/>
  <c r="AL233" i="3"/>
  <c r="AH12" i="3"/>
  <c r="AM12" i="3"/>
  <c r="AH99" i="3"/>
  <c r="AM99" i="3"/>
  <c r="AL253" i="3"/>
  <c r="AG253" i="3"/>
  <c r="AM16" i="3"/>
  <c r="AH16" i="3"/>
  <c r="AH140" i="3"/>
  <c r="AM140" i="3"/>
  <c r="AL278" i="3"/>
  <c r="AG278" i="3"/>
  <c r="AM24" i="3"/>
  <c r="AH24" i="3"/>
  <c r="AM53" i="3"/>
  <c r="AH53" i="3"/>
  <c r="AH119" i="3"/>
  <c r="AM119" i="3"/>
  <c r="AL252" i="3"/>
  <c r="AG252" i="3"/>
  <c r="AM210" i="3"/>
  <c r="AH210" i="3"/>
  <c r="AG248" i="3"/>
  <c r="AL248" i="3"/>
  <c r="AH23" i="3"/>
  <c r="AM23" i="3"/>
  <c r="AM14" i="3"/>
  <c r="AH14" i="3"/>
  <c r="AL288" i="3"/>
  <c r="AG288" i="3"/>
  <c r="AH28" i="3"/>
  <c r="AM28" i="3"/>
  <c r="AM97" i="3"/>
  <c r="AH97" i="3"/>
  <c r="AG219" i="3"/>
  <c r="AG5" i="3" s="1"/>
  <c r="AL219" i="3"/>
  <c r="AE5" i="3"/>
  <c r="AE4" i="3" s="1"/>
  <c r="E31" i="4" s="1"/>
  <c r="E32" i="4" s="1"/>
  <c r="AG277" i="3"/>
  <c r="AE291" i="3"/>
  <c r="AL277" i="3"/>
  <c r="AG286" i="3"/>
  <c r="AL286" i="3"/>
  <c r="AH139" i="3"/>
  <c r="AM139" i="3"/>
  <c r="AM98" i="3"/>
  <c r="AH98" i="3"/>
  <c r="AH35" i="3"/>
  <c r="AM35" i="3"/>
  <c r="AM20" i="3"/>
  <c r="AH20" i="3"/>
  <c r="AG250" i="3"/>
  <c r="AL250" i="3"/>
  <c r="AH59" i="3"/>
  <c r="AM59" i="3"/>
  <c r="AM105" i="3"/>
  <c r="AH105" i="3"/>
  <c r="AM19" i="3"/>
  <c r="AH19" i="3"/>
  <c r="AG247" i="3"/>
  <c r="AL247" i="3"/>
  <c r="AG285" i="3"/>
  <c r="AL285" i="3"/>
  <c r="AL267" i="3"/>
  <c r="AG267" i="3"/>
  <c r="AM10" i="3"/>
  <c r="AH10" i="3"/>
  <c r="AL280" i="3"/>
  <c r="AG280" i="3"/>
  <c r="AG261" i="3"/>
  <c r="AL261" i="3"/>
  <c r="AH207" i="3"/>
  <c r="AM207" i="3"/>
  <c r="AL224" i="3"/>
  <c r="AG224" i="3"/>
  <c r="AG281" i="3"/>
  <c r="AL281" i="3"/>
  <c r="AL245" i="3"/>
  <c r="AG245" i="3"/>
  <c r="AE256" i="3"/>
  <c r="AL232" i="3"/>
  <c r="AG232" i="3"/>
  <c r="AM27" i="3"/>
  <c r="AH27" i="3"/>
  <c r="AM125" i="3"/>
  <c r="AH125" i="3"/>
  <c r="AG284" i="3"/>
  <c r="AL284" i="3"/>
  <c r="AH13" i="3"/>
  <c r="AM13" i="3"/>
  <c r="AK1" i="3"/>
  <c r="E34" i="4" s="1"/>
  <c r="AK2" i="3"/>
  <c r="E35" i="4" s="1"/>
  <c r="AM38" i="3"/>
  <c r="AH38" i="3"/>
  <c r="AE242" i="3"/>
  <c r="AL231" i="3"/>
  <c r="AG231" i="3"/>
  <c r="AG265" i="3"/>
  <c r="AL265" i="3"/>
  <c r="AL262" i="3"/>
  <c r="AG262" i="3"/>
  <c r="AL271" i="3"/>
  <c r="AG271" i="3"/>
  <c r="AG263" i="3"/>
  <c r="AL263" i="3"/>
  <c r="AM15" i="3"/>
  <c r="AH15" i="3"/>
  <c r="AM21" i="3"/>
  <c r="AH21" i="3"/>
  <c r="AG270" i="3"/>
  <c r="AL270" i="3"/>
  <c r="AL264" i="3"/>
  <c r="AG264" i="3"/>
  <c r="AH206" i="3"/>
  <c r="AM206" i="3"/>
  <c r="AH77" i="3"/>
  <c r="AM77" i="3"/>
  <c r="AH136" i="3"/>
  <c r="AM136" i="3"/>
  <c r="AH52" i="3"/>
  <c r="AM52" i="3"/>
  <c r="AM78" i="3"/>
  <c r="AH78" i="3"/>
  <c r="AL238" i="3"/>
  <c r="AG238" i="3"/>
  <c r="AH75" i="3"/>
  <c r="AM75" i="3"/>
  <c r="AG268" i="3"/>
  <c r="AL268" i="3"/>
  <c r="AM117" i="3"/>
  <c r="AH117" i="3"/>
  <c r="AH270" i="3" l="1"/>
  <c r="AM270" i="3"/>
  <c r="AM284" i="3"/>
  <c r="AH284" i="3"/>
  <c r="AM248" i="3"/>
  <c r="AH248" i="3"/>
  <c r="AH252" i="3"/>
  <c r="AM252" i="3"/>
  <c r="AH253" i="3"/>
  <c r="AM253" i="3"/>
  <c r="AH233" i="3"/>
  <c r="AM233" i="3"/>
  <c r="AH260" i="3"/>
  <c r="AM260" i="3"/>
  <c r="AL228" i="3"/>
  <c r="AG228" i="3"/>
  <c r="AH237" i="3"/>
  <c r="AM237" i="3"/>
  <c r="AM251" i="3"/>
  <c r="AH251" i="3"/>
  <c r="AM283" i="3"/>
  <c r="AH283" i="3"/>
  <c r="AM235" i="3"/>
  <c r="AH235" i="3"/>
  <c r="AH254" i="3"/>
  <c r="AM254" i="3"/>
  <c r="AH268" i="3"/>
  <c r="AM268" i="3"/>
  <c r="AM238" i="3"/>
  <c r="AH238" i="3"/>
  <c r="AH263" i="3"/>
  <c r="AM263" i="3"/>
  <c r="AH265" i="3"/>
  <c r="AM265" i="3"/>
  <c r="AM231" i="3"/>
  <c r="AH231" i="3"/>
  <c r="AG256" i="3"/>
  <c r="AL256" i="3"/>
  <c r="AH281" i="3"/>
  <c r="AM281" i="3"/>
  <c r="AM261" i="3"/>
  <c r="AH261" i="3"/>
  <c r="AH285" i="3"/>
  <c r="AM285" i="3"/>
  <c r="AH247" i="3"/>
  <c r="AM247" i="3"/>
  <c r="AM250" i="3"/>
  <c r="AH250" i="3"/>
  <c r="AH277" i="3"/>
  <c r="AM277" i="3"/>
  <c r="AM219" i="3"/>
  <c r="AM5" i="3" s="1"/>
  <c r="AH219" i="3"/>
  <c r="AH5" i="3" s="1"/>
  <c r="AF5" i="3"/>
  <c r="AM278" i="3"/>
  <c r="AH278" i="3"/>
  <c r="AH279" i="3"/>
  <c r="AM279" i="3"/>
  <c r="AH289" i="3"/>
  <c r="AM289" i="3"/>
  <c r="AM240" i="3"/>
  <c r="AH240" i="3"/>
  <c r="AH262" i="3"/>
  <c r="AM262" i="3"/>
  <c r="AL242" i="3"/>
  <c r="AG242" i="3"/>
  <c r="AH232" i="3"/>
  <c r="AM232" i="3"/>
  <c r="AH224" i="3"/>
  <c r="AM224" i="3"/>
  <c r="AH267" i="3"/>
  <c r="AM267" i="3"/>
  <c r="AH288" i="3"/>
  <c r="AM288" i="3"/>
  <c r="AH223" i="3"/>
  <c r="AM223" i="3"/>
  <c r="AH287" i="3"/>
  <c r="AM287" i="3"/>
  <c r="AH236" i="3"/>
  <c r="AM236" i="3"/>
  <c r="AM234" i="3"/>
  <c r="AH234" i="3"/>
  <c r="AM249" i="3"/>
  <c r="AH249" i="3"/>
  <c r="AM264" i="3"/>
  <c r="AH264" i="3"/>
  <c r="AM271" i="3"/>
  <c r="AH271" i="3"/>
  <c r="AM245" i="3"/>
  <c r="AH245" i="3"/>
  <c r="AM280" i="3"/>
  <c r="AH280" i="3"/>
  <c r="AH286" i="3"/>
  <c r="AM286" i="3"/>
  <c r="AL291" i="3"/>
  <c r="AG291" i="3"/>
  <c r="AL5" i="3"/>
  <c r="AH226" i="3"/>
  <c r="AM226" i="3"/>
  <c r="AL273" i="3"/>
  <c r="AG273" i="3"/>
  <c r="AM1" i="3"/>
  <c r="E36" i="4" s="1"/>
  <c r="AM2" i="3"/>
  <c r="E37" i="4" s="1"/>
  <c r="AM239" i="3"/>
  <c r="AH239" i="3"/>
  <c r="AM225" i="3"/>
  <c r="AH225" i="3"/>
  <c r="AH282" i="3"/>
  <c r="AM282" i="3"/>
  <c r="AH266" i="3"/>
  <c r="AM266" i="3"/>
  <c r="AH246" i="3"/>
  <c r="AM246" i="3"/>
  <c r="AH269" i="3"/>
  <c r="AM269" i="3"/>
  <c r="AM242" i="3" l="1"/>
  <c r="AH242" i="3"/>
  <c r="AH256" i="3"/>
  <c r="AM256" i="3"/>
  <c r="AH228" i="3"/>
  <c r="AM228" i="3"/>
  <c r="AH273" i="3"/>
  <c r="AM273" i="3"/>
  <c r="AH291" i="3"/>
  <c r="AM291" i="3"/>
  <c r="K215" i="6" l="1"/>
  <c r="N215" i="6"/>
  <c r="J215" i="6"/>
  <c r="V215" i="6" s="1"/>
  <c r="J186" i="6"/>
  <c r="V186" i="6" s="1"/>
  <c r="N186" i="6"/>
  <c r="K186" i="6"/>
  <c r="N124" i="6"/>
  <c r="J124" i="6"/>
  <c r="V124" i="6" s="1"/>
  <c r="K124" i="6"/>
  <c r="N55" i="6"/>
  <c r="K55" i="6"/>
  <c r="J55" i="6"/>
  <c r="V55" i="6" s="1"/>
  <c r="J203" i="6"/>
  <c r="V203" i="6" s="1"/>
  <c r="N203" i="6"/>
  <c r="K203" i="6"/>
  <c r="N189" i="6"/>
  <c r="J189" i="6"/>
  <c r="V189" i="6" s="1"/>
  <c r="K189" i="6"/>
  <c r="N196" i="6"/>
  <c r="K196" i="6"/>
  <c r="J196" i="6"/>
  <c r="V196" i="6" s="1"/>
  <c r="J80" i="6"/>
  <c r="V80" i="6" s="1"/>
  <c r="N80" i="6"/>
  <c r="K80" i="6"/>
  <c r="K33" i="6"/>
  <c r="J33" i="6"/>
  <c r="V33" i="6" s="1"/>
  <c r="N33" i="6"/>
  <c r="J130" i="6"/>
  <c r="V130" i="6" s="1"/>
  <c r="K130" i="6"/>
  <c r="N130" i="6"/>
  <c r="J110" i="6"/>
  <c r="V110" i="6" s="1"/>
  <c r="N110" i="6"/>
  <c r="K110" i="6"/>
  <c r="K41" i="6"/>
  <c r="J41" i="6"/>
  <c r="V41" i="6" s="1"/>
  <c r="N41" i="6"/>
  <c r="N22" i="6"/>
  <c r="J22" i="6"/>
  <c r="V22" i="6" s="1"/>
  <c r="K22" i="6"/>
  <c r="K200" i="6"/>
  <c r="J200" i="6"/>
  <c r="V200" i="6" s="1"/>
  <c r="N200" i="6"/>
  <c r="K191" i="6"/>
  <c r="N191" i="6"/>
  <c r="J191" i="6"/>
  <c r="V191" i="6" s="1"/>
  <c r="K159" i="6"/>
  <c r="N159" i="6"/>
  <c r="J159" i="6"/>
  <c r="V159" i="6" s="1"/>
  <c r="J115" i="6"/>
  <c r="V115" i="6" s="1"/>
  <c r="K115" i="6"/>
  <c r="N115" i="6"/>
  <c r="J85" i="6"/>
  <c r="V85" i="6" s="1"/>
  <c r="K85" i="6"/>
  <c r="N85" i="6"/>
  <c r="N92" i="6"/>
  <c r="K92" i="6"/>
  <c r="J92" i="6"/>
  <c r="V92" i="6" s="1"/>
  <c r="K202" i="6"/>
  <c r="N202" i="6"/>
  <c r="J202" i="6"/>
  <c r="V202" i="6" s="1"/>
  <c r="J104" i="6"/>
  <c r="V104" i="6" s="1"/>
  <c r="K104" i="6"/>
  <c r="N104" i="6"/>
  <c r="N89" i="6"/>
  <c r="J89" i="6"/>
  <c r="V89" i="6" s="1"/>
  <c r="K89" i="6"/>
  <c r="N163" i="6"/>
  <c r="J163" i="6"/>
  <c r="V163" i="6" s="1"/>
  <c r="K163" i="6"/>
  <c r="K83" i="6"/>
  <c r="J83" i="6"/>
  <c r="V83" i="6" s="1"/>
  <c r="N83" i="6"/>
  <c r="K96" i="6"/>
  <c r="N96" i="6"/>
  <c r="J96" i="6"/>
  <c r="V96" i="6" s="1"/>
  <c r="J176" i="6" l="1"/>
  <c r="V176" i="6" s="1"/>
  <c r="K176" i="6"/>
  <c r="N176" i="6"/>
  <c r="AA200" i="6"/>
  <c r="K175" i="6"/>
  <c r="N175" i="6"/>
  <c r="J175" i="6"/>
  <c r="V175" i="6" s="1"/>
  <c r="N197" i="6"/>
  <c r="J197" i="6"/>
  <c r="V197" i="6" s="1"/>
  <c r="K197" i="6"/>
  <c r="N122" i="6"/>
  <c r="J122" i="6"/>
  <c r="V122" i="6" s="1"/>
  <c r="K122" i="6"/>
  <c r="J37" i="6"/>
  <c r="V37" i="6" s="1"/>
  <c r="K37" i="6"/>
  <c r="N37" i="6"/>
  <c r="O92" i="6"/>
  <c r="J65" i="6"/>
  <c r="V65" i="6" s="1"/>
  <c r="N65" i="6"/>
  <c r="K65" i="6"/>
  <c r="AA196" i="6"/>
  <c r="J153" i="6"/>
  <c r="V153" i="6" s="1"/>
  <c r="N153" i="6"/>
  <c r="K153" i="6"/>
  <c r="J135" i="6"/>
  <c r="V135" i="6" s="1"/>
  <c r="K135" i="6"/>
  <c r="N135" i="6"/>
  <c r="K194" i="6"/>
  <c r="J194" i="6"/>
  <c r="V194" i="6" s="1"/>
  <c r="N194" i="6"/>
  <c r="N121" i="6"/>
  <c r="K121" i="6"/>
  <c r="J121" i="6"/>
  <c r="V121" i="6" s="1"/>
  <c r="AA85" i="6"/>
  <c r="K57" i="6"/>
  <c r="N57" i="6"/>
  <c r="J57" i="6"/>
  <c r="V57" i="6" s="1"/>
  <c r="J54" i="6"/>
  <c r="V54" i="6" s="1"/>
  <c r="N54" i="6"/>
  <c r="K54" i="6"/>
  <c r="J160" i="6"/>
  <c r="V160" i="6" s="1"/>
  <c r="K160" i="6"/>
  <c r="N160" i="6"/>
  <c r="J138" i="6"/>
  <c r="V138" i="6" s="1"/>
  <c r="K138" i="6"/>
  <c r="N138" i="6"/>
  <c r="J148" i="6"/>
  <c r="V148" i="6" s="1"/>
  <c r="N148" i="6"/>
  <c r="K148" i="6"/>
  <c r="N90" i="6"/>
  <c r="J90" i="6"/>
  <c r="V90" i="6" s="1"/>
  <c r="K90" i="6"/>
  <c r="K167" i="6"/>
  <c r="N167" i="6"/>
  <c r="J167" i="6"/>
  <c r="V167" i="6" s="1"/>
  <c r="K70" i="6"/>
  <c r="J70" i="6"/>
  <c r="V70" i="6" s="1"/>
  <c r="N70" i="6"/>
  <c r="AA55" i="6"/>
  <c r="N67" i="6"/>
  <c r="J67" i="6"/>
  <c r="V67" i="6" s="1"/>
  <c r="K67" i="6"/>
  <c r="N158" i="6"/>
  <c r="J158" i="6"/>
  <c r="V158" i="6" s="1"/>
  <c r="K158" i="6"/>
  <c r="N31" i="6"/>
  <c r="J31" i="6"/>
  <c r="V31" i="6" s="1"/>
  <c r="K31" i="6"/>
  <c r="O186" i="6"/>
  <c r="J43" i="6"/>
  <c r="V43" i="6" s="1"/>
  <c r="K43" i="6"/>
  <c r="N43" i="6"/>
  <c r="J133" i="6"/>
  <c r="V133" i="6" s="1"/>
  <c r="K133" i="6"/>
  <c r="N133" i="6"/>
  <c r="AA203" i="6"/>
  <c r="K144" i="6"/>
  <c r="N144" i="6"/>
  <c r="J144" i="6"/>
  <c r="V144" i="6" s="1"/>
  <c r="J204" i="6"/>
  <c r="V204" i="6" s="1"/>
  <c r="N204" i="6"/>
  <c r="K204" i="6"/>
  <c r="K146" i="6"/>
  <c r="J146" i="6"/>
  <c r="V146" i="6" s="1"/>
  <c r="N146" i="6"/>
  <c r="N120" i="6"/>
  <c r="K120" i="6"/>
  <c r="J120" i="6"/>
  <c r="V120" i="6" s="1"/>
  <c r="K47" i="6"/>
  <c r="N47" i="6"/>
  <c r="J47" i="6"/>
  <c r="V47" i="6" s="1"/>
  <c r="J131" i="6"/>
  <c r="V131" i="6" s="1"/>
  <c r="N131" i="6"/>
  <c r="K131" i="6"/>
  <c r="J181" i="6"/>
  <c r="V181" i="6" s="1"/>
  <c r="N181" i="6"/>
  <c r="K181" i="6"/>
  <c r="N184" i="6"/>
  <c r="J184" i="6"/>
  <c r="V184" i="6" s="1"/>
  <c r="K184" i="6"/>
  <c r="AA163" i="6"/>
  <c r="O163" i="6"/>
  <c r="O89" i="6"/>
  <c r="N81" i="6"/>
  <c r="K81" i="6"/>
  <c r="J81" i="6"/>
  <c r="V81" i="6" s="1"/>
  <c r="O104" i="6"/>
  <c r="K79" i="6"/>
  <c r="J79" i="6"/>
  <c r="V79" i="6" s="1"/>
  <c r="N79" i="6"/>
  <c r="J46" i="6"/>
  <c r="V46" i="6" s="1"/>
  <c r="K46" i="6"/>
  <c r="N46" i="6"/>
  <c r="AA92" i="6"/>
  <c r="O115" i="6"/>
  <c r="N101" i="6"/>
  <c r="K101" i="6"/>
  <c r="J101" i="6"/>
  <c r="V101" i="6" s="1"/>
  <c r="N174" i="6"/>
  <c r="J174" i="6"/>
  <c r="V174" i="6" s="1"/>
  <c r="K174" i="6"/>
  <c r="J106" i="6"/>
  <c r="V106" i="6" s="1"/>
  <c r="N106" i="6"/>
  <c r="K106" i="6"/>
  <c r="N84" i="6"/>
  <c r="K84" i="6"/>
  <c r="J84" i="6"/>
  <c r="V84" i="6" s="1"/>
  <c r="O110" i="6"/>
  <c r="AA115" i="6"/>
  <c r="AA80" i="6"/>
  <c r="J63" i="6"/>
  <c r="V63" i="6" s="1"/>
  <c r="N63" i="6"/>
  <c r="K63" i="6"/>
  <c r="AA191" i="6"/>
  <c r="AA22" i="6"/>
  <c r="AA110" i="6"/>
  <c r="AA83" i="6"/>
  <c r="J145" i="6"/>
  <c r="V145" i="6" s="1"/>
  <c r="K145" i="6"/>
  <c r="N145" i="6"/>
  <c r="K87" i="6"/>
  <c r="N87" i="6"/>
  <c r="J87" i="6"/>
  <c r="V87" i="6" s="1"/>
  <c r="AA186" i="6"/>
  <c r="K71" i="6"/>
  <c r="J71" i="6"/>
  <c r="V71" i="6" s="1"/>
  <c r="N71" i="6"/>
  <c r="K93" i="6"/>
  <c r="N93" i="6"/>
  <c r="J93" i="6"/>
  <c r="V93" i="6" s="1"/>
  <c r="K51" i="6"/>
  <c r="J51" i="6"/>
  <c r="V51" i="6" s="1"/>
  <c r="N51" i="6"/>
  <c r="K188" i="6"/>
  <c r="J188" i="6"/>
  <c r="V188" i="6" s="1"/>
  <c r="N188" i="6"/>
  <c r="N152" i="6"/>
  <c r="J152" i="6"/>
  <c r="V152" i="6" s="1"/>
  <c r="K152" i="6"/>
  <c r="O83" i="6"/>
  <c r="N128" i="6"/>
  <c r="J128" i="6"/>
  <c r="V128" i="6" s="1"/>
  <c r="K128" i="6"/>
  <c r="N109" i="6"/>
  <c r="K109" i="6"/>
  <c r="J109" i="6"/>
  <c r="V109" i="6" s="1"/>
  <c r="J170" i="6"/>
  <c r="V170" i="6" s="1"/>
  <c r="N170" i="6"/>
  <c r="K170" i="6"/>
  <c r="N72" i="6"/>
  <c r="J72" i="6"/>
  <c r="V72" i="6" s="1"/>
  <c r="K72" i="6"/>
  <c r="AA159" i="6"/>
  <c r="O159" i="6"/>
  <c r="O191" i="6"/>
  <c r="O200" i="6"/>
  <c r="AA89" i="6"/>
  <c r="J95" i="6"/>
  <c r="V95" i="6" s="1"/>
  <c r="K95" i="6"/>
  <c r="N95" i="6"/>
  <c r="AA202" i="6"/>
  <c r="J198" i="6"/>
  <c r="V198" i="6" s="1"/>
  <c r="K198" i="6"/>
  <c r="N198" i="6"/>
  <c r="N126" i="6"/>
  <c r="J126" i="6"/>
  <c r="V126" i="6" s="1"/>
  <c r="K126" i="6"/>
  <c r="K25" i="6"/>
  <c r="N25" i="6"/>
  <c r="J25" i="6"/>
  <c r="V25" i="6" s="1"/>
  <c r="J180" i="6"/>
  <c r="V180" i="6" s="1"/>
  <c r="K180" i="6"/>
  <c r="N180" i="6"/>
  <c r="N82" i="6"/>
  <c r="K82" i="6"/>
  <c r="J82" i="6"/>
  <c r="V82" i="6" s="1"/>
  <c r="O22" i="6"/>
  <c r="O41" i="6"/>
  <c r="AA96" i="6"/>
  <c r="J212" i="6"/>
  <c r="V212" i="6" s="1"/>
  <c r="K212" i="6"/>
  <c r="N212" i="6"/>
  <c r="O33" i="6"/>
  <c r="O80" i="6"/>
  <c r="O196" i="6"/>
  <c r="AA104" i="6"/>
  <c r="O203" i="6"/>
  <c r="J100" i="6"/>
  <c r="V100" i="6" s="1"/>
  <c r="N100" i="6"/>
  <c r="K100" i="6"/>
  <c r="K151" i="6"/>
  <c r="J151" i="6"/>
  <c r="V151" i="6" s="1"/>
  <c r="N151" i="6"/>
  <c r="J137" i="6"/>
  <c r="V137" i="6" s="1"/>
  <c r="N137" i="6"/>
  <c r="K137" i="6"/>
  <c r="AA124" i="6"/>
  <c r="K177" i="6"/>
  <c r="J177" i="6"/>
  <c r="V177" i="6" s="1"/>
  <c r="N177" i="6"/>
  <c r="N17" i="6"/>
  <c r="J17" i="6"/>
  <c r="V17" i="6" s="1"/>
  <c r="K17" i="6"/>
  <c r="J132" i="6"/>
  <c r="V132" i="6" s="1"/>
  <c r="K132" i="6"/>
  <c r="N132" i="6"/>
  <c r="AA189" i="6"/>
  <c r="K74" i="6"/>
  <c r="J74" i="6"/>
  <c r="V74" i="6" s="1"/>
  <c r="N74" i="6"/>
  <c r="N149" i="6"/>
  <c r="K149" i="6"/>
  <c r="J149" i="6"/>
  <c r="V149" i="6" s="1"/>
  <c r="J49" i="6"/>
  <c r="V49" i="6" s="1"/>
  <c r="N49" i="6"/>
  <c r="K49" i="6"/>
  <c r="K199" i="6"/>
  <c r="N199" i="6"/>
  <c r="J199" i="6"/>
  <c r="V199" i="6" s="1"/>
  <c r="K161" i="6"/>
  <c r="N161" i="6"/>
  <c r="J161" i="6"/>
  <c r="V161" i="6" s="1"/>
  <c r="K178" i="6"/>
  <c r="J178" i="6"/>
  <c r="V178" i="6" s="1"/>
  <c r="N178" i="6"/>
  <c r="K64" i="6"/>
  <c r="N64" i="6"/>
  <c r="J64" i="6"/>
  <c r="V64" i="6" s="1"/>
  <c r="N26" i="6"/>
  <c r="K26" i="6"/>
  <c r="J26" i="6"/>
  <c r="V26" i="6" s="1"/>
  <c r="N156" i="6"/>
  <c r="J156" i="6"/>
  <c r="V156" i="6" s="1"/>
  <c r="K156" i="6"/>
  <c r="J208" i="6"/>
  <c r="V208" i="6" s="1"/>
  <c r="N208" i="6"/>
  <c r="K208" i="6"/>
  <c r="N32" i="6"/>
  <c r="J32" i="6"/>
  <c r="V32" i="6" s="1"/>
  <c r="K32" i="6"/>
  <c r="O96" i="6"/>
  <c r="K91" i="6"/>
  <c r="N91" i="6"/>
  <c r="J91" i="6"/>
  <c r="V91" i="6" s="1"/>
  <c r="J190" i="6"/>
  <c r="V190" i="6" s="1"/>
  <c r="N190" i="6"/>
  <c r="K190" i="6"/>
  <c r="K42" i="6"/>
  <c r="J42" i="6"/>
  <c r="V42" i="6" s="1"/>
  <c r="N42" i="6"/>
  <c r="O202" i="6"/>
  <c r="AA41" i="6"/>
  <c r="K86" i="6"/>
  <c r="J86" i="6"/>
  <c r="V86" i="6" s="1"/>
  <c r="N86" i="6"/>
  <c r="O85" i="6"/>
  <c r="AA130" i="6"/>
  <c r="AA33" i="6"/>
  <c r="N111" i="6"/>
  <c r="J111" i="6"/>
  <c r="V111" i="6" s="1"/>
  <c r="K111" i="6"/>
  <c r="J69" i="6"/>
  <c r="V69" i="6" s="1"/>
  <c r="K69" i="6"/>
  <c r="N69" i="6"/>
  <c r="N68" i="6"/>
  <c r="K68" i="6"/>
  <c r="J68" i="6"/>
  <c r="V68" i="6" s="1"/>
  <c r="K108" i="6"/>
  <c r="N108" i="6"/>
  <c r="J108" i="6"/>
  <c r="V108" i="6" s="1"/>
  <c r="K58" i="6"/>
  <c r="J58" i="6"/>
  <c r="V58" i="6" s="1"/>
  <c r="N58" i="6"/>
  <c r="J61" i="6"/>
  <c r="V61" i="6" s="1"/>
  <c r="N61" i="6"/>
  <c r="K61" i="6"/>
  <c r="AA215" i="6"/>
  <c r="J29" i="6"/>
  <c r="V29" i="6" s="1"/>
  <c r="K29" i="6"/>
  <c r="N29" i="6"/>
  <c r="K147" i="6"/>
  <c r="J147" i="6"/>
  <c r="V147" i="6" s="1"/>
  <c r="N147" i="6"/>
  <c r="J173" i="6"/>
  <c r="V173" i="6" s="1"/>
  <c r="K173" i="6"/>
  <c r="N173" i="6"/>
  <c r="O130" i="6"/>
  <c r="J193" i="6"/>
  <c r="V193" i="6" s="1"/>
  <c r="K193" i="6"/>
  <c r="N193" i="6"/>
  <c r="N107" i="6"/>
  <c r="J107" i="6"/>
  <c r="V107" i="6" s="1"/>
  <c r="K107" i="6"/>
  <c r="O189" i="6"/>
  <c r="J185" i="6"/>
  <c r="V185" i="6" s="1"/>
  <c r="K185" i="6"/>
  <c r="N185" i="6"/>
  <c r="N123" i="6"/>
  <c r="K123" i="6"/>
  <c r="J123" i="6"/>
  <c r="V123" i="6" s="1"/>
  <c r="J60" i="6"/>
  <c r="V60" i="6" s="1"/>
  <c r="N60" i="6"/>
  <c r="K60" i="6"/>
  <c r="O55" i="6"/>
  <c r="N213" i="6"/>
  <c r="K213" i="6"/>
  <c r="J213" i="6"/>
  <c r="V213" i="6" s="1"/>
  <c r="J44" i="6"/>
  <c r="V44" i="6" s="1"/>
  <c r="N44" i="6"/>
  <c r="K44" i="6"/>
  <c r="O124" i="6"/>
  <c r="N214" i="6"/>
  <c r="J214" i="6"/>
  <c r="V214" i="6" s="1"/>
  <c r="K214" i="6"/>
  <c r="N56" i="6"/>
  <c r="J56" i="6"/>
  <c r="V56" i="6" s="1"/>
  <c r="K56" i="6"/>
  <c r="N103" i="6"/>
  <c r="J103" i="6"/>
  <c r="V103" i="6" s="1"/>
  <c r="K103" i="6"/>
  <c r="K112" i="6"/>
  <c r="N112" i="6"/>
  <c r="J112" i="6"/>
  <c r="V112" i="6" s="1"/>
  <c r="K94" i="6"/>
  <c r="N94" i="6"/>
  <c r="J94" i="6"/>
  <c r="V94" i="6" s="1"/>
  <c r="N150" i="6"/>
  <c r="K150" i="6"/>
  <c r="J150" i="6"/>
  <c r="V150" i="6" s="1"/>
  <c r="K66" i="6"/>
  <c r="J66" i="6"/>
  <c r="V66" i="6" s="1"/>
  <c r="N66" i="6"/>
  <c r="N114" i="6"/>
  <c r="J114" i="6"/>
  <c r="V114" i="6" s="1"/>
  <c r="K114" i="6"/>
  <c r="O215" i="6"/>
  <c r="K165" i="6"/>
  <c r="J165" i="6"/>
  <c r="V165" i="6" s="1"/>
  <c r="N165" i="6"/>
  <c r="AA156" i="6" l="1"/>
  <c r="O150" i="6"/>
  <c r="O214" i="6"/>
  <c r="K166" i="6"/>
  <c r="J166" i="6"/>
  <c r="V166" i="6" s="1"/>
  <c r="N166" i="6"/>
  <c r="O44" i="6"/>
  <c r="O60" i="6"/>
  <c r="AA180" i="6"/>
  <c r="O61" i="6"/>
  <c r="J88" i="6"/>
  <c r="V88" i="6" s="1"/>
  <c r="K88" i="6"/>
  <c r="N88" i="6"/>
  <c r="S202" i="6"/>
  <c r="R202" i="6"/>
  <c r="AA42" i="6"/>
  <c r="S96" i="6"/>
  <c r="R96" i="6"/>
  <c r="O208" i="6"/>
  <c r="O156" i="6"/>
  <c r="AA152" i="6"/>
  <c r="AA74" i="6"/>
  <c r="AA103" i="6"/>
  <c r="O132" i="6"/>
  <c r="AA31" i="6"/>
  <c r="O17" i="6"/>
  <c r="AA213" i="6"/>
  <c r="AA158" i="6"/>
  <c r="K187" i="6"/>
  <c r="N187" i="6"/>
  <c r="J187" i="6"/>
  <c r="V187" i="6" s="1"/>
  <c r="AA167" i="6"/>
  <c r="AA185" i="6"/>
  <c r="S196" i="6"/>
  <c r="R196" i="6"/>
  <c r="O212" i="6"/>
  <c r="AA57" i="6"/>
  <c r="S22" i="6"/>
  <c r="R22" i="6"/>
  <c r="O82" i="6"/>
  <c r="O95" i="6"/>
  <c r="J216" i="6"/>
  <c r="V216" i="6" s="1"/>
  <c r="K216" i="6"/>
  <c r="N216" i="6"/>
  <c r="AA101" i="6"/>
  <c r="AA86" i="6"/>
  <c r="O72" i="6"/>
  <c r="AA37" i="6"/>
  <c r="J73" i="6"/>
  <c r="V73" i="6" s="1"/>
  <c r="K73" i="6"/>
  <c r="N73" i="6"/>
  <c r="N45" i="6"/>
  <c r="K45" i="6"/>
  <c r="J45" i="6"/>
  <c r="V45" i="6" s="1"/>
  <c r="O71" i="6"/>
  <c r="O87" i="6"/>
  <c r="AA44" i="6"/>
  <c r="O63" i="6"/>
  <c r="O84" i="6"/>
  <c r="O174" i="6"/>
  <c r="AA65" i="6"/>
  <c r="AA197" i="6"/>
  <c r="S104" i="6"/>
  <c r="R104" i="6"/>
  <c r="N102" i="6"/>
  <c r="K102" i="6"/>
  <c r="J102" i="6"/>
  <c r="V102" i="6" s="1"/>
  <c r="AA109" i="6"/>
  <c r="O181" i="6"/>
  <c r="O47" i="6"/>
  <c r="O133" i="6"/>
  <c r="S186" i="6"/>
  <c r="R186" i="6"/>
  <c r="AA17" i="6"/>
  <c r="N143" i="6"/>
  <c r="J143" i="6"/>
  <c r="V143" i="6" s="1"/>
  <c r="K143" i="6"/>
  <c r="O90" i="6"/>
  <c r="AA138" i="6"/>
  <c r="O121" i="6"/>
  <c r="O135" i="6"/>
  <c r="O65" i="6"/>
  <c r="O122" i="6"/>
  <c r="AA46" i="6"/>
  <c r="O197" i="6"/>
  <c r="O176" i="6"/>
  <c r="O56" i="6"/>
  <c r="AA51" i="6"/>
  <c r="AA49" i="6"/>
  <c r="S124" i="6"/>
  <c r="R124" i="6"/>
  <c r="AA137" i="6"/>
  <c r="S189" i="6"/>
  <c r="R189" i="6"/>
  <c r="K142" i="6"/>
  <c r="N142" i="6"/>
  <c r="J142" i="6"/>
  <c r="V142" i="6" s="1"/>
  <c r="O107" i="6"/>
  <c r="O193" i="6"/>
  <c r="S130" i="6"/>
  <c r="R130" i="6"/>
  <c r="K76" i="6"/>
  <c r="N76" i="6"/>
  <c r="J76" i="6"/>
  <c r="V76" i="6" s="1"/>
  <c r="O173" i="6"/>
  <c r="O58" i="6"/>
  <c r="O108" i="6"/>
  <c r="S85" i="6"/>
  <c r="R85" i="6"/>
  <c r="AA122" i="6"/>
  <c r="AA26" i="6"/>
  <c r="AA144" i="6"/>
  <c r="AA133" i="6"/>
  <c r="O161" i="6"/>
  <c r="O49" i="6"/>
  <c r="O149" i="6"/>
  <c r="O74" i="6"/>
  <c r="AA56" i="6"/>
  <c r="O137" i="6"/>
  <c r="AA67" i="6"/>
  <c r="O100" i="6"/>
  <c r="S203" i="6"/>
  <c r="R203" i="6"/>
  <c r="S80" i="6"/>
  <c r="R80" i="6"/>
  <c r="S33" i="6"/>
  <c r="R33" i="6"/>
  <c r="AA84" i="6"/>
  <c r="AA121" i="6"/>
  <c r="K209" i="6"/>
  <c r="J209" i="6"/>
  <c r="V209" i="6" s="1"/>
  <c r="N209" i="6"/>
  <c r="AA82" i="6"/>
  <c r="AA68" i="6"/>
  <c r="AA69" i="6"/>
  <c r="AA120" i="6"/>
  <c r="O109" i="6"/>
  <c r="AA184" i="6"/>
  <c r="J172" i="6"/>
  <c r="V172" i="6" s="1"/>
  <c r="K172" i="6"/>
  <c r="N172" i="6"/>
  <c r="S83" i="6"/>
  <c r="R83" i="6"/>
  <c r="O51" i="6"/>
  <c r="AA199" i="6"/>
  <c r="AA94" i="6"/>
  <c r="AA132" i="6"/>
  <c r="O145" i="6"/>
  <c r="J164" i="6"/>
  <c r="V164" i="6" s="1"/>
  <c r="N164" i="6"/>
  <c r="K164" i="6"/>
  <c r="AA151" i="6"/>
  <c r="K183" i="6"/>
  <c r="J183" i="6"/>
  <c r="V183" i="6" s="1"/>
  <c r="N183" i="6"/>
  <c r="AA193" i="6"/>
  <c r="N50" i="6"/>
  <c r="K50" i="6"/>
  <c r="J50" i="6"/>
  <c r="V50" i="6" s="1"/>
  <c r="AA111" i="6"/>
  <c r="O79" i="6"/>
  <c r="S89" i="6"/>
  <c r="R89" i="6"/>
  <c r="S163" i="6"/>
  <c r="R163" i="6"/>
  <c r="AA175" i="6"/>
  <c r="O184" i="6"/>
  <c r="AA176" i="6"/>
  <c r="AA208" i="6"/>
  <c r="O31" i="6"/>
  <c r="J116" i="6"/>
  <c r="V116" i="6" s="1"/>
  <c r="N116" i="6"/>
  <c r="K116" i="6"/>
  <c r="AA70" i="6"/>
  <c r="O148" i="6"/>
  <c r="N217" i="6"/>
  <c r="J217" i="6"/>
  <c r="V217" i="6" s="1"/>
  <c r="K217" i="6"/>
  <c r="AA160" i="6"/>
  <c r="O160" i="6"/>
  <c r="O57" i="6"/>
  <c r="AA108" i="6"/>
  <c r="S92" i="6"/>
  <c r="R92" i="6"/>
  <c r="AA190" i="6"/>
  <c r="K211" i="6"/>
  <c r="N211" i="6"/>
  <c r="J211" i="6"/>
  <c r="V211" i="6" s="1"/>
  <c r="N118" i="6"/>
  <c r="J118" i="6"/>
  <c r="V118" i="6" s="1"/>
  <c r="K118" i="6"/>
  <c r="S215" i="6"/>
  <c r="R215" i="6"/>
  <c r="O114" i="6"/>
  <c r="O66" i="6"/>
  <c r="AA71" i="6"/>
  <c r="O94" i="6"/>
  <c r="O103" i="6"/>
  <c r="O165" i="6"/>
  <c r="O112" i="6"/>
  <c r="AA177" i="6"/>
  <c r="K134" i="6"/>
  <c r="J134" i="6"/>
  <c r="V134" i="6" s="1"/>
  <c r="N134" i="6"/>
  <c r="K39" i="6"/>
  <c r="N39" i="6"/>
  <c r="J39" i="6"/>
  <c r="V39" i="6" s="1"/>
  <c r="O147" i="6"/>
  <c r="O29" i="6"/>
  <c r="AA198" i="6"/>
  <c r="O68" i="6"/>
  <c r="O69" i="6"/>
  <c r="AA128" i="6"/>
  <c r="O26" i="6"/>
  <c r="O64" i="6"/>
  <c r="K195" i="6"/>
  <c r="N195" i="6"/>
  <c r="J195" i="6"/>
  <c r="V195" i="6" s="1"/>
  <c r="K162" i="6"/>
  <c r="J162" i="6"/>
  <c r="V162" i="6" s="1"/>
  <c r="N162" i="6"/>
  <c r="AA214" i="6"/>
  <c r="O177" i="6"/>
  <c r="O151" i="6"/>
  <c r="AA173" i="6"/>
  <c r="S41" i="6"/>
  <c r="R41" i="6"/>
  <c r="O180" i="6"/>
  <c r="K40" i="6"/>
  <c r="J40" i="6"/>
  <c r="V40" i="6" s="1"/>
  <c r="N40" i="6"/>
  <c r="S191" i="6"/>
  <c r="R191" i="6"/>
  <c r="AA174" i="6"/>
  <c r="S159" i="6"/>
  <c r="R159" i="6"/>
  <c r="O170" i="6"/>
  <c r="AA47" i="6"/>
  <c r="J182" i="6"/>
  <c r="V182" i="6" s="1"/>
  <c r="K182" i="6"/>
  <c r="N182" i="6"/>
  <c r="O188" i="6"/>
  <c r="AA66" i="6"/>
  <c r="O93" i="6"/>
  <c r="AA149" i="6"/>
  <c r="AA150" i="6"/>
  <c r="AA112" i="6"/>
  <c r="AA63" i="6"/>
  <c r="K155" i="6"/>
  <c r="N155" i="6"/>
  <c r="J155" i="6"/>
  <c r="V155" i="6" s="1"/>
  <c r="S110" i="6"/>
  <c r="R110" i="6"/>
  <c r="AA61" i="6"/>
  <c r="O101" i="6"/>
  <c r="S115" i="6"/>
  <c r="R115" i="6"/>
  <c r="O46" i="6"/>
  <c r="AA79" i="6"/>
  <c r="AA131" i="6"/>
  <c r="O131" i="6"/>
  <c r="O120" i="6"/>
  <c r="O146" i="6"/>
  <c r="AA32" i="6"/>
  <c r="O204" i="6"/>
  <c r="AA64" i="6"/>
  <c r="AA165" i="6"/>
  <c r="AA114" i="6"/>
  <c r="O43" i="6"/>
  <c r="O158" i="6"/>
  <c r="O67" i="6"/>
  <c r="O167" i="6"/>
  <c r="AA107" i="6"/>
  <c r="O54" i="6"/>
  <c r="AA212" i="6"/>
  <c r="AA147" i="6"/>
  <c r="N205" i="6"/>
  <c r="K205" i="6"/>
  <c r="J205" i="6"/>
  <c r="V205" i="6" s="1"/>
  <c r="O153" i="6"/>
  <c r="AA58" i="6"/>
  <c r="N127" i="6"/>
  <c r="J127" i="6"/>
  <c r="V127" i="6" s="1"/>
  <c r="K127" i="6"/>
  <c r="O37" i="6"/>
  <c r="AA145" i="6"/>
  <c r="O213" i="6"/>
  <c r="S55" i="6"/>
  <c r="R55" i="6"/>
  <c r="AA123" i="6"/>
  <c r="O123" i="6"/>
  <c r="O185" i="6"/>
  <c r="AA135" i="6"/>
  <c r="K129" i="6"/>
  <c r="J129" i="6"/>
  <c r="V129" i="6" s="1"/>
  <c r="N129" i="6"/>
  <c r="O111" i="6"/>
  <c r="O86" i="6"/>
  <c r="O42" i="6"/>
  <c r="O190" i="6"/>
  <c r="O91" i="6"/>
  <c r="J36" i="6"/>
  <c r="V36" i="6" s="1"/>
  <c r="N36" i="6"/>
  <c r="K36" i="6"/>
  <c r="O32" i="6"/>
  <c r="J34" i="6"/>
  <c r="V34" i="6" s="1"/>
  <c r="K34" i="6"/>
  <c r="N34" i="6"/>
  <c r="AA188" i="6"/>
  <c r="N201" i="6"/>
  <c r="K201" i="6"/>
  <c r="J201" i="6"/>
  <c r="V201" i="6" s="1"/>
  <c r="O178" i="6"/>
  <c r="O199" i="6"/>
  <c r="AA93" i="6"/>
  <c r="N192" i="6"/>
  <c r="K192" i="6"/>
  <c r="J192" i="6"/>
  <c r="V192" i="6" s="1"/>
  <c r="AA106" i="6"/>
  <c r="AA194" i="6"/>
  <c r="O25" i="6"/>
  <c r="AA126" i="6"/>
  <c r="O126" i="6"/>
  <c r="AA153" i="6"/>
  <c r="O198" i="6"/>
  <c r="AA95" i="6"/>
  <c r="S200" i="6"/>
  <c r="R200" i="6"/>
  <c r="AA72" i="6"/>
  <c r="O128" i="6"/>
  <c r="AA146" i="6"/>
  <c r="AA204" i="6"/>
  <c r="O152" i="6"/>
  <c r="AA43" i="6"/>
  <c r="AA87" i="6"/>
  <c r="N157" i="6"/>
  <c r="J157" i="6"/>
  <c r="V157" i="6" s="1"/>
  <c r="K157" i="6"/>
  <c r="AA100" i="6"/>
  <c r="AA90" i="6"/>
  <c r="AA60" i="6"/>
  <c r="AA148" i="6"/>
  <c r="O106" i="6"/>
  <c r="AA25" i="6"/>
  <c r="AA170" i="6"/>
  <c r="O81" i="6"/>
  <c r="AA181" i="6"/>
  <c r="K48" i="6"/>
  <c r="J48" i="6"/>
  <c r="V48" i="6" s="1"/>
  <c r="N48" i="6"/>
  <c r="O144" i="6"/>
  <c r="AA178" i="6"/>
  <c r="AA161" i="6"/>
  <c r="N154" i="6"/>
  <c r="J154" i="6"/>
  <c r="V154" i="6" s="1"/>
  <c r="K154" i="6"/>
  <c r="O70" i="6"/>
  <c r="O138" i="6"/>
  <c r="AA54" i="6"/>
  <c r="J113" i="6"/>
  <c r="V113" i="6" s="1"/>
  <c r="N113" i="6"/>
  <c r="K113" i="6"/>
  <c r="AA29" i="6"/>
  <c r="O194" i="6"/>
  <c r="AA81" i="6"/>
  <c r="O175" i="6"/>
  <c r="AA91" i="6"/>
  <c r="S32" i="6" l="1"/>
  <c r="R32" i="6"/>
  <c r="S106" i="6"/>
  <c r="R106" i="6"/>
  <c r="O157" i="6"/>
  <c r="S128" i="6"/>
  <c r="R128" i="6"/>
  <c r="S25" i="6"/>
  <c r="R25" i="6"/>
  <c r="AA192" i="6"/>
  <c r="O192" i="6"/>
  <c r="O34" i="6"/>
  <c r="S42" i="6"/>
  <c r="R42" i="6"/>
  <c r="S86" i="6"/>
  <c r="R86" i="6"/>
  <c r="S111" i="6"/>
  <c r="R111" i="6"/>
  <c r="AA39" i="6"/>
  <c r="S185" i="6"/>
  <c r="R185" i="6"/>
  <c r="AA211" i="6"/>
  <c r="AA127" i="6"/>
  <c r="O205" i="6"/>
  <c r="S43" i="6"/>
  <c r="R43" i="6"/>
  <c r="S146" i="6"/>
  <c r="R146" i="6"/>
  <c r="AA102" i="6"/>
  <c r="AA50" i="6"/>
  <c r="AA45" i="6"/>
  <c r="W191" i="6"/>
  <c r="U191" i="6"/>
  <c r="O40" i="6"/>
  <c r="W41" i="6"/>
  <c r="U41" i="6"/>
  <c r="O195" i="6"/>
  <c r="O39" i="6"/>
  <c r="W215" i="6"/>
  <c r="U215" i="6"/>
  <c r="S148" i="6"/>
  <c r="R148" i="6"/>
  <c r="AA143" i="6"/>
  <c r="S184" i="6"/>
  <c r="R184" i="6"/>
  <c r="AA157" i="6"/>
  <c r="S51" i="6"/>
  <c r="R51" i="6"/>
  <c r="O209" i="6"/>
  <c r="W33" i="6"/>
  <c r="U33" i="6"/>
  <c r="AA162" i="6"/>
  <c r="AA88" i="6"/>
  <c r="S58" i="6"/>
  <c r="R58" i="6"/>
  <c r="AA134" i="6"/>
  <c r="O143" i="6"/>
  <c r="S47" i="6"/>
  <c r="R47" i="6"/>
  <c r="S71" i="6"/>
  <c r="R71" i="6"/>
  <c r="O216" i="6"/>
  <c r="W22" i="6"/>
  <c r="U22" i="6"/>
  <c r="O88" i="6"/>
  <c r="S150" i="6"/>
  <c r="R150" i="6"/>
  <c r="S126" i="6"/>
  <c r="R126" i="6"/>
  <c r="S199" i="6"/>
  <c r="R199" i="6"/>
  <c r="S70" i="6"/>
  <c r="R70" i="6"/>
  <c r="S144" i="6"/>
  <c r="R144" i="6"/>
  <c r="AA48" i="6"/>
  <c r="O36" i="6"/>
  <c r="S190" i="6"/>
  <c r="R190" i="6"/>
  <c r="O129" i="6"/>
  <c r="AA76" i="6"/>
  <c r="S131" i="6"/>
  <c r="R131" i="6"/>
  <c r="S46" i="6"/>
  <c r="R46" i="6"/>
  <c r="AA155" i="6"/>
  <c r="S188" i="6"/>
  <c r="R188" i="6"/>
  <c r="O182" i="6"/>
  <c r="S170" i="6"/>
  <c r="R170" i="6"/>
  <c r="AA40" i="6"/>
  <c r="O162" i="6"/>
  <c r="AA195" i="6"/>
  <c r="K18" i="6"/>
  <c r="J18" i="6"/>
  <c r="V18" i="6" s="1"/>
  <c r="N18" i="6"/>
  <c r="S64" i="6"/>
  <c r="R64" i="6"/>
  <c r="S68" i="6"/>
  <c r="R68" i="6"/>
  <c r="S147" i="6"/>
  <c r="R147" i="6"/>
  <c r="S112" i="6"/>
  <c r="R112" i="6"/>
  <c r="O118" i="6"/>
  <c r="AA113" i="6"/>
  <c r="W89" i="6"/>
  <c r="U89" i="6"/>
  <c r="O183" i="6"/>
  <c r="O164" i="6"/>
  <c r="AA73" i="6"/>
  <c r="W83" i="6"/>
  <c r="U83" i="6"/>
  <c r="O172" i="6"/>
  <c r="S100" i="6"/>
  <c r="R100" i="6"/>
  <c r="S137" i="6"/>
  <c r="R137" i="6"/>
  <c r="S161" i="6"/>
  <c r="R161" i="6"/>
  <c r="S108" i="6"/>
  <c r="R108" i="6"/>
  <c r="O76" i="6"/>
  <c r="W189" i="6"/>
  <c r="U189" i="6"/>
  <c r="AA118" i="6"/>
  <c r="S65" i="6"/>
  <c r="R65" i="6"/>
  <c r="AA205" i="6"/>
  <c r="AA154" i="6"/>
  <c r="S84" i="6"/>
  <c r="R84" i="6"/>
  <c r="S72" i="6"/>
  <c r="R72" i="6"/>
  <c r="S17" i="6"/>
  <c r="R17" i="6"/>
  <c r="S132" i="6"/>
  <c r="R132" i="6"/>
  <c r="S208" i="6"/>
  <c r="R208" i="6"/>
  <c r="S44" i="6"/>
  <c r="R44" i="6"/>
  <c r="AA166" i="6"/>
  <c r="S214" i="6"/>
  <c r="R214" i="6"/>
  <c r="O201" i="6"/>
  <c r="S175" i="6"/>
  <c r="R175" i="6"/>
  <c r="O113" i="6"/>
  <c r="S194" i="6"/>
  <c r="R194" i="6"/>
  <c r="S138" i="6"/>
  <c r="R138" i="6"/>
  <c r="O154" i="6"/>
  <c r="O48" i="6"/>
  <c r="S81" i="6"/>
  <c r="R81" i="6"/>
  <c r="AA183" i="6"/>
  <c r="S152" i="6"/>
  <c r="R152" i="6"/>
  <c r="W200" i="6"/>
  <c r="U200" i="6"/>
  <c r="S198" i="6"/>
  <c r="R198" i="6"/>
  <c r="S178" i="6"/>
  <c r="R178" i="6"/>
  <c r="S91" i="6"/>
  <c r="R91" i="6"/>
  <c r="W55" i="6"/>
  <c r="U55" i="6"/>
  <c r="S213" i="6"/>
  <c r="R213" i="6"/>
  <c r="S37" i="6"/>
  <c r="R37" i="6"/>
  <c r="O127" i="6"/>
  <c r="S158" i="6"/>
  <c r="R158" i="6"/>
  <c r="S120" i="6"/>
  <c r="R120" i="6"/>
  <c r="W110" i="6"/>
  <c r="U110" i="6"/>
  <c r="O155" i="6"/>
  <c r="W159" i="6"/>
  <c r="U159" i="6"/>
  <c r="S180" i="6"/>
  <c r="R180" i="6"/>
  <c r="S151" i="6"/>
  <c r="R151" i="6"/>
  <c r="AA201" i="6"/>
  <c r="AA34" i="6"/>
  <c r="S69" i="6"/>
  <c r="R69" i="6"/>
  <c r="S29" i="6"/>
  <c r="R29" i="6"/>
  <c r="O134" i="6"/>
  <c r="S165" i="6"/>
  <c r="R165" i="6"/>
  <c r="S103" i="6"/>
  <c r="R103" i="6"/>
  <c r="S94" i="6"/>
  <c r="R94" i="6"/>
  <c r="S114" i="6"/>
  <c r="R114" i="6"/>
  <c r="W92" i="6"/>
  <c r="U92" i="6"/>
  <c r="S57" i="6"/>
  <c r="R57" i="6"/>
  <c r="AA217" i="6"/>
  <c r="O116" i="6"/>
  <c r="S31" i="6"/>
  <c r="R31" i="6"/>
  <c r="S145" i="6"/>
  <c r="R145" i="6"/>
  <c r="W80" i="6"/>
  <c r="U80" i="6"/>
  <c r="W203" i="6"/>
  <c r="U203" i="6"/>
  <c r="AA187" i="6"/>
  <c r="S49" i="6"/>
  <c r="R49" i="6"/>
  <c r="AA36" i="6"/>
  <c r="W85" i="6"/>
  <c r="U85" i="6"/>
  <c r="S173" i="6"/>
  <c r="R173" i="6"/>
  <c r="S107" i="6"/>
  <c r="R107" i="6"/>
  <c r="O142" i="6"/>
  <c r="W124" i="6"/>
  <c r="U124" i="6"/>
  <c r="S197" i="6"/>
  <c r="R197" i="6"/>
  <c r="S122" i="6"/>
  <c r="R122" i="6"/>
  <c r="S121" i="6"/>
  <c r="R121" i="6"/>
  <c r="S90" i="6"/>
  <c r="R90" i="6"/>
  <c r="S181" i="6"/>
  <c r="R181" i="6"/>
  <c r="W104" i="6"/>
  <c r="U104" i="6"/>
  <c r="S174" i="6"/>
  <c r="R174" i="6"/>
  <c r="S63" i="6"/>
  <c r="R63" i="6"/>
  <c r="O73" i="6"/>
  <c r="S95" i="6"/>
  <c r="R95" i="6"/>
  <c r="S82" i="6"/>
  <c r="R82" i="6"/>
  <c r="AA209" i="6"/>
  <c r="W196" i="6"/>
  <c r="U196" i="6"/>
  <c r="O187" i="6"/>
  <c r="S156" i="6"/>
  <c r="R156" i="6"/>
  <c r="S61" i="6"/>
  <c r="R61" i="6"/>
  <c r="S123" i="6"/>
  <c r="R123" i="6"/>
  <c r="S153" i="6"/>
  <c r="R153" i="6"/>
  <c r="S54" i="6"/>
  <c r="R54" i="6"/>
  <c r="S167" i="6"/>
  <c r="R167" i="6"/>
  <c r="S67" i="6"/>
  <c r="R67" i="6"/>
  <c r="S204" i="6"/>
  <c r="R204" i="6"/>
  <c r="W115" i="6"/>
  <c r="U115" i="6"/>
  <c r="S101" i="6"/>
  <c r="R101" i="6"/>
  <c r="AA164" i="6"/>
  <c r="S93" i="6"/>
  <c r="R93" i="6"/>
  <c r="AA172" i="6"/>
  <c r="S177" i="6"/>
  <c r="R177" i="6"/>
  <c r="S26" i="6"/>
  <c r="R26" i="6"/>
  <c r="AA129" i="6"/>
  <c r="AA142" i="6"/>
  <c r="S66" i="6"/>
  <c r="R66" i="6"/>
  <c r="O211" i="6"/>
  <c r="S160" i="6"/>
  <c r="R160" i="6"/>
  <c r="O217" i="6"/>
  <c r="W163" i="6"/>
  <c r="U163" i="6"/>
  <c r="S79" i="6"/>
  <c r="R79" i="6"/>
  <c r="O50" i="6"/>
  <c r="S109" i="6"/>
  <c r="R109" i="6"/>
  <c r="AA216" i="6"/>
  <c r="S74" i="6"/>
  <c r="R74" i="6"/>
  <c r="S149" i="6"/>
  <c r="R149" i="6"/>
  <c r="W130" i="6"/>
  <c r="U130" i="6"/>
  <c r="S193" i="6"/>
  <c r="R193" i="6"/>
  <c r="S56" i="6"/>
  <c r="R56" i="6"/>
  <c r="S176" i="6"/>
  <c r="R176" i="6"/>
  <c r="S135" i="6"/>
  <c r="R135" i="6"/>
  <c r="AA116" i="6"/>
  <c r="W186" i="6"/>
  <c r="U186" i="6"/>
  <c r="S133" i="6"/>
  <c r="R133" i="6"/>
  <c r="O102" i="6"/>
  <c r="S87" i="6"/>
  <c r="R87" i="6"/>
  <c r="O45" i="6"/>
  <c r="AA182" i="6"/>
  <c r="S212" i="6"/>
  <c r="R212" i="6"/>
  <c r="W96" i="6"/>
  <c r="U96" i="6"/>
  <c r="W202" i="6"/>
  <c r="U202" i="6"/>
  <c r="S60" i="6"/>
  <c r="R60" i="6"/>
  <c r="O166" i="6"/>
  <c r="W135" i="6" l="1"/>
  <c r="U135" i="6"/>
  <c r="S166" i="6"/>
  <c r="R166" i="6"/>
  <c r="W60" i="6"/>
  <c r="U60" i="6"/>
  <c r="Y96" i="6"/>
  <c r="AB96" i="6" s="1"/>
  <c r="W212" i="6"/>
  <c r="U212" i="6"/>
  <c r="Y186" i="6"/>
  <c r="AB186" i="6" s="1"/>
  <c r="J169" i="6"/>
  <c r="V169" i="6" s="1"/>
  <c r="K169" i="6"/>
  <c r="N169" i="6"/>
  <c r="W193" i="6"/>
  <c r="U193" i="6"/>
  <c r="Y130" i="6"/>
  <c r="AB130" i="6" s="1"/>
  <c r="S211" i="6"/>
  <c r="R211" i="6"/>
  <c r="N30" i="6"/>
  <c r="K30" i="6"/>
  <c r="J30" i="6"/>
  <c r="V30" i="6" s="1"/>
  <c r="W167" i="6"/>
  <c r="U167" i="6"/>
  <c r="W54" i="6"/>
  <c r="U54" i="6"/>
  <c r="Y196" i="6"/>
  <c r="AB196" i="6" s="1"/>
  <c r="S73" i="6"/>
  <c r="R73" i="6"/>
  <c r="W63" i="6"/>
  <c r="U63" i="6"/>
  <c r="W197" i="6"/>
  <c r="U197" i="6"/>
  <c r="Y203" i="6"/>
  <c r="AB203" i="6" s="1"/>
  <c r="K168" i="6"/>
  <c r="J168" i="6"/>
  <c r="V168" i="6" s="1"/>
  <c r="N168" i="6"/>
  <c r="W31" i="6"/>
  <c r="U31" i="6"/>
  <c r="W57" i="6"/>
  <c r="U57" i="6"/>
  <c r="W114" i="6"/>
  <c r="U114" i="6"/>
  <c r="K14" i="6"/>
  <c r="N14" i="6"/>
  <c r="J14" i="6"/>
  <c r="V14" i="6" s="1"/>
  <c r="W69" i="6"/>
  <c r="U69" i="6"/>
  <c r="K23" i="6"/>
  <c r="J23" i="6"/>
  <c r="V23" i="6" s="1"/>
  <c r="N23" i="6"/>
  <c r="W158" i="6"/>
  <c r="U158" i="6"/>
  <c r="W178" i="6"/>
  <c r="U178" i="6"/>
  <c r="W198" i="6"/>
  <c r="U198" i="6"/>
  <c r="K59" i="6"/>
  <c r="N59" i="6"/>
  <c r="J59" i="6"/>
  <c r="V59" i="6" s="1"/>
  <c r="W194" i="6"/>
  <c r="U194" i="6"/>
  <c r="S113" i="6"/>
  <c r="R113" i="6"/>
  <c r="W208" i="6"/>
  <c r="U208" i="6"/>
  <c r="K98" i="6"/>
  <c r="J98" i="6"/>
  <c r="V98" i="6" s="1"/>
  <c r="N98" i="6"/>
  <c r="S76" i="6"/>
  <c r="R76" i="6"/>
  <c r="Y89" i="6"/>
  <c r="AB89" i="6" s="1"/>
  <c r="W188" i="6"/>
  <c r="U188" i="6"/>
  <c r="W131" i="6"/>
  <c r="U131" i="6"/>
  <c r="J28" i="6"/>
  <c r="V28" i="6" s="1"/>
  <c r="N28" i="6"/>
  <c r="K28" i="6"/>
  <c r="N12" i="6"/>
  <c r="K12" i="6"/>
  <c r="J12" i="6"/>
  <c r="V12" i="6" s="1"/>
  <c r="W71" i="6"/>
  <c r="U71" i="6"/>
  <c r="W47" i="6"/>
  <c r="U47" i="6"/>
  <c r="J78" i="6"/>
  <c r="V78" i="6" s="1"/>
  <c r="N78" i="6"/>
  <c r="K78" i="6"/>
  <c r="S209" i="6"/>
  <c r="R209" i="6"/>
  <c r="N136" i="6"/>
  <c r="K136" i="6"/>
  <c r="J136" i="6"/>
  <c r="V136" i="6" s="1"/>
  <c r="S195" i="6"/>
  <c r="R195" i="6"/>
  <c r="S205" i="6"/>
  <c r="R205" i="6"/>
  <c r="J35" i="6"/>
  <c r="V35" i="6" s="1"/>
  <c r="N35" i="6"/>
  <c r="K35" i="6"/>
  <c r="W86" i="6"/>
  <c r="U86" i="6"/>
  <c r="S34" i="6"/>
  <c r="R34" i="6"/>
  <c r="W128" i="6"/>
  <c r="U128" i="6"/>
  <c r="W32" i="6"/>
  <c r="U32" i="6"/>
  <c r="J11" i="6"/>
  <c r="V11" i="6" s="1"/>
  <c r="K11" i="6"/>
  <c r="N11" i="6"/>
  <c r="J171" i="6"/>
  <c r="V171" i="6" s="1"/>
  <c r="N171" i="6"/>
  <c r="K171" i="6"/>
  <c r="W87" i="6"/>
  <c r="U87" i="6"/>
  <c r="S102" i="6"/>
  <c r="R102" i="6"/>
  <c r="W133" i="6"/>
  <c r="U133" i="6"/>
  <c r="K119" i="6"/>
  <c r="N119" i="6"/>
  <c r="J119" i="6"/>
  <c r="V119" i="6" s="1"/>
  <c r="W149" i="6"/>
  <c r="U149" i="6"/>
  <c r="W79" i="6"/>
  <c r="U79" i="6"/>
  <c r="S217" i="6"/>
  <c r="R217" i="6"/>
  <c r="W160" i="6"/>
  <c r="U160" i="6"/>
  <c r="W26" i="6"/>
  <c r="U26" i="6"/>
  <c r="AA18" i="6"/>
  <c r="W177" i="6"/>
  <c r="U177" i="6"/>
  <c r="W101" i="6"/>
  <c r="U101" i="6"/>
  <c r="W204" i="6"/>
  <c r="U204" i="6"/>
  <c r="W67" i="6"/>
  <c r="U67" i="6"/>
  <c r="Y104" i="6"/>
  <c r="AB104" i="6" s="1"/>
  <c r="W90" i="6"/>
  <c r="U90" i="6"/>
  <c r="W122" i="6"/>
  <c r="U122" i="6"/>
  <c r="S142" i="6"/>
  <c r="R142" i="6"/>
  <c r="W145" i="6"/>
  <c r="U145" i="6"/>
  <c r="W94" i="6"/>
  <c r="U94" i="6"/>
  <c r="W165" i="6"/>
  <c r="U165" i="6"/>
  <c r="W29" i="6"/>
  <c r="U29" i="6"/>
  <c r="S155" i="6"/>
  <c r="R155" i="6"/>
  <c r="S154" i="6"/>
  <c r="R154" i="6"/>
  <c r="W138" i="6"/>
  <c r="U138" i="6"/>
  <c r="W108" i="6"/>
  <c r="U108" i="6"/>
  <c r="S172" i="6"/>
  <c r="R172" i="6"/>
  <c r="S164" i="6"/>
  <c r="R164" i="6"/>
  <c r="O18" i="6"/>
  <c r="N117" i="6"/>
  <c r="J117" i="6"/>
  <c r="V117" i="6" s="1"/>
  <c r="K117" i="6"/>
  <c r="N125" i="6"/>
  <c r="J125" i="6"/>
  <c r="V125" i="6" s="1"/>
  <c r="K125" i="6"/>
  <c r="W70" i="6"/>
  <c r="U70" i="6"/>
  <c r="N75" i="6"/>
  <c r="K75" i="6"/>
  <c r="J75" i="6"/>
  <c r="V75" i="6" s="1"/>
  <c r="N206" i="6"/>
  <c r="J206" i="6"/>
  <c r="V206" i="6" s="1"/>
  <c r="K206" i="6"/>
  <c r="Y22" i="6"/>
  <c r="AB22" i="6" s="1"/>
  <c r="S216" i="6"/>
  <c r="R216" i="6"/>
  <c r="S143" i="6"/>
  <c r="R143" i="6"/>
  <c r="W58" i="6"/>
  <c r="U58" i="6"/>
  <c r="Y33" i="6"/>
  <c r="AB33" i="6" s="1"/>
  <c r="W184" i="6"/>
  <c r="U184" i="6"/>
  <c r="W148" i="6"/>
  <c r="U148" i="6"/>
  <c r="Y41" i="6"/>
  <c r="AB41" i="6" s="1"/>
  <c r="Y191" i="6"/>
  <c r="AB191" i="6" s="1"/>
  <c r="K97" i="6"/>
  <c r="J97" i="6"/>
  <c r="V97" i="6" s="1"/>
  <c r="N97" i="6"/>
  <c r="N52" i="6"/>
  <c r="K52" i="6"/>
  <c r="J52" i="6"/>
  <c r="V52" i="6" s="1"/>
  <c r="W146" i="6"/>
  <c r="U146" i="6"/>
  <c r="W43" i="6"/>
  <c r="U43" i="6"/>
  <c r="W42" i="6"/>
  <c r="U42" i="6"/>
  <c r="J15" i="6"/>
  <c r="V15" i="6" s="1"/>
  <c r="K15" i="6"/>
  <c r="N15" i="6"/>
  <c r="S45" i="6"/>
  <c r="R45" i="6"/>
  <c r="W176" i="6"/>
  <c r="U176" i="6"/>
  <c r="W56" i="6"/>
  <c r="U56" i="6"/>
  <c r="N207" i="6"/>
  <c r="J207" i="6"/>
  <c r="V207" i="6" s="1"/>
  <c r="K207" i="6"/>
  <c r="W109" i="6"/>
  <c r="U109" i="6"/>
  <c r="S50" i="6"/>
  <c r="R50" i="6"/>
  <c r="K139" i="6"/>
  <c r="J139" i="6"/>
  <c r="V139" i="6" s="1"/>
  <c r="N139" i="6"/>
  <c r="W66" i="6"/>
  <c r="U66" i="6"/>
  <c r="W93" i="6"/>
  <c r="U93" i="6"/>
  <c r="N53" i="6"/>
  <c r="K53" i="6"/>
  <c r="J53" i="6"/>
  <c r="V53" i="6" s="1"/>
  <c r="K10" i="6"/>
  <c r="J10" i="6"/>
  <c r="V10" i="6" s="1"/>
  <c r="N10" i="6"/>
  <c r="S187" i="6"/>
  <c r="R187" i="6"/>
  <c r="W181" i="6"/>
  <c r="U181" i="6"/>
  <c r="W121" i="6"/>
  <c r="U121" i="6"/>
  <c r="Y124" i="6"/>
  <c r="AB124" i="6" s="1"/>
  <c r="Y85" i="6"/>
  <c r="AB85" i="6" s="1"/>
  <c r="Y80" i="6"/>
  <c r="AB80" i="6" s="1"/>
  <c r="S116" i="6"/>
  <c r="R116" i="6"/>
  <c r="Y92" i="6"/>
  <c r="AB92" i="6" s="1"/>
  <c r="W151" i="6"/>
  <c r="U151" i="6"/>
  <c r="Y159" i="6"/>
  <c r="AB159" i="6" s="1"/>
  <c r="W37" i="6"/>
  <c r="U37" i="6"/>
  <c r="Y55" i="6"/>
  <c r="AB55" i="6" s="1"/>
  <c r="N141" i="6"/>
  <c r="J141" i="6"/>
  <c r="V141" i="6" s="1"/>
  <c r="K141" i="6"/>
  <c r="S48" i="6"/>
  <c r="R48" i="6"/>
  <c r="W175" i="6"/>
  <c r="U175" i="6"/>
  <c r="W132" i="6"/>
  <c r="U132" i="6"/>
  <c r="W17" i="6"/>
  <c r="U17" i="6"/>
  <c r="W72" i="6"/>
  <c r="U72" i="6"/>
  <c r="W84" i="6"/>
  <c r="U84" i="6"/>
  <c r="K9" i="6"/>
  <c r="N9" i="6"/>
  <c r="J9" i="6"/>
  <c r="V9" i="6" s="1"/>
  <c r="W65" i="6"/>
  <c r="U65" i="6"/>
  <c r="W137" i="6"/>
  <c r="U137" i="6"/>
  <c r="S118" i="6"/>
  <c r="R118" i="6"/>
  <c r="W112" i="6"/>
  <c r="U112" i="6"/>
  <c r="N140" i="6"/>
  <c r="J140" i="6"/>
  <c r="V140" i="6" s="1"/>
  <c r="K140" i="6"/>
  <c r="S162" i="6"/>
  <c r="R162" i="6"/>
  <c r="W170" i="6"/>
  <c r="U170" i="6"/>
  <c r="W46" i="6"/>
  <c r="U46" i="6"/>
  <c r="S36" i="6"/>
  <c r="R36" i="6"/>
  <c r="W144" i="6"/>
  <c r="U144" i="6"/>
  <c r="W199" i="6"/>
  <c r="U199" i="6"/>
  <c r="W126" i="6"/>
  <c r="U126" i="6"/>
  <c r="J105" i="6"/>
  <c r="V105" i="6" s="1"/>
  <c r="N105" i="6"/>
  <c r="K105" i="6"/>
  <c r="K38" i="6"/>
  <c r="N38" i="6"/>
  <c r="J38" i="6"/>
  <c r="V38" i="6" s="1"/>
  <c r="W51" i="6"/>
  <c r="U51" i="6"/>
  <c r="Y215" i="6"/>
  <c r="AB215" i="6" s="1"/>
  <c r="S39" i="6"/>
  <c r="R39" i="6"/>
  <c r="W111" i="6"/>
  <c r="U111" i="6"/>
  <c r="S192" i="6"/>
  <c r="R192" i="6"/>
  <c r="W25" i="6"/>
  <c r="U25" i="6"/>
  <c r="Y202" i="6"/>
  <c r="AB202" i="6" s="1"/>
  <c r="W74" i="6"/>
  <c r="U74" i="6"/>
  <c r="Y163" i="6"/>
  <c r="AB163" i="6" s="1"/>
  <c r="K62" i="6"/>
  <c r="J62" i="6"/>
  <c r="V62" i="6" s="1"/>
  <c r="N62" i="6"/>
  <c r="K99" i="6"/>
  <c r="N99" i="6"/>
  <c r="J99" i="6"/>
  <c r="V99" i="6" s="1"/>
  <c r="K24" i="6"/>
  <c r="N24" i="6"/>
  <c r="J24" i="6"/>
  <c r="V24" i="6" s="1"/>
  <c r="Y115" i="6"/>
  <c r="AB115" i="6" s="1"/>
  <c r="W153" i="6"/>
  <c r="U153" i="6"/>
  <c r="W123" i="6"/>
  <c r="U123" i="6"/>
  <c r="N19" i="6"/>
  <c r="K19" i="6"/>
  <c r="J19" i="6"/>
  <c r="V19" i="6" s="1"/>
  <c r="W61" i="6"/>
  <c r="U61" i="6"/>
  <c r="W156" i="6"/>
  <c r="U156" i="6"/>
  <c r="W82" i="6"/>
  <c r="U82" i="6"/>
  <c r="W95" i="6"/>
  <c r="U95" i="6"/>
  <c r="W174" i="6"/>
  <c r="U174" i="6"/>
  <c r="W107" i="6"/>
  <c r="U107" i="6"/>
  <c r="W173" i="6"/>
  <c r="U173" i="6"/>
  <c r="W49" i="6"/>
  <c r="U49" i="6"/>
  <c r="W103" i="6"/>
  <c r="U103" i="6"/>
  <c r="S134" i="6"/>
  <c r="R134" i="6"/>
  <c r="N21" i="6"/>
  <c r="J21" i="6"/>
  <c r="V21" i="6" s="1"/>
  <c r="K21" i="6"/>
  <c r="W180" i="6"/>
  <c r="U180" i="6"/>
  <c r="Y110" i="6"/>
  <c r="AB110" i="6" s="1"/>
  <c r="W120" i="6"/>
  <c r="U120" i="6"/>
  <c r="S127" i="6"/>
  <c r="R127" i="6"/>
  <c r="W213" i="6"/>
  <c r="U213" i="6"/>
  <c r="W91" i="6"/>
  <c r="U91" i="6"/>
  <c r="Y200" i="6"/>
  <c r="AB200" i="6" s="1"/>
  <c r="W152" i="6"/>
  <c r="U152" i="6"/>
  <c r="W81" i="6"/>
  <c r="U81" i="6"/>
  <c r="S201" i="6"/>
  <c r="R201" i="6"/>
  <c r="W214" i="6"/>
  <c r="U214" i="6"/>
  <c r="W44" i="6"/>
  <c r="U44" i="6"/>
  <c r="Y189" i="6"/>
  <c r="AB189" i="6" s="1"/>
  <c r="W161" i="6"/>
  <c r="U161" i="6"/>
  <c r="W100" i="6"/>
  <c r="U100" i="6"/>
  <c r="K179" i="6"/>
  <c r="N179" i="6"/>
  <c r="J179" i="6"/>
  <c r="V179" i="6" s="1"/>
  <c r="Y83" i="6"/>
  <c r="AB83" i="6" s="1"/>
  <c r="S183" i="6"/>
  <c r="R183" i="6"/>
  <c r="K13" i="6"/>
  <c r="J13" i="6"/>
  <c r="V13" i="6" s="1"/>
  <c r="N13" i="6"/>
  <c r="W147" i="6"/>
  <c r="U147" i="6"/>
  <c r="W68" i="6"/>
  <c r="U68" i="6"/>
  <c r="W64" i="6"/>
  <c r="U64" i="6"/>
  <c r="K20" i="6"/>
  <c r="N20" i="6"/>
  <c r="J20" i="6"/>
  <c r="V20" i="6" s="1"/>
  <c r="S182" i="6"/>
  <c r="R182" i="6"/>
  <c r="S129" i="6"/>
  <c r="R129" i="6"/>
  <c r="W190" i="6"/>
  <c r="U190" i="6"/>
  <c r="W150" i="6"/>
  <c r="U150" i="6"/>
  <c r="S88" i="6"/>
  <c r="R88" i="6"/>
  <c r="J16" i="6"/>
  <c r="V16" i="6" s="1"/>
  <c r="N16" i="6"/>
  <c r="K16" i="6"/>
  <c r="J210" i="6"/>
  <c r="V210" i="6" s="1"/>
  <c r="K210" i="6"/>
  <c r="N210" i="6"/>
  <c r="S40" i="6"/>
  <c r="R40" i="6"/>
  <c r="W185" i="6"/>
  <c r="U185" i="6"/>
  <c r="S157" i="6"/>
  <c r="R157" i="6"/>
  <c r="W106" i="6"/>
  <c r="U106" i="6"/>
  <c r="L250" i="6" l="1"/>
  <c r="L240" i="6"/>
  <c r="L266" i="6"/>
  <c r="AC189" i="6"/>
  <c r="AE189" i="6"/>
  <c r="AL189" i="6" s="1"/>
  <c r="AC202" i="6"/>
  <c r="AE202" i="6"/>
  <c r="AG202" i="6" s="1"/>
  <c r="AC80" i="6"/>
  <c r="AE80" i="6"/>
  <c r="AL80" i="6" s="1"/>
  <c r="AC124" i="6"/>
  <c r="AE124" i="6"/>
  <c r="AC191" i="6"/>
  <c r="AE191" i="6"/>
  <c r="AC89" i="6"/>
  <c r="AE89" i="6"/>
  <c r="AL89" i="6" s="1"/>
  <c r="AC186" i="6"/>
  <c r="AE186" i="6"/>
  <c r="AC115" i="6"/>
  <c r="AE115" i="6"/>
  <c r="AG115" i="6" s="1"/>
  <c r="AC55" i="6"/>
  <c r="AE55" i="6"/>
  <c r="AC85" i="6"/>
  <c r="AE85" i="6"/>
  <c r="AL85" i="6" s="1"/>
  <c r="AC41" i="6"/>
  <c r="AE41" i="6"/>
  <c r="AC22" i="6"/>
  <c r="AE22" i="6"/>
  <c r="AC203" i="6"/>
  <c r="AE203" i="6"/>
  <c r="AC196" i="6"/>
  <c r="AE196" i="6"/>
  <c r="AL196" i="6" s="1"/>
  <c r="AC96" i="6"/>
  <c r="AE96" i="6"/>
  <c r="AC200" i="6"/>
  <c r="AE200" i="6"/>
  <c r="AG200" i="6" s="1"/>
  <c r="AC215" i="6"/>
  <c r="AE215" i="6"/>
  <c r="AC92" i="6"/>
  <c r="AE92" i="6"/>
  <c r="AG92" i="6" s="1"/>
  <c r="AC33" i="6"/>
  <c r="AE33" i="6"/>
  <c r="AC130" i="6"/>
  <c r="AE130" i="6"/>
  <c r="AL130" i="6" s="1"/>
  <c r="AC83" i="6"/>
  <c r="AE83" i="6"/>
  <c r="AL83" i="6" s="1"/>
  <c r="AC110" i="6"/>
  <c r="AE110" i="6"/>
  <c r="AG110" i="6" s="1"/>
  <c r="AC163" i="6"/>
  <c r="AE163" i="6"/>
  <c r="AG163" i="6" s="1"/>
  <c r="AC159" i="6"/>
  <c r="AE159" i="6"/>
  <c r="AC104" i="6"/>
  <c r="AE104" i="6"/>
  <c r="L233" i="6"/>
  <c r="L271" i="6"/>
  <c r="L269" i="6"/>
  <c r="L270" i="6"/>
  <c r="J253" i="6"/>
  <c r="K253" i="6"/>
  <c r="J262" i="6"/>
  <c r="K262" i="6"/>
  <c r="J240" i="6"/>
  <c r="K240" i="6"/>
  <c r="J235" i="6"/>
  <c r="K235" i="6"/>
  <c r="W183" i="6"/>
  <c r="U183" i="6"/>
  <c r="O179" i="6"/>
  <c r="Y44" i="6"/>
  <c r="AB44" i="6" s="1"/>
  <c r="W201" i="6"/>
  <c r="U201" i="6"/>
  <c r="Y213" i="6"/>
  <c r="AB213" i="6" s="1"/>
  <c r="W127" i="6"/>
  <c r="U127" i="6"/>
  <c r="AA23" i="6"/>
  <c r="W157" i="6"/>
  <c r="U157" i="6"/>
  <c r="W40" i="6"/>
  <c r="U40" i="6"/>
  <c r="O16" i="6"/>
  <c r="W88" i="6"/>
  <c r="U88" i="6"/>
  <c r="Y150" i="6"/>
  <c r="AB150" i="6" s="1"/>
  <c r="L265" i="6"/>
  <c r="Y64" i="6"/>
  <c r="AB64" i="6" s="1"/>
  <c r="K288" i="6"/>
  <c r="J288" i="6"/>
  <c r="Y161" i="6"/>
  <c r="AB161" i="6" s="1"/>
  <c r="Y91" i="6"/>
  <c r="AB91" i="6" s="1"/>
  <c r="Y120" i="6"/>
  <c r="AB120" i="6" s="1"/>
  <c r="Y180" i="6"/>
  <c r="AB180" i="6" s="1"/>
  <c r="AA21" i="6"/>
  <c r="Y103" i="6"/>
  <c r="AB103" i="6" s="1"/>
  <c r="Y174" i="6"/>
  <c r="AB174" i="6" s="1"/>
  <c r="Y82" i="6"/>
  <c r="AB82" i="6" s="1"/>
  <c r="O19" i="6"/>
  <c r="Y153" i="6"/>
  <c r="AB153" i="6" s="1"/>
  <c r="L234" i="6"/>
  <c r="O99" i="6"/>
  <c r="O62" i="6"/>
  <c r="AA97" i="6"/>
  <c r="K233" i="6"/>
  <c r="J233" i="6"/>
  <c r="K266" i="6"/>
  <c r="J266" i="6"/>
  <c r="Y46" i="6"/>
  <c r="AB46" i="6" s="1"/>
  <c r="J270" i="6"/>
  <c r="K270" i="6"/>
  <c r="Y112" i="6"/>
  <c r="AB112" i="6" s="1"/>
  <c r="AA98" i="6"/>
  <c r="D256" i="6"/>
  <c r="K277" i="6"/>
  <c r="J277" i="6"/>
  <c r="Y17" i="6"/>
  <c r="AB17" i="6" s="1"/>
  <c r="Y132" i="6"/>
  <c r="AB132" i="6" s="1"/>
  <c r="O141" i="6"/>
  <c r="Y37" i="6"/>
  <c r="AB37" i="6" s="1"/>
  <c r="Y151" i="6"/>
  <c r="AB151" i="6" s="1"/>
  <c r="O10" i="6"/>
  <c r="Y66" i="6"/>
  <c r="AB66" i="6" s="1"/>
  <c r="O139" i="6"/>
  <c r="Y109" i="6"/>
  <c r="AB109" i="6" s="1"/>
  <c r="Y43" i="6"/>
  <c r="AB43" i="6" s="1"/>
  <c r="O97" i="6"/>
  <c r="Y148" i="6"/>
  <c r="AB148" i="6" s="1"/>
  <c r="W143" i="6"/>
  <c r="U143" i="6"/>
  <c r="L268" i="6"/>
  <c r="O117" i="6"/>
  <c r="AA140" i="6"/>
  <c r="Y138" i="6"/>
  <c r="AB138" i="6" s="1"/>
  <c r="Y29" i="6"/>
  <c r="AB29" i="6" s="1"/>
  <c r="Y94" i="6"/>
  <c r="AB94" i="6" s="1"/>
  <c r="Y67" i="6"/>
  <c r="AB67" i="6" s="1"/>
  <c r="Y26" i="6"/>
  <c r="AB26" i="6" s="1"/>
  <c r="L267" i="6"/>
  <c r="Y133" i="6"/>
  <c r="AB133" i="6" s="1"/>
  <c r="W102" i="6"/>
  <c r="U102" i="6"/>
  <c r="K238" i="6"/>
  <c r="J238" i="6"/>
  <c r="J261" i="6"/>
  <c r="K261" i="6"/>
  <c r="W205" i="6"/>
  <c r="U205" i="6"/>
  <c r="AA52" i="6"/>
  <c r="W195" i="6"/>
  <c r="U195" i="6"/>
  <c r="L285" i="6"/>
  <c r="L225" i="6"/>
  <c r="W209" i="6"/>
  <c r="U209" i="6"/>
  <c r="Y71" i="6"/>
  <c r="AB71" i="6" s="1"/>
  <c r="AA75" i="6"/>
  <c r="O28" i="6"/>
  <c r="Y131" i="6"/>
  <c r="AB131" i="6" s="1"/>
  <c r="O98" i="6"/>
  <c r="Y198" i="6"/>
  <c r="AB198" i="6" s="1"/>
  <c r="J245" i="6"/>
  <c r="K245" i="6"/>
  <c r="Y114" i="6"/>
  <c r="AB114" i="6" s="1"/>
  <c r="Y31" i="6"/>
  <c r="AB31" i="6" s="1"/>
  <c r="AA168" i="6"/>
  <c r="J286" i="6"/>
  <c r="K286" i="6"/>
  <c r="AG203" i="6"/>
  <c r="Y63" i="6"/>
  <c r="AB63" i="6" s="1"/>
  <c r="Y54" i="6"/>
  <c r="AB54" i="6" s="1"/>
  <c r="AA24" i="6"/>
  <c r="AA99" i="6"/>
  <c r="O169" i="6"/>
  <c r="Y212" i="6"/>
  <c r="AB212" i="6" s="1"/>
  <c r="AL96" i="6"/>
  <c r="Y135" i="6"/>
  <c r="AB135" i="6" s="1"/>
  <c r="AA38" i="6"/>
  <c r="AA28" i="6"/>
  <c r="W129" i="6"/>
  <c r="U129" i="6"/>
  <c r="W182" i="6"/>
  <c r="U182" i="6"/>
  <c r="K265" i="6"/>
  <c r="J265" i="6"/>
  <c r="Y147" i="6"/>
  <c r="AB147" i="6" s="1"/>
  <c r="O13" i="6"/>
  <c r="K77" i="6"/>
  <c r="J77" i="6"/>
  <c r="V77" i="6" s="1"/>
  <c r="N77" i="6"/>
  <c r="Y152" i="6"/>
  <c r="AB152" i="6" s="1"/>
  <c r="W134" i="6"/>
  <c r="U134" i="6"/>
  <c r="Y173" i="6"/>
  <c r="AB173" i="6" s="1"/>
  <c r="Y107" i="6"/>
  <c r="AB107" i="6" s="1"/>
  <c r="Y95" i="6"/>
  <c r="AB95" i="6" s="1"/>
  <c r="Y61" i="6"/>
  <c r="AB61" i="6" s="1"/>
  <c r="J247" i="6"/>
  <c r="K247" i="6"/>
  <c r="O24" i="6"/>
  <c r="J231" i="6"/>
  <c r="K231" i="6"/>
  <c r="AL163" i="6"/>
  <c r="Y74" i="6"/>
  <c r="AB74" i="6" s="1"/>
  <c r="Y25" i="6"/>
  <c r="AB25" i="6" s="1"/>
  <c r="W39" i="6"/>
  <c r="U39" i="6"/>
  <c r="AA16" i="6"/>
  <c r="O38" i="6"/>
  <c r="O105" i="6"/>
  <c r="Y199" i="6"/>
  <c r="AB199" i="6" s="1"/>
  <c r="Y144" i="6"/>
  <c r="AB144" i="6" s="1"/>
  <c r="AA125" i="6"/>
  <c r="W162" i="6"/>
  <c r="U162" i="6"/>
  <c r="K250" i="6"/>
  <c r="J250" i="6"/>
  <c r="AA179" i="6"/>
  <c r="Y137" i="6"/>
  <c r="AB137" i="6" s="1"/>
  <c r="K237" i="6"/>
  <c r="J237" i="6"/>
  <c r="Y72" i="6"/>
  <c r="AB72" i="6" s="1"/>
  <c r="Y175" i="6"/>
  <c r="AB175" i="6" s="1"/>
  <c r="W48" i="6"/>
  <c r="U48" i="6"/>
  <c r="AG80" i="6"/>
  <c r="AA10" i="6"/>
  <c r="K239" i="6"/>
  <c r="J239" i="6"/>
  <c r="O53" i="6"/>
  <c r="L289" i="6"/>
  <c r="Y42" i="6"/>
  <c r="AB42" i="6" s="1"/>
  <c r="J280" i="6"/>
  <c r="K280" i="6"/>
  <c r="K283" i="6"/>
  <c r="J283" i="6"/>
  <c r="Y58" i="6"/>
  <c r="AB58" i="6" s="1"/>
  <c r="O75" i="6"/>
  <c r="Y70" i="6"/>
  <c r="AB70" i="6" s="1"/>
  <c r="O125" i="6"/>
  <c r="W172" i="6"/>
  <c r="U172" i="6"/>
  <c r="Y108" i="6"/>
  <c r="AB108" i="6" s="1"/>
  <c r="AA141" i="6"/>
  <c r="W155" i="6"/>
  <c r="U155" i="6"/>
  <c r="Y177" i="6"/>
  <c r="AB177" i="6" s="1"/>
  <c r="AA139" i="6"/>
  <c r="Y79" i="6"/>
  <c r="AB79" i="6" s="1"/>
  <c r="Y149" i="6"/>
  <c r="AB149" i="6" s="1"/>
  <c r="O119" i="6"/>
  <c r="L261" i="6"/>
  <c r="L248" i="6"/>
  <c r="AA15" i="6"/>
  <c r="Y128" i="6"/>
  <c r="AB128" i="6" s="1"/>
  <c r="O35" i="6"/>
  <c r="K285" i="6"/>
  <c r="J285" i="6"/>
  <c r="Y47" i="6"/>
  <c r="AB47" i="6" s="1"/>
  <c r="K249" i="6"/>
  <c r="J249" i="6"/>
  <c r="L254" i="6"/>
  <c r="K252" i="6"/>
  <c r="J252" i="6"/>
  <c r="AA9" i="6"/>
  <c r="Y208" i="6"/>
  <c r="AB208" i="6" s="1"/>
  <c r="Y194" i="6"/>
  <c r="AB194" i="6" s="1"/>
  <c r="Y158" i="6"/>
  <c r="AB158" i="6" s="1"/>
  <c r="L236" i="6"/>
  <c r="L286" i="6"/>
  <c r="L226" i="6"/>
  <c r="L287" i="6"/>
  <c r="AL186" i="6"/>
  <c r="AA12" i="6"/>
  <c r="Y106" i="6"/>
  <c r="AB106" i="6" s="1"/>
  <c r="O210" i="6"/>
  <c r="Y190" i="6"/>
  <c r="AB190" i="6" s="1"/>
  <c r="O20" i="6"/>
  <c r="Y68" i="6"/>
  <c r="AB68" i="6" s="1"/>
  <c r="L235" i="6"/>
  <c r="L288" i="6"/>
  <c r="Y100" i="6"/>
  <c r="AB100" i="6" s="1"/>
  <c r="Y214" i="6"/>
  <c r="AB214" i="6" s="1"/>
  <c r="AA59" i="6"/>
  <c r="O21" i="6"/>
  <c r="Y49" i="6"/>
  <c r="AB49" i="6" s="1"/>
  <c r="K264" i="6"/>
  <c r="J264" i="6"/>
  <c r="L278" i="6"/>
  <c r="L264" i="6"/>
  <c r="L247" i="6"/>
  <c r="Y123" i="6"/>
  <c r="AB123" i="6" s="1"/>
  <c r="K234" i="6"/>
  <c r="J234" i="6"/>
  <c r="L231" i="6"/>
  <c r="W192" i="6"/>
  <c r="U192" i="6"/>
  <c r="Y111" i="6"/>
  <c r="AB111" i="6" s="1"/>
  <c r="AG215" i="6"/>
  <c r="AL215" i="6"/>
  <c r="Y51" i="6"/>
  <c r="AB51" i="6" s="1"/>
  <c r="AA206" i="6"/>
  <c r="W36" i="6"/>
  <c r="U36" i="6"/>
  <c r="D219" i="6"/>
  <c r="L237" i="6"/>
  <c r="K223" i="6"/>
  <c r="J223" i="6"/>
  <c r="Y84" i="6"/>
  <c r="AB84" i="6" s="1"/>
  <c r="K271" i="6"/>
  <c r="J271" i="6"/>
  <c r="W116" i="6"/>
  <c r="U116" i="6"/>
  <c r="L239" i="6"/>
  <c r="L252" i="6"/>
  <c r="Y93" i="6"/>
  <c r="AB93" i="6" s="1"/>
  <c r="K269" i="6"/>
  <c r="J269" i="6"/>
  <c r="O207" i="6"/>
  <c r="Y56" i="6"/>
  <c r="AB56" i="6" s="1"/>
  <c r="Y176" i="6"/>
  <c r="AB176" i="6" s="1"/>
  <c r="K27" i="6"/>
  <c r="K1" i="6" s="1"/>
  <c r="F33" i="4" s="1"/>
  <c r="J27" i="6"/>
  <c r="V27" i="6" s="1"/>
  <c r="N27" i="6"/>
  <c r="L253" i="6" s="1"/>
  <c r="D242" i="6"/>
  <c r="O15" i="6"/>
  <c r="Y146" i="6"/>
  <c r="AB146" i="6" s="1"/>
  <c r="O52" i="6"/>
  <c r="L283" i="6"/>
  <c r="AL191" i="6"/>
  <c r="AG191" i="6"/>
  <c r="AA136" i="6"/>
  <c r="Y184" i="6"/>
  <c r="AB184" i="6" s="1"/>
  <c r="W216" i="6"/>
  <c r="U216" i="6"/>
  <c r="AA105" i="6"/>
  <c r="O206" i="6"/>
  <c r="K281" i="6"/>
  <c r="J281" i="6"/>
  <c r="K284" i="6"/>
  <c r="J284" i="6"/>
  <c r="L284" i="6"/>
  <c r="W164" i="6"/>
  <c r="U164" i="6"/>
  <c r="Y165" i="6"/>
  <c r="AB165" i="6" s="1"/>
  <c r="W142" i="6"/>
  <c r="U142" i="6"/>
  <c r="AG104" i="6"/>
  <c r="AL104" i="6"/>
  <c r="Y101" i="6"/>
  <c r="AB101" i="6" s="1"/>
  <c r="AA30" i="6"/>
  <c r="W217" i="6"/>
  <c r="U217" i="6"/>
  <c r="K248" i="6"/>
  <c r="J248" i="6"/>
  <c r="Y87" i="6"/>
  <c r="AB87" i="6" s="1"/>
  <c r="O171" i="6"/>
  <c r="AA11" i="6"/>
  <c r="O11" i="6"/>
  <c r="L246" i="6"/>
  <c r="O136" i="6"/>
  <c r="AA210" i="6"/>
  <c r="O78" i="6"/>
  <c r="O12" i="6"/>
  <c r="Y188" i="6"/>
  <c r="AB188" i="6" s="1"/>
  <c r="W76" i="6"/>
  <c r="U76" i="6"/>
  <c r="W113" i="6"/>
  <c r="U113" i="6"/>
  <c r="O59" i="6"/>
  <c r="Y69" i="6"/>
  <c r="AB69" i="6" s="1"/>
  <c r="J236" i="6"/>
  <c r="K236" i="6"/>
  <c r="Y57" i="6"/>
  <c r="AB57" i="6" s="1"/>
  <c r="K226" i="6"/>
  <c r="J226" i="6"/>
  <c r="Y197" i="6"/>
  <c r="AB197" i="6" s="1"/>
  <c r="AA19" i="6"/>
  <c r="Y167" i="6"/>
  <c r="AB167" i="6" s="1"/>
  <c r="O30" i="6"/>
  <c r="AA207" i="6"/>
  <c r="J287" i="6"/>
  <c r="K287" i="6"/>
  <c r="AA171" i="6"/>
  <c r="W166" i="6"/>
  <c r="U166" i="6"/>
  <c r="Y185" i="6"/>
  <c r="AB185" i="6" s="1"/>
  <c r="Y81" i="6"/>
  <c r="AB81" i="6" s="1"/>
  <c r="Y156" i="6"/>
  <c r="AB156" i="6" s="1"/>
  <c r="J278" i="6"/>
  <c r="K278" i="6"/>
  <c r="AA53" i="6"/>
  <c r="AA119" i="6"/>
  <c r="AA35" i="6"/>
  <c r="Y126" i="6"/>
  <c r="AB126" i="6" s="1"/>
  <c r="Y170" i="6"/>
  <c r="AB170" i="6" s="1"/>
  <c r="O140" i="6"/>
  <c r="W118" i="6"/>
  <c r="U118" i="6"/>
  <c r="Y65" i="6"/>
  <c r="AB65" i="6" s="1"/>
  <c r="D273" i="6"/>
  <c r="J260" i="6"/>
  <c r="K260" i="6"/>
  <c r="O9" i="6"/>
  <c r="Y121" i="6"/>
  <c r="AB121" i="6" s="1"/>
  <c r="Y181" i="6"/>
  <c r="AB181" i="6" s="1"/>
  <c r="W187" i="6"/>
  <c r="U187" i="6"/>
  <c r="W50" i="6"/>
  <c r="U50" i="6"/>
  <c r="J289" i="6"/>
  <c r="K289" i="6"/>
  <c r="W45" i="6"/>
  <c r="U45" i="6"/>
  <c r="L280" i="6"/>
  <c r="AG41" i="6"/>
  <c r="AL41" i="6"/>
  <c r="L281" i="6"/>
  <c r="L224" i="6"/>
  <c r="K268" i="6"/>
  <c r="J268" i="6"/>
  <c r="S18" i="6"/>
  <c r="R18" i="6"/>
  <c r="W154" i="6"/>
  <c r="U154" i="6"/>
  <c r="Y145" i="6"/>
  <c r="AB145" i="6" s="1"/>
  <c r="Y122" i="6"/>
  <c r="AB122" i="6" s="1"/>
  <c r="Y90" i="6"/>
  <c r="AB90" i="6" s="1"/>
  <c r="Y204" i="6"/>
  <c r="AB204" i="6" s="1"/>
  <c r="Y160" i="6"/>
  <c r="AB160" i="6" s="1"/>
  <c r="AA62" i="6"/>
  <c r="K267" i="6"/>
  <c r="J267" i="6"/>
  <c r="Y32" i="6"/>
  <c r="AB32" i="6" s="1"/>
  <c r="W34" i="6"/>
  <c r="U34" i="6"/>
  <c r="Y86" i="6"/>
  <c r="AB86" i="6" s="1"/>
  <c r="J246" i="6"/>
  <c r="K246" i="6"/>
  <c r="J225" i="6"/>
  <c r="K225" i="6"/>
  <c r="AA78" i="6"/>
  <c r="L238" i="6"/>
  <c r="L262" i="6"/>
  <c r="L249" i="6"/>
  <c r="K254" i="6"/>
  <c r="J254" i="6"/>
  <c r="AA117" i="6"/>
  <c r="AA20" i="6"/>
  <c r="AA13" i="6"/>
  <c r="Y178" i="6"/>
  <c r="AB178" i="6" s="1"/>
  <c r="O23" i="6"/>
  <c r="AA14" i="6"/>
  <c r="O14" i="6"/>
  <c r="O168" i="6"/>
  <c r="W73" i="6"/>
  <c r="U73" i="6"/>
  <c r="W211" i="6"/>
  <c r="U211" i="6"/>
  <c r="Y193" i="6"/>
  <c r="AB193" i="6" s="1"/>
  <c r="AA169" i="6"/>
  <c r="Y60" i="6"/>
  <c r="AB60" i="6" s="1"/>
  <c r="AG89" i="6" l="1"/>
  <c r="AG196" i="6"/>
  <c r="AG85" i="6"/>
  <c r="AL92" i="6"/>
  <c r="AL202" i="6"/>
  <c r="AG33" i="6"/>
  <c r="AM200" i="6"/>
  <c r="AG159" i="6"/>
  <c r="AM110" i="6"/>
  <c r="AG124" i="6"/>
  <c r="AL200" i="6"/>
  <c r="AG130" i="6"/>
  <c r="AL110" i="6"/>
  <c r="AL124" i="6"/>
  <c r="AL115" i="6"/>
  <c r="AG22" i="6"/>
  <c r="AL22" i="6"/>
  <c r="AL159" i="6"/>
  <c r="AG186" i="6"/>
  <c r="AM80" i="6"/>
  <c r="AH96" i="6"/>
  <c r="AL55" i="6"/>
  <c r="D291" i="6"/>
  <c r="AG83" i="6"/>
  <c r="AG96" i="6"/>
  <c r="AL203" i="6"/>
  <c r="K2" i="6"/>
  <c r="L251" i="6"/>
  <c r="AL33" i="6"/>
  <c r="AG55" i="6"/>
  <c r="AG189" i="6"/>
  <c r="AC60" i="6"/>
  <c r="AE60" i="6"/>
  <c r="AL60" i="6" s="1"/>
  <c r="AC32" i="6"/>
  <c r="AE32" i="6"/>
  <c r="AG32" i="6" s="1"/>
  <c r="AC181" i="6"/>
  <c r="AE181" i="6"/>
  <c r="AG181" i="6" s="1"/>
  <c r="AC65" i="6"/>
  <c r="AE65" i="6"/>
  <c r="AG65" i="6" s="1"/>
  <c r="AC81" i="6"/>
  <c r="AE81" i="6"/>
  <c r="AG81" i="6" s="1"/>
  <c r="AC185" i="6"/>
  <c r="AE185" i="6"/>
  <c r="AL185" i="6" s="1"/>
  <c r="AC167" i="6"/>
  <c r="AE167" i="6"/>
  <c r="AL167" i="6" s="1"/>
  <c r="AC197" i="6"/>
  <c r="AE197" i="6"/>
  <c r="AG197" i="6" s="1"/>
  <c r="AC57" i="6"/>
  <c r="AE57" i="6"/>
  <c r="AC184" i="6"/>
  <c r="AE184" i="6"/>
  <c r="AL184" i="6" s="1"/>
  <c r="AC84" i="6"/>
  <c r="AE84" i="6"/>
  <c r="AC106" i="6"/>
  <c r="AE106" i="6"/>
  <c r="AG106" i="6" s="1"/>
  <c r="AC194" i="6"/>
  <c r="AE194" i="6"/>
  <c r="AC128" i="6"/>
  <c r="AE128" i="6"/>
  <c r="AG128" i="6" s="1"/>
  <c r="AC108" i="6"/>
  <c r="AE108" i="6"/>
  <c r="AG108" i="6" s="1"/>
  <c r="AC72" i="6"/>
  <c r="AE72" i="6"/>
  <c r="AG72" i="6" s="1"/>
  <c r="AC95" i="6"/>
  <c r="AE95" i="6"/>
  <c r="AL95" i="6" s="1"/>
  <c r="AC173" i="6"/>
  <c r="AE173" i="6"/>
  <c r="AL173" i="6" s="1"/>
  <c r="AC152" i="6"/>
  <c r="AE152" i="6"/>
  <c r="AL152" i="6" s="1"/>
  <c r="AC147" i="6"/>
  <c r="AE147" i="6"/>
  <c r="AL147" i="6" s="1"/>
  <c r="AC26" i="6"/>
  <c r="AE26" i="6"/>
  <c r="AG26" i="6" s="1"/>
  <c r="AC17" i="6"/>
  <c r="AE17" i="6"/>
  <c r="AL17" i="6" s="1"/>
  <c r="AC180" i="6"/>
  <c r="AE180" i="6"/>
  <c r="AC213" i="6"/>
  <c r="AE213" i="6"/>
  <c r="AG213" i="6" s="1"/>
  <c r="AC204" i="6"/>
  <c r="AE204" i="6"/>
  <c r="AC122" i="6"/>
  <c r="AE122" i="6"/>
  <c r="AG122" i="6" s="1"/>
  <c r="AC121" i="6"/>
  <c r="AE121" i="6"/>
  <c r="AC156" i="6"/>
  <c r="AE156" i="6"/>
  <c r="AG156" i="6" s="1"/>
  <c r="AC188" i="6"/>
  <c r="AE188" i="6"/>
  <c r="AL188" i="6" s="1"/>
  <c r="AC101" i="6"/>
  <c r="AE101" i="6"/>
  <c r="AC146" i="6"/>
  <c r="AE146" i="6"/>
  <c r="AG146" i="6" s="1"/>
  <c r="AC176" i="6"/>
  <c r="AE176" i="6"/>
  <c r="AL176" i="6" s="1"/>
  <c r="AC49" i="6"/>
  <c r="AE49" i="6"/>
  <c r="AL49" i="6" s="1"/>
  <c r="AC68" i="6"/>
  <c r="AE68" i="6"/>
  <c r="AL68" i="6" s="1"/>
  <c r="AC190" i="6"/>
  <c r="AE190" i="6"/>
  <c r="AL190" i="6" s="1"/>
  <c r="AC47" i="6"/>
  <c r="AE47" i="6"/>
  <c r="AL47" i="6" s="1"/>
  <c r="AC58" i="6"/>
  <c r="AE58" i="6"/>
  <c r="AL58" i="6" s="1"/>
  <c r="AC25" i="6"/>
  <c r="AE25" i="6"/>
  <c r="AG25" i="6" s="1"/>
  <c r="AC54" i="6"/>
  <c r="AE54" i="6"/>
  <c r="AG54" i="6" s="1"/>
  <c r="AC63" i="6"/>
  <c r="AE63" i="6"/>
  <c r="AG63" i="6" s="1"/>
  <c r="AC31" i="6"/>
  <c r="AE31" i="6"/>
  <c r="AL31" i="6" s="1"/>
  <c r="AC198" i="6"/>
  <c r="AE198" i="6"/>
  <c r="AG198" i="6" s="1"/>
  <c r="AC131" i="6"/>
  <c r="AE131" i="6"/>
  <c r="AL131" i="6" s="1"/>
  <c r="AC71" i="6"/>
  <c r="AE71" i="6"/>
  <c r="AL71" i="6" s="1"/>
  <c r="AC67" i="6"/>
  <c r="AE67" i="6"/>
  <c r="AG67" i="6" s="1"/>
  <c r="AC138" i="6"/>
  <c r="AE138" i="6"/>
  <c r="AG138" i="6" s="1"/>
  <c r="AC151" i="6"/>
  <c r="AE151" i="6"/>
  <c r="AG151" i="6" s="1"/>
  <c r="AC112" i="6"/>
  <c r="AE112" i="6"/>
  <c r="AL112" i="6" s="1"/>
  <c r="AC82" i="6"/>
  <c r="AE82" i="6"/>
  <c r="AG82" i="6" s="1"/>
  <c r="AC120" i="6"/>
  <c r="AE120" i="6"/>
  <c r="AG120" i="6" s="1"/>
  <c r="AC91" i="6"/>
  <c r="AE91" i="6"/>
  <c r="AL91" i="6" s="1"/>
  <c r="AC64" i="6"/>
  <c r="AE64" i="6"/>
  <c r="AG64" i="6" s="1"/>
  <c r="AC150" i="6"/>
  <c r="AE150" i="6"/>
  <c r="AG150" i="6" s="1"/>
  <c r="AC44" i="6"/>
  <c r="AE44" i="6"/>
  <c r="AL44" i="6" s="1"/>
  <c r="AC193" i="6"/>
  <c r="AE193" i="6"/>
  <c r="AG193" i="6" s="1"/>
  <c r="AC160" i="6"/>
  <c r="AE160" i="6"/>
  <c r="AL160" i="6" s="1"/>
  <c r="AC170" i="6"/>
  <c r="AE170" i="6"/>
  <c r="AL170" i="6" s="1"/>
  <c r="AC126" i="6"/>
  <c r="AE126" i="6"/>
  <c r="AG126" i="6" s="1"/>
  <c r="AC69" i="6"/>
  <c r="AE69" i="6"/>
  <c r="AL69" i="6" s="1"/>
  <c r="AC165" i="6"/>
  <c r="AE165" i="6"/>
  <c r="AG165" i="6" s="1"/>
  <c r="AC93" i="6"/>
  <c r="AE93" i="6"/>
  <c r="AG93" i="6" s="1"/>
  <c r="AC111" i="6"/>
  <c r="AE111" i="6"/>
  <c r="AL111" i="6" s="1"/>
  <c r="AC123" i="6"/>
  <c r="AE123" i="6"/>
  <c r="AG123" i="6" s="1"/>
  <c r="AC214" i="6"/>
  <c r="AE214" i="6"/>
  <c r="AL214" i="6" s="1"/>
  <c r="AC208" i="6"/>
  <c r="AE208" i="6"/>
  <c r="AL208" i="6" s="1"/>
  <c r="AC149" i="6"/>
  <c r="AE149" i="6"/>
  <c r="AL149" i="6" s="1"/>
  <c r="AC70" i="6"/>
  <c r="AE70" i="6"/>
  <c r="AG70" i="6" s="1"/>
  <c r="AC175" i="6"/>
  <c r="AE175" i="6"/>
  <c r="AG175" i="6" s="1"/>
  <c r="AC137" i="6"/>
  <c r="AE137" i="6"/>
  <c r="AL137" i="6" s="1"/>
  <c r="AC199" i="6"/>
  <c r="AE199" i="6"/>
  <c r="AG199" i="6" s="1"/>
  <c r="AC74" i="6"/>
  <c r="AE74" i="6"/>
  <c r="AL74" i="6" s="1"/>
  <c r="AC61" i="6"/>
  <c r="AE61" i="6"/>
  <c r="AL61" i="6" s="1"/>
  <c r="AC107" i="6"/>
  <c r="AE107" i="6"/>
  <c r="AL107" i="6" s="1"/>
  <c r="AC212" i="6"/>
  <c r="AE212" i="6"/>
  <c r="AG212" i="6" s="1"/>
  <c r="AC133" i="6"/>
  <c r="AE133" i="6"/>
  <c r="AL133" i="6" s="1"/>
  <c r="AC43" i="6"/>
  <c r="AE43" i="6"/>
  <c r="AL43" i="6" s="1"/>
  <c r="AC66" i="6"/>
  <c r="AE66" i="6"/>
  <c r="AG66" i="6" s="1"/>
  <c r="AC37" i="6"/>
  <c r="AE37" i="6"/>
  <c r="AG37" i="6" s="1"/>
  <c r="AC132" i="6"/>
  <c r="AE132" i="6"/>
  <c r="AG132" i="6" s="1"/>
  <c r="AC46" i="6"/>
  <c r="AE46" i="6"/>
  <c r="AL46" i="6" s="1"/>
  <c r="AC103" i="6"/>
  <c r="AE103" i="6"/>
  <c r="AG103" i="6" s="1"/>
  <c r="AC178" i="6"/>
  <c r="AE178" i="6"/>
  <c r="AL178" i="6" s="1"/>
  <c r="AC86" i="6"/>
  <c r="AE86" i="6"/>
  <c r="AG86" i="6" s="1"/>
  <c r="AC90" i="6"/>
  <c r="AE90" i="6"/>
  <c r="AG90" i="6" s="1"/>
  <c r="AC145" i="6"/>
  <c r="AE145" i="6"/>
  <c r="AG145" i="6" s="1"/>
  <c r="AC87" i="6"/>
  <c r="AE87" i="6"/>
  <c r="AG87" i="6" s="1"/>
  <c r="AC56" i="6"/>
  <c r="AE56" i="6"/>
  <c r="AL56" i="6" s="1"/>
  <c r="AC51" i="6"/>
  <c r="AE51" i="6"/>
  <c r="AL51" i="6" s="1"/>
  <c r="AC100" i="6"/>
  <c r="AE100" i="6"/>
  <c r="AG100" i="6" s="1"/>
  <c r="AC158" i="6"/>
  <c r="AE158" i="6"/>
  <c r="AL158" i="6" s="1"/>
  <c r="AC79" i="6"/>
  <c r="AE79" i="6"/>
  <c r="AG79" i="6" s="1"/>
  <c r="AC177" i="6"/>
  <c r="AE177" i="6"/>
  <c r="AL177" i="6" s="1"/>
  <c r="AC42" i="6"/>
  <c r="AE42" i="6"/>
  <c r="AL42" i="6" s="1"/>
  <c r="AC144" i="6"/>
  <c r="AE144" i="6"/>
  <c r="AL144" i="6" s="1"/>
  <c r="AC135" i="6"/>
  <c r="AE135" i="6"/>
  <c r="AL135" i="6" s="1"/>
  <c r="AC114" i="6"/>
  <c r="AE114" i="6"/>
  <c r="AL114" i="6" s="1"/>
  <c r="AC94" i="6"/>
  <c r="AE94" i="6"/>
  <c r="AL94" i="6" s="1"/>
  <c r="AC29" i="6"/>
  <c r="AE29" i="6"/>
  <c r="AL29" i="6" s="1"/>
  <c r="AC148" i="6"/>
  <c r="AE148" i="6"/>
  <c r="AL148" i="6" s="1"/>
  <c r="AC109" i="6"/>
  <c r="AE109" i="6"/>
  <c r="AL109" i="6" s="1"/>
  <c r="AC153" i="6"/>
  <c r="AE153" i="6"/>
  <c r="AG153" i="6" s="1"/>
  <c r="AC174" i="6"/>
  <c r="AE174" i="6"/>
  <c r="AL174" i="6" s="1"/>
  <c r="AC161" i="6"/>
  <c r="AE161" i="6"/>
  <c r="AL161" i="6" s="1"/>
  <c r="J242" i="6"/>
  <c r="K242" i="6"/>
  <c r="K291" i="6"/>
  <c r="J291" i="6"/>
  <c r="Y73" i="6"/>
  <c r="AB73" i="6" s="1"/>
  <c r="S14" i="6"/>
  <c r="R14" i="6"/>
  <c r="S23" i="6"/>
  <c r="R23" i="6"/>
  <c r="AM89" i="6"/>
  <c r="AH89" i="6"/>
  <c r="AL86" i="6"/>
  <c r="Y187" i="6"/>
  <c r="AB187" i="6" s="1"/>
  <c r="Y118" i="6"/>
  <c r="AB118" i="6" s="1"/>
  <c r="AG185" i="6"/>
  <c r="S30" i="6"/>
  <c r="R30" i="6"/>
  <c r="AM196" i="6"/>
  <c r="AH196" i="6"/>
  <c r="AH104" i="6"/>
  <c r="AM104" i="6"/>
  <c r="Y142" i="6"/>
  <c r="AB142" i="6" s="1"/>
  <c r="Y164" i="6"/>
  <c r="AB164" i="6" s="1"/>
  <c r="Y216" i="6"/>
  <c r="AB216" i="6" s="1"/>
  <c r="AM191" i="6"/>
  <c r="AH191" i="6"/>
  <c r="AA77" i="6"/>
  <c r="AL106" i="6"/>
  <c r="L245" i="6"/>
  <c r="N256" i="6"/>
  <c r="L256" i="6" s="1"/>
  <c r="AG47" i="6"/>
  <c r="S35" i="6"/>
  <c r="R35" i="6"/>
  <c r="AH163" i="6"/>
  <c r="AM163" i="6"/>
  <c r="AM83" i="6"/>
  <c r="AH83" i="6"/>
  <c r="S13" i="6"/>
  <c r="R13" i="6"/>
  <c r="AM130" i="6"/>
  <c r="AH130" i="6"/>
  <c r="AG29" i="6"/>
  <c r="S117" i="6"/>
  <c r="R117" i="6"/>
  <c r="Y143" i="6"/>
  <c r="AB143" i="6" s="1"/>
  <c r="AG43" i="6"/>
  <c r="AM189" i="6"/>
  <c r="AH189" i="6"/>
  <c r="Y127" i="6"/>
  <c r="AB127" i="6" s="1"/>
  <c r="S168" i="6"/>
  <c r="R168" i="6"/>
  <c r="Y154" i="6"/>
  <c r="AB154" i="6" s="1"/>
  <c r="S9" i="6"/>
  <c r="R9" i="6"/>
  <c r="J273" i="6"/>
  <c r="K273" i="6"/>
  <c r="Y113" i="6"/>
  <c r="AB113" i="6" s="1"/>
  <c r="S78" i="6"/>
  <c r="R78" i="6"/>
  <c r="S206" i="6"/>
  <c r="R206" i="6"/>
  <c r="S52" i="6"/>
  <c r="R52" i="6"/>
  <c r="K279" i="6"/>
  <c r="J279" i="6"/>
  <c r="O27" i="6"/>
  <c r="Y116" i="6"/>
  <c r="AB116" i="6" s="1"/>
  <c r="AH92" i="6"/>
  <c r="AM92" i="6"/>
  <c r="L260" i="6"/>
  <c r="AM215" i="6"/>
  <c r="AH215" i="6"/>
  <c r="Y192" i="6"/>
  <c r="AB192" i="6" s="1"/>
  <c r="AG68" i="6"/>
  <c r="S20" i="6"/>
  <c r="R20" i="6"/>
  <c r="S210" i="6"/>
  <c r="R210" i="6"/>
  <c r="S75" i="6"/>
  <c r="R75" i="6"/>
  <c r="L263" i="6"/>
  <c r="S53" i="6"/>
  <c r="R53" i="6"/>
  <c r="S105" i="6"/>
  <c r="R105" i="6"/>
  <c r="S38" i="6"/>
  <c r="R38" i="6"/>
  <c r="AM115" i="6"/>
  <c r="AH115" i="6"/>
  <c r="Y129" i="6"/>
  <c r="AB129" i="6" s="1"/>
  <c r="S169" i="6"/>
  <c r="R169" i="6"/>
  <c r="AL63" i="6"/>
  <c r="J256" i="6"/>
  <c r="K256" i="6"/>
  <c r="S98" i="6"/>
  <c r="R98" i="6"/>
  <c r="S97" i="6"/>
  <c r="R97" i="6"/>
  <c r="K263" i="6"/>
  <c r="J263" i="6"/>
  <c r="AA27" i="6"/>
  <c r="AM159" i="6"/>
  <c r="AH159" i="6"/>
  <c r="AG46" i="6"/>
  <c r="S62" i="6"/>
  <c r="R62" i="6"/>
  <c r="S19" i="6"/>
  <c r="R19" i="6"/>
  <c r="AH110" i="6"/>
  <c r="Y88" i="6"/>
  <c r="AB88" i="6" s="1"/>
  <c r="Y40" i="6"/>
  <c r="AB40" i="6" s="1"/>
  <c r="Y183" i="6"/>
  <c r="AB183" i="6" s="1"/>
  <c r="AL193" i="6"/>
  <c r="AL122" i="6"/>
  <c r="W18" i="6"/>
  <c r="U18" i="6"/>
  <c r="AM41" i="6"/>
  <c r="AH41" i="6"/>
  <c r="Y50" i="6"/>
  <c r="AB50" i="6" s="1"/>
  <c r="AL121" i="6"/>
  <c r="AL156" i="6"/>
  <c r="Y166" i="6"/>
  <c r="AB166" i="6" s="1"/>
  <c r="AL197" i="6"/>
  <c r="S12" i="6"/>
  <c r="R12" i="6"/>
  <c r="S11" i="6"/>
  <c r="R11" i="6"/>
  <c r="K224" i="6"/>
  <c r="J224" i="6"/>
  <c r="AL146" i="6"/>
  <c r="K232" i="6"/>
  <c r="J232" i="6"/>
  <c r="AM85" i="6"/>
  <c r="AH85" i="6"/>
  <c r="D228" i="6"/>
  <c r="N219" i="6"/>
  <c r="D5" i="6"/>
  <c r="J219" i="6"/>
  <c r="J5" i="6" s="1"/>
  <c r="Y36" i="6"/>
  <c r="AB36" i="6" s="1"/>
  <c r="AM186" i="6"/>
  <c r="AH186" i="6"/>
  <c r="AL128" i="6"/>
  <c r="AG149" i="6"/>
  <c r="S125" i="6"/>
  <c r="R125" i="6"/>
  <c r="P268" i="6" s="1"/>
  <c r="AM124" i="6"/>
  <c r="AH124" i="6"/>
  <c r="Y48" i="6"/>
  <c r="AB48" i="6" s="1"/>
  <c r="Y162" i="6"/>
  <c r="AB162" i="6" s="1"/>
  <c r="Y39" i="6"/>
  <c r="AB39" i="6" s="1"/>
  <c r="AL25" i="6"/>
  <c r="S24" i="6"/>
  <c r="R24" i="6"/>
  <c r="J282" i="6"/>
  <c r="K282" i="6"/>
  <c r="O77" i="6"/>
  <c r="Y182" i="6"/>
  <c r="AB182" i="6" s="1"/>
  <c r="AH203" i="6"/>
  <c r="AM203" i="6"/>
  <c r="AG114" i="6"/>
  <c r="Y209" i="6"/>
  <c r="AB209" i="6" s="1"/>
  <c r="Y102" i="6"/>
  <c r="AB102" i="6" s="1"/>
  <c r="AL67" i="6"/>
  <c r="AH22" i="6"/>
  <c r="AM22" i="6"/>
  <c r="AM33" i="6"/>
  <c r="AH33" i="6"/>
  <c r="S139" i="6"/>
  <c r="R139" i="6"/>
  <c r="P269" i="6" s="1"/>
  <c r="S10" i="6"/>
  <c r="R10" i="6"/>
  <c r="AH55" i="6"/>
  <c r="AM55" i="6"/>
  <c r="S141" i="6"/>
  <c r="R141" i="6"/>
  <c r="P271" i="6" s="1"/>
  <c r="AG17" i="6"/>
  <c r="S99" i="6"/>
  <c r="R99" i="6"/>
  <c r="AL120" i="6"/>
  <c r="AG91" i="6"/>
  <c r="AL150" i="6"/>
  <c r="S16" i="6"/>
  <c r="R16" i="6"/>
  <c r="AL213" i="6"/>
  <c r="S179" i="6"/>
  <c r="R179" i="6"/>
  <c r="Y211" i="6"/>
  <c r="AB211" i="6" s="1"/>
  <c r="Y34" i="6"/>
  <c r="AB34" i="6" s="1"/>
  <c r="Y45" i="6"/>
  <c r="AB45" i="6" s="1"/>
  <c r="S140" i="6"/>
  <c r="R140" i="6"/>
  <c r="P270" i="6" s="1"/>
  <c r="S59" i="6"/>
  <c r="R59" i="6"/>
  <c r="Y76" i="6"/>
  <c r="AB76" i="6" s="1"/>
  <c r="S136" i="6"/>
  <c r="R136" i="6"/>
  <c r="S171" i="6"/>
  <c r="R171" i="6"/>
  <c r="Y217" i="6"/>
  <c r="AB217" i="6" s="1"/>
  <c r="AG101" i="6"/>
  <c r="AL101" i="6"/>
  <c r="S15" i="6"/>
  <c r="R15" i="6"/>
  <c r="L279" i="6"/>
  <c r="AG176" i="6"/>
  <c r="S207" i="6"/>
  <c r="R207" i="6"/>
  <c r="L277" i="6"/>
  <c r="AM202" i="6"/>
  <c r="AH202" i="6"/>
  <c r="AL123" i="6"/>
  <c r="S21" i="6"/>
  <c r="R21" i="6"/>
  <c r="AL100" i="6"/>
  <c r="AG158" i="6"/>
  <c r="S119" i="6"/>
  <c r="R119" i="6"/>
  <c r="Y155" i="6"/>
  <c r="AB155" i="6" s="1"/>
  <c r="Y172" i="6"/>
  <c r="AB172" i="6" s="1"/>
  <c r="AL175" i="6"/>
  <c r="AL199" i="6"/>
  <c r="Y134" i="6"/>
  <c r="AB134" i="6" s="1"/>
  <c r="L282" i="6"/>
  <c r="S28" i="6"/>
  <c r="R28" i="6"/>
  <c r="Y195" i="6"/>
  <c r="AB195" i="6" s="1"/>
  <c r="Y205" i="6"/>
  <c r="AB205" i="6" s="1"/>
  <c r="AL66" i="6"/>
  <c r="K251" i="6"/>
  <c r="J251" i="6"/>
  <c r="Y157" i="6"/>
  <c r="AB157" i="6" s="1"/>
  <c r="Y201" i="6"/>
  <c r="AB201" i="6" s="1"/>
  <c r="AG131" i="6" l="1"/>
  <c r="AG214" i="6"/>
  <c r="AL103" i="6"/>
  <c r="AL198" i="6"/>
  <c r="AL65" i="6"/>
  <c r="AL37" i="6"/>
  <c r="AL212" i="6"/>
  <c r="AG61" i="6"/>
  <c r="AG144" i="6"/>
  <c r="AG184" i="6"/>
  <c r="AL138" i="6"/>
  <c r="AL64" i="6"/>
  <c r="AG173" i="6"/>
  <c r="AL72" i="6"/>
  <c r="AL32" i="6"/>
  <c r="AG44" i="6"/>
  <c r="AG174" i="6"/>
  <c r="AL165" i="6"/>
  <c r="AL87" i="6"/>
  <c r="AG109" i="6"/>
  <c r="AG112" i="6"/>
  <c r="AG147" i="6"/>
  <c r="AG94" i="6"/>
  <c r="AL151" i="6"/>
  <c r="AG74" i="6"/>
  <c r="AG177" i="6"/>
  <c r="AG178" i="6"/>
  <c r="AG71" i="6"/>
  <c r="AL90" i="6"/>
  <c r="AA219" i="6"/>
  <c r="AA5" i="6" s="1"/>
  <c r="AL93" i="6"/>
  <c r="AG111" i="6"/>
  <c r="AL126" i="6"/>
  <c r="AG160" i="6"/>
  <c r="AL153" i="6"/>
  <c r="AG135" i="6"/>
  <c r="AG51" i="6"/>
  <c r="AG170" i="6"/>
  <c r="AL54" i="6"/>
  <c r="AG58" i="6"/>
  <c r="AG49" i="6"/>
  <c r="AG42" i="6"/>
  <c r="AG208" i="6"/>
  <c r="AG190" i="6"/>
  <c r="AL70" i="6"/>
  <c r="AL145" i="6"/>
  <c r="AG137" i="6"/>
  <c r="AL82" i="6"/>
  <c r="AG56" i="6"/>
  <c r="AG69" i="6"/>
  <c r="AL132" i="6"/>
  <c r="AG133" i="6"/>
  <c r="AG31" i="6"/>
  <c r="AG107" i="6"/>
  <c r="AL79" i="6"/>
  <c r="AG148" i="6"/>
  <c r="AG161" i="6"/>
  <c r="AL81" i="6"/>
  <c r="AG60" i="6"/>
  <c r="AL26" i="6"/>
  <c r="AG84" i="6"/>
  <c r="AL84" i="6"/>
  <c r="AG121" i="6"/>
  <c r="AM96" i="6"/>
  <c r="AG95" i="6"/>
  <c r="AH80" i="6"/>
  <c r="AL108" i="6"/>
  <c r="AG204" i="6"/>
  <c r="AL180" i="6"/>
  <c r="AL194" i="6"/>
  <c r="AL57" i="6"/>
  <c r="AG152" i="6"/>
  <c r="AG167" i="6"/>
  <c r="AL204" i="6"/>
  <c r="AG180" i="6"/>
  <c r="AH200" i="6"/>
  <c r="AG57" i="6"/>
  <c r="AL181" i="6"/>
  <c r="AH194" i="6"/>
  <c r="AG194" i="6"/>
  <c r="P254" i="6"/>
  <c r="AG188" i="6"/>
  <c r="AC201" i="6"/>
  <c r="AE201" i="6"/>
  <c r="AG201" i="6" s="1"/>
  <c r="AC34" i="6"/>
  <c r="AE34" i="6"/>
  <c r="AG34" i="6" s="1"/>
  <c r="AC102" i="6"/>
  <c r="AE102" i="6"/>
  <c r="AG102" i="6" s="1"/>
  <c r="AC48" i="6"/>
  <c r="AE48" i="6"/>
  <c r="AG48" i="6" s="1"/>
  <c r="AC36" i="6"/>
  <c r="AE36" i="6"/>
  <c r="AG36" i="6" s="1"/>
  <c r="AC166" i="6"/>
  <c r="AE166" i="6"/>
  <c r="AL166" i="6" s="1"/>
  <c r="AC183" i="6"/>
  <c r="AE183" i="6"/>
  <c r="AG183" i="6" s="1"/>
  <c r="AC192" i="6"/>
  <c r="AE192" i="6"/>
  <c r="AL192" i="6" s="1"/>
  <c r="AC116" i="6"/>
  <c r="AE116" i="6"/>
  <c r="AG116" i="6" s="1"/>
  <c r="AC127" i="6"/>
  <c r="AE127" i="6"/>
  <c r="AL127" i="6" s="1"/>
  <c r="AC205" i="6"/>
  <c r="AE205" i="6"/>
  <c r="AL205" i="6" s="1"/>
  <c r="AC172" i="6"/>
  <c r="AE172" i="6"/>
  <c r="AL172" i="6" s="1"/>
  <c r="AC155" i="6"/>
  <c r="AE155" i="6"/>
  <c r="AL155" i="6" s="1"/>
  <c r="AC45" i="6"/>
  <c r="AE45" i="6"/>
  <c r="AC209" i="6"/>
  <c r="AE209" i="6"/>
  <c r="AL209" i="6" s="1"/>
  <c r="AC182" i="6"/>
  <c r="AE182" i="6"/>
  <c r="AC164" i="6"/>
  <c r="AE164" i="6"/>
  <c r="AL164" i="6" s="1"/>
  <c r="AC142" i="6"/>
  <c r="AE142" i="6"/>
  <c r="AG142" i="6" s="1"/>
  <c r="AC134" i="6"/>
  <c r="AE134" i="6"/>
  <c r="AC39" i="6"/>
  <c r="AE39" i="6"/>
  <c r="AG39" i="6" s="1"/>
  <c r="AC162" i="6"/>
  <c r="AE162" i="6"/>
  <c r="AG162" i="6" s="1"/>
  <c r="AC40" i="6"/>
  <c r="AE40" i="6"/>
  <c r="AL40" i="6" s="1"/>
  <c r="AC129" i="6"/>
  <c r="AE129" i="6"/>
  <c r="AL129" i="6" s="1"/>
  <c r="AC73" i="6"/>
  <c r="AE73" i="6"/>
  <c r="AG73" i="6" s="1"/>
  <c r="AC157" i="6"/>
  <c r="AE157" i="6"/>
  <c r="AL157" i="6" s="1"/>
  <c r="AC195" i="6"/>
  <c r="AE195" i="6"/>
  <c r="AG195" i="6" s="1"/>
  <c r="AC217" i="6"/>
  <c r="AE217" i="6"/>
  <c r="AL217" i="6" s="1"/>
  <c r="AC76" i="6"/>
  <c r="AE76" i="6"/>
  <c r="AL76" i="6" s="1"/>
  <c r="AC211" i="6"/>
  <c r="AE211" i="6"/>
  <c r="AL211" i="6" s="1"/>
  <c r="AC50" i="6"/>
  <c r="AE50" i="6"/>
  <c r="AG50" i="6" s="1"/>
  <c r="AC88" i="6"/>
  <c r="AE88" i="6"/>
  <c r="AG88" i="6" s="1"/>
  <c r="AC113" i="6"/>
  <c r="AE113" i="6"/>
  <c r="AL113" i="6" s="1"/>
  <c r="AC154" i="6"/>
  <c r="AE154" i="6"/>
  <c r="AG154" i="6" s="1"/>
  <c r="AC143" i="6"/>
  <c r="AE143" i="6"/>
  <c r="AL143" i="6" s="1"/>
  <c r="AC216" i="6"/>
  <c r="AE216" i="6"/>
  <c r="AL216" i="6" s="1"/>
  <c r="AC118" i="6"/>
  <c r="AE118" i="6"/>
  <c r="AL118" i="6" s="1"/>
  <c r="AC187" i="6"/>
  <c r="AE187" i="6"/>
  <c r="AG187" i="6" s="1"/>
  <c r="N273" i="6"/>
  <c r="L273" i="6" s="1"/>
  <c r="AM49" i="6"/>
  <c r="AH49" i="6"/>
  <c r="N228" i="6"/>
  <c r="L228" i="6" s="1"/>
  <c r="L223" i="6"/>
  <c r="AH184" i="6"/>
  <c r="AM184" i="6"/>
  <c r="AH91" i="6"/>
  <c r="AM91" i="6"/>
  <c r="AH153" i="6"/>
  <c r="AM153" i="6"/>
  <c r="AG209" i="6"/>
  <c r="L219" i="6"/>
  <c r="N5" i="6"/>
  <c r="N4" i="6" s="1"/>
  <c r="AH146" i="6"/>
  <c r="AM146" i="6"/>
  <c r="W11" i="6"/>
  <c r="U11" i="6"/>
  <c r="W12" i="6"/>
  <c r="U12" i="6"/>
  <c r="AM108" i="6"/>
  <c r="AH108" i="6"/>
  <c r="W20" i="6"/>
  <c r="U20" i="6"/>
  <c r="AH93" i="6"/>
  <c r="AM93" i="6"/>
  <c r="AM56" i="6"/>
  <c r="AH56" i="6"/>
  <c r="S27" i="6"/>
  <c r="R27" i="6"/>
  <c r="W52" i="6"/>
  <c r="U52" i="6"/>
  <c r="P237" i="6"/>
  <c r="AM204" i="6"/>
  <c r="AH204" i="6"/>
  <c r="AM178" i="6"/>
  <c r="AH178" i="6"/>
  <c r="P286" i="6"/>
  <c r="P226" i="6"/>
  <c r="AM43" i="6"/>
  <c r="AH43" i="6"/>
  <c r="P284" i="6"/>
  <c r="AM29" i="6"/>
  <c r="AH29" i="6"/>
  <c r="AM94" i="6"/>
  <c r="AH94" i="6"/>
  <c r="AH133" i="6"/>
  <c r="AM133" i="6"/>
  <c r="AH54" i="6"/>
  <c r="AM54" i="6"/>
  <c r="AM147" i="6"/>
  <c r="AH147" i="6"/>
  <c r="AM47" i="6"/>
  <c r="AH47" i="6"/>
  <c r="AA228" i="6"/>
  <c r="AH111" i="6"/>
  <c r="AM111" i="6"/>
  <c r="AH87" i="6"/>
  <c r="AM87" i="6"/>
  <c r="AH126" i="6"/>
  <c r="AM126" i="6"/>
  <c r="W23" i="6"/>
  <c r="U23" i="6"/>
  <c r="P236" i="6"/>
  <c r="AH175" i="6"/>
  <c r="AM175" i="6"/>
  <c r="W119" i="6"/>
  <c r="U119" i="6"/>
  <c r="W140" i="6"/>
  <c r="U140" i="6"/>
  <c r="S270" i="6" s="1"/>
  <c r="AH197" i="6"/>
  <c r="AM197" i="6"/>
  <c r="AM70" i="6"/>
  <c r="AH70" i="6"/>
  <c r="AH37" i="6"/>
  <c r="AM37" i="6"/>
  <c r="AH148" i="6"/>
  <c r="AM148" i="6"/>
  <c r="W28" i="6"/>
  <c r="U28" i="6"/>
  <c r="AM137" i="6"/>
  <c r="AH137" i="6"/>
  <c r="AH158" i="6"/>
  <c r="AM158" i="6"/>
  <c r="AH100" i="6"/>
  <c r="AM100" i="6"/>
  <c r="AH123" i="6"/>
  <c r="AM123" i="6"/>
  <c r="P289" i="6"/>
  <c r="W59" i="6"/>
  <c r="U59" i="6"/>
  <c r="AM81" i="6"/>
  <c r="AH81" i="6"/>
  <c r="P288" i="6"/>
  <c r="W16" i="6"/>
  <c r="U16" i="6"/>
  <c r="AH150" i="6"/>
  <c r="AM150" i="6"/>
  <c r="AM82" i="6"/>
  <c r="AH82" i="6"/>
  <c r="W10" i="6"/>
  <c r="U10" i="6"/>
  <c r="AM114" i="6"/>
  <c r="AH114" i="6"/>
  <c r="S77" i="6"/>
  <c r="R77" i="6"/>
  <c r="AM149" i="6"/>
  <c r="AH149" i="6"/>
  <c r="K228" i="6"/>
  <c r="J228" i="6"/>
  <c r="AH121" i="6"/>
  <c r="AM121" i="6"/>
  <c r="AH122" i="6"/>
  <c r="AM122" i="6"/>
  <c r="AM64" i="6"/>
  <c r="AH64" i="6"/>
  <c r="W19" i="6"/>
  <c r="U19" i="6"/>
  <c r="AM46" i="6"/>
  <c r="AH46" i="6"/>
  <c r="AH151" i="6"/>
  <c r="AM151" i="6"/>
  <c r="W169" i="6"/>
  <c r="U169" i="6"/>
  <c r="AM173" i="6"/>
  <c r="AH173" i="6"/>
  <c r="AH95" i="6"/>
  <c r="AM95" i="6"/>
  <c r="P233" i="6"/>
  <c r="P281" i="6"/>
  <c r="AM68" i="6"/>
  <c r="AH68" i="6"/>
  <c r="W206" i="6"/>
  <c r="U206" i="6"/>
  <c r="W78" i="6"/>
  <c r="U78" i="6"/>
  <c r="AM69" i="6"/>
  <c r="AH69" i="6"/>
  <c r="P250" i="6"/>
  <c r="AL154" i="6"/>
  <c r="W168" i="6"/>
  <c r="U168" i="6"/>
  <c r="AM44" i="6"/>
  <c r="AH44" i="6"/>
  <c r="AH180" i="6"/>
  <c r="AM180" i="6"/>
  <c r="AM71" i="6"/>
  <c r="AH71" i="6"/>
  <c r="AM188" i="6"/>
  <c r="AH188" i="6"/>
  <c r="AL73" i="6"/>
  <c r="AH135" i="6"/>
  <c r="AM135" i="6"/>
  <c r="AM60" i="6"/>
  <c r="AH60" i="6"/>
  <c r="AH198" i="6"/>
  <c r="AM198" i="6"/>
  <c r="AM42" i="6"/>
  <c r="AH42" i="6"/>
  <c r="W125" i="6"/>
  <c r="U125" i="6"/>
  <c r="S268" i="6" s="1"/>
  <c r="AH131" i="6"/>
  <c r="AM131" i="6"/>
  <c r="AH107" i="6"/>
  <c r="AM107" i="6"/>
  <c r="AM199" i="6"/>
  <c r="AH199" i="6"/>
  <c r="AM214" i="6"/>
  <c r="AH214" i="6"/>
  <c r="W21" i="6"/>
  <c r="U21" i="6"/>
  <c r="W207" i="6"/>
  <c r="U207" i="6"/>
  <c r="W15" i="6"/>
  <c r="U15" i="6"/>
  <c r="AH101" i="6"/>
  <c r="AM101" i="6"/>
  <c r="W171" i="6"/>
  <c r="U171" i="6"/>
  <c r="AH120" i="6"/>
  <c r="AM120" i="6"/>
  <c r="W99" i="6"/>
  <c r="U99" i="6"/>
  <c r="AH138" i="6"/>
  <c r="AM138" i="6"/>
  <c r="AH26" i="6"/>
  <c r="AM26" i="6"/>
  <c r="P234" i="6"/>
  <c r="K219" i="6"/>
  <c r="E5" i="6"/>
  <c r="AH156" i="6"/>
  <c r="AM156" i="6"/>
  <c r="Y18" i="6"/>
  <c r="AB18" i="6" s="1"/>
  <c r="AE18" i="6" s="1"/>
  <c r="AH193" i="6"/>
  <c r="AM193" i="6"/>
  <c r="P231" i="6"/>
  <c r="AM109" i="6"/>
  <c r="AH109" i="6"/>
  <c r="P283" i="6"/>
  <c r="AG129" i="6"/>
  <c r="AM74" i="6"/>
  <c r="AH74" i="6"/>
  <c r="P266" i="6"/>
  <c r="W53" i="6"/>
  <c r="U53" i="6"/>
  <c r="W75" i="6"/>
  <c r="U75" i="6"/>
  <c r="AM177" i="6"/>
  <c r="AH177" i="6"/>
  <c r="P265" i="6"/>
  <c r="AM51" i="6"/>
  <c r="AH51" i="6"/>
  <c r="W9" i="6"/>
  <c r="U9" i="6"/>
  <c r="AH145" i="6"/>
  <c r="AM145" i="6"/>
  <c r="AH32" i="6"/>
  <c r="AM32" i="6"/>
  <c r="AH174" i="6"/>
  <c r="AM174" i="6"/>
  <c r="AH112" i="6"/>
  <c r="AM112" i="6"/>
  <c r="W117" i="6"/>
  <c r="U117" i="6"/>
  <c r="P246" i="6"/>
  <c r="AM194" i="6"/>
  <c r="AA291" i="6"/>
  <c r="AM185" i="6"/>
  <c r="AH185" i="6"/>
  <c r="AH90" i="6"/>
  <c r="AM90" i="6"/>
  <c r="AH160" i="6"/>
  <c r="AM160" i="6"/>
  <c r="AM86" i="6"/>
  <c r="AH86" i="6"/>
  <c r="W14" i="6"/>
  <c r="U14" i="6"/>
  <c r="AH212" i="6"/>
  <c r="AM212" i="6"/>
  <c r="AH58" i="6"/>
  <c r="AM58" i="6"/>
  <c r="W136" i="6"/>
  <c r="U136" i="6"/>
  <c r="AH17" i="6"/>
  <c r="AM17" i="6"/>
  <c r="W141" i="6"/>
  <c r="U141" i="6"/>
  <c r="S271" i="6" s="1"/>
  <c r="W139" i="6"/>
  <c r="U139" i="6"/>
  <c r="S269" i="6" s="1"/>
  <c r="W24" i="6"/>
  <c r="U24" i="6"/>
  <c r="AM84" i="6"/>
  <c r="AH84" i="6"/>
  <c r="W97" i="6"/>
  <c r="U97" i="6"/>
  <c r="AM61" i="6"/>
  <c r="AH61" i="6"/>
  <c r="P267" i="6"/>
  <c r="AG157" i="6"/>
  <c r="AM66" i="6"/>
  <c r="AH66" i="6"/>
  <c r="AL195" i="6"/>
  <c r="AH144" i="6"/>
  <c r="AM144" i="6"/>
  <c r="AH79" i="6"/>
  <c r="AM79" i="6"/>
  <c r="N291" i="6"/>
  <c r="L291" i="6" s="1"/>
  <c r="AM176" i="6"/>
  <c r="AH176" i="6"/>
  <c r="L232" i="6"/>
  <c r="N242" i="6"/>
  <c r="L242" i="6" s="1"/>
  <c r="P285" i="6"/>
  <c r="P225" i="6"/>
  <c r="AM57" i="6"/>
  <c r="AH57" i="6"/>
  <c r="W179" i="6"/>
  <c r="U179" i="6"/>
  <c r="AM213" i="6"/>
  <c r="AH213" i="6"/>
  <c r="P240" i="6"/>
  <c r="AH161" i="6"/>
  <c r="AM161" i="6"/>
  <c r="AH103" i="6"/>
  <c r="AM103" i="6"/>
  <c r="P239" i="6"/>
  <c r="P252" i="6"/>
  <c r="AM67" i="6"/>
  <c r="AH67" i="6"/>
  <c r="AH152" i="6"/>
  <c r="AM152" i="6"/>
  <c r="AH25" i="6"/>
  <c r="AM25" i="6"/>
  <c r="AH128" i="6"/>
  <c r="AM128" i="6"/>
  <c r="AH208" i="6"/>
  <c r="AM208" i="6"/>
  <c r="AH190" i="6"/>
  <c r="AM190" i="6"/>
  <c r="P261" i="6"/>
  <c r="P238" i="6"/>
  <c r="P248" i="6"/>
  <c r="P249" i="6"/>
  <c r="P262" i="6"/>
  <c r="AH167" i="6"/>
  <c r="AM167" i="6"/>
  <c r="AA242" i="6"/>
  <c r="P247" i="6"/>
  <c r="P264" i="6"/>
  <c r="P278" i="6"/>
  <c r="W62" i="6"/>
  <c r="U62" i="6"/>
  <c r="W98" i="6"/>
  <c r="U98" i="6"/>
  <c r="AM63" i="6"/>
  <c r="AH63" i="6"/>
  <c r="P287" i="6"/>
  <c r="W38" i="6"/>
  <c r="U38" i="6"/>
  <c r="W105" i="6"/>
  <c r="U105" i="6"/>
  <c r="AH72" i="6"/>
  <c r="AM72" i="6"/>
  <c r="W210" i="6"/>
  <c r="U210" i="6"/>
  <c r="P280" i="6"/>
  <c r="AM170" i="6"/>
  <c r="AH170" i="6"/>
  <c r="AH65" i="6"/>
  <c r="AM65" i="6"/>
  <c r="AM132" i="6"/>
  <c r="AH132" i="6"/>
  <c r="AM31" i="6"/>
  <c r="AH31" i="6"/>
  <c r="W13" i="6"/>
  <c r="U13" i="6"/>
  <c r="W35" i="6"/>
  <c r="U35" i="6"/>
  <c r="AA273" i="6"/>
  <c r="AH106" i="6"/>
  <c r="AM106" i="6"/>
  <c r="AH165" i="6"/>
  <c r="AM165" i="6"/>
  <c r="W30" i="6"/>
  <c r="U30" i="6"/>
  <c r="AH181" i="6"/>
  <c r="AM181" i="6"/>
  <c r="AG211" i="6" l="1"/>
  <c r="AG155" i="6"/>
  <c r="AG217" i="6"/>
  <c r="AL102" i="6"/>
  <c r="AL183" i="6"/>
  <c r="AL36" i="6"/>
  <c r="AG205" i="6"/>
  <c r="AL201" i="6"/>
  <c r="AL162" i="6"/>
  <c r="AG216" i="6"/>
  <c r="AL116" i="6"/>
  <c r="AL39" i="6"/>
  <c r="AG127" i="6"/>
  <c r="AL48" i="6"/>
  <c r="AL50" i="6"/>
  <c r="AG172" i="6"/>
  <c r="AG76" i="6"/>
  <c r="AL187" i="6"/>
  <c r="AG143" i="6"/>
  <c r="AG113" i="6"/>
  <c r="AL142" i="6"/>
  <c r="AG166" i="6"/>
  <c r="AL34" i="6"/>
  <c r="AG40" i="6"/>
  <c r="AG192" i="6"/>
  <c r="AG164" i="6"/>
  <c r="S236" i="6"/>
  <c r="AG118" i="6"/>
  <c r="P263" i="6"/>
  <c r="S266" i="6"/>
  <c r="R219" i="6"/>
  <c r="P219" i="6" s="1"/>
  <c r="P5" i="6" s="1"/>
  <c r="P253" i="6"/>
  <c r="P235" i="6"/>
  <c r="AL45" i="6"/>
  <c r="AL134" i="6"/>
  <c r="AG182" i="6"/>
  <c r="AG45" i="6"/>
  <c r="AG134" i="6"/>
  <c r="AL88" i="6"/>
  <c r="AL182" i="6"/>
  <c r="AA256" i="6"/>
  <c r="S231" i="6"/>
  <c r="S246" i="6"/>
  <c r="K5" i="6"/>
  <c r="Y38" i="6"/>
  <c r="AH40" i="6"/>
  <c r="AM40" i="6"/>
  <c r="Y179" i="6"/>
  <c r="AM211" i="6"/>
  <c r="AH211" i="6"/>
  <c r="AH157" i="6"/>
  <c r="AM157" i="6"/>
  <c r="S234" i="6"/>
  <c r="Y141" i="6"/>
  <c r="S225" i="6"/>
  <c r="S285" i="6"/>
  <c r="P245" i="6"/>
  <c r="AH187" i="6"/>
  <c r="AM187" i="6"/>
  <c r="AM143" i="6"/>
  <c r="AH143" i="6"/>
  <c r="S237" i="6"/>
  <c r="Y53" i="6"/>
  <c r="AM129" i="6"/>
  <c r="AH129" i="6"/>
  <c r="AH217" i="6"/>
  <c r="AM217" i="6"/>
  <c r="Y207" i="6"/>
  <c r="AM192" i="6"/>
  <c r="AH192" i="6"/>
  <c r="S287" i="6"/>
  <c r="Y19" i="6"/>
  <c r="Y59" i="6"/>
  <c r="AH134" i="6"/>
  <c r="AM134" i="6"/>
  <c r="S254" i="6"/>
  <c r="S248" i="6"/>
  <c r="S267" i="6"/>
  <c r="AH113" i="6"/>
  <c r="AM113" i="6"/>
  <c r="P279" i="6"/>
  <c r="AH164" i="6"/>
  <c r="AM164" i="6"/>
  <c r="AM39" i="6"/>
  <c r="AH39" i="6"/>
  <c r="Y97" i="6"/>
  <c r="Y136" i="6"/>
  <c r="S281" i="6"/>
  <c r="AC18" i="6"/>
  <c r="AM102" i="6"/>
  <c r="AH102" i="6"/>
  <c r="AH76" i="6"/>
  <c r="AM76" i="6"/>
  <c r="Y15" i="6"/>
  <c r="Y125" i="6"/>
  <c r="AM73" i="6"/>
  <c r="AH73" i="6"/>
  <c r="S226" i="6"/>
  <c r="S286" i="6"/>
  <c r="Y169" i="6"/>
  <c r="AM183" i="6"/>
  <c r="AH183" i="6"/>
  <c r="S250" i="6"/>
  <c r="P282" i="6"/>
  <c r="Y28" i="6"/>
  <c r="AH182" i="6"/>
  <c r="AM182" i="6"/>
  <c r="Y119" i="6"/>
  <c r="AM201" i="6"/>
  <c r="AH201" i="6"/>
  <c r="P277" i="6"/>
  <c r="S280" i="6"/>
  <c r="W27" i="6"/>
  <c r="U27" i="6"/>
  <c r="S265" i="6"/>
  <c r="S261" i="6"/>
  <c r="AM142" i="6"/>
  <c r="AH142" i="6"/>
  <c r="Y98" i="6"/>
  <c r="AH166" i="6"/>
  <c r="AM166" i="6"/>
  <c r="Y35" i="6"/>
  <c r="Y210" i="6"/>
  <c r="Y105" i="6"/>
  <c r="Y62" i="6"/>
  <c r="AH162" i="6"/>
  <c r="AM162" i="6"/>
  <c r="AM195" i="6"/>
  <c r="AH195" i="6"/>
  <c r="AH172" i="6"/>
  <c r="AM172" i="6"/>
  <c r="Y24" i="6"/>
  <c r="Y139" i="6"/>
  <c r="S284" i="6"/>
  <c r="Y9" i="6"/>
  <c r="Y75" i="6"/>
  <c r="Y99" i="6"/>
  <c r="S289" i="6"/>
  <c r="AM118" i="6"/>
  <c r="AH118" i="6"/>
  <c r="Y168" i="6"/>
  <c r="Y206" i="6"/>
  <c r="AM36" i="6"/>
  <c r="AH36" i="6"/>
  <c r="AM48" i="6"/>
  <c r="AH48" i="6"/>
  <c r="S239" i="6"/>
  <c r="S252" i="6"/>
  <c r="S240" i="6"/>
  <c r="AM45" i="6"/>
  <c r="AH45" i="6"/>
  <c r="AM205" i="6"/>
  <c r="AH205" i="6"/>
  <c r="AM88" i="6"/>
  <c r="AH88" i="6"/>
  <c r="P223" i="6"/>
  <c r="P251" i="6"/>
  <c r="AH116" i="6"/>
  <c r="AM116" i="6"/>
  <c r="Y20" i="6"/>
  <c r="S238" i="6"/>
  <c r="S249" i="6"/>
  <c r="Y30" i="6"/>
  <c r="Y13" i="6"/>
  <c r="S233" i="6"/>
  <c r="S288" i="6"/>
  <c r="AH155" i="6"/>
  <c r="AM155" i="6"/>
  <c r="S283" i="6"/>
  <c r="Y14" i="6"/>
  <c r="Y117" i="6"/>
  <c r="AH34" i="6"/>
  <c r="AM34" i="6"/>
  <c r="Y171" i="6"/>
  <c r="S253" i="6"/>
  <c r="S263" i="6"/>
  <c r="Y21" i="6"/>
  <c r="AH216" i="6"/>
  <c r="AM216" i="6"/>
  <c r="AH127" i="6"/>
  <c r="AM127" i="6"/>
  <c r="AM154" i="6"/>
  <c r="AH154" i="6"/>
  <c r="Y78" i="6"/>
  <c r="P224" i="6"/>
  <c r="S264" i="6"/>
  <c r="S247" i="6"/>
  <c r="S278" i="6"/>
  <c r="W77" i="6"/>
  <c r="U77" i="6"/>
  <c r="S235" i="6" s="1"/>
  <c r="Y10" i="6"/>
  <c r="Y16" i="6"/>
  <c r="Y140" i="6"/>
  <c r="Y23" i="6"/>
  <c r="P260" i="6"/>
  <c r="R273" i="6"/>
  <c r="P273" i="6" s="1"/>
  <c r="Y52" i="6"/>
  <c r="AM50" i="6"/>
  <c r="AH50" i="6"/>
  <c r="Y12" i="6"/>
  <c r="Y11" i="6"/>
  <c r="AH209" i="6"/>
  <c r="AM209" i="6"/>
  <c r="R5" i="6" l="1"/>
  <c r="R4" i="6" s="1"/>
  <c r="R291" i="6"/>
  <c r="P291" i="6" s="1"/>
  <c r="AB10" i="6"/>
  <c r="AE10" i="6" s="1"/>
  <c r="W239" i="6"/>
  <c r="W252" i="6"/>
  <c r="AB78" i="6"/>
  <c r="AE78" i="6" s="1"/>
  <c r="AB117" i="6"/>
  <c r="AE117" i="6" s="1"/>
  <c r="W265" i="6"/>
  <c r="AB20" i="6"/>
  <c r="AE20" i="6" s="1"/>
  <c r="AB9" i="6"/>
  <c r="AE9" i="6" s="1"/>
  <c r="W237" i="6"/>
  <c r="W284" i="6"/>
  <c r="W267" i="6"/>
  <c r="AB119" i="6"/>
  <c r="AE119" i="6" s="1"/>
  <c r="S224" i="6"/>
  <c r="P232" i="6"/>
  <c r="R242" i="6"/>
  <c r="P242" i="6" s="1"/>
  <c r="S277" i="6"/>
  <c r="AB13" i="6"/>
  <c r="AE13" i="6" s="1"/>
  <c r="R228" i="6"/>
  <c r="P228" i="6" s="1"/>
  <c r="AB168" i="6"/>
  <c r="AE168" i="6" s="1"/>
  <c r="W286" i="6"/>
  <c r="W226" i="6"/>
  <c r="W234" i="6"/>
  <c r="AB24" i="6"/>
  <c r="AE24" i="6" s="1"/>
  <c r="AB210" i="6"/>
  <c r="AE210" i="6" s="1"/>
  <c r="AB35" i="6"/>
  <c r="AE35" i="6" s="1"/>
  <c r="W246" i="6"/>
  <c r="S279" i="6"/>
  <c r="W254" i="6"/>
  <c r="AB28" i="6"/>
  <c r="AE28" i="6" s="1"/>
  <c r="AB15" i="6"/>
  <c r="AE15" i="6" s="1"/>
  <c r="AB207" i="6"/>
  <c r="AE207" i="6" s="1"/>
  <c r="W289" i="6"/>
  <c r="AB53" i="6"/>
  <c r="AE53" i="6" s="1"/>
  <c r="S260" i="6"/>
  <c r="R256" i="6"/>
  <c r="P256" i="6" s="1"/>
  <c r="W271" i="6"/>
  <c r="AB141" i="6"/>
  <c r="AE141" i="6" s="1"/>
  <c r="AB38" i="6"/>
  <c r="AE38" i="6" s="1"/>
  <c r="W233" i="6"/>
  <c r="AB11" i="6"/>
  <c r="AE11" i="6" s="1"/>
  <c r="W261" i="6"/>
  <c r="W248" i="6"/>
  <c r="W238" i="6"/>
  <c r="AB16" i="6"/>
  <c r="AE16" i="6" s="1"/>
  <c r="W240" i="6"/>
  <c r="S282" i="6"/>
  <c r="AB14" i="6"/>
  <c r="AE14" i="6" s="1"/>
  <c r="W236" i="6"/>
  <c r="S262" i="6"/>
  <c r="AB75" i="6"/>
  <c r="AE75" i="6" s="1"/>
  <c r="W281" i="6"/>
  <c r="AB139" i="6"/>
  <c r="AE139" i="6" s="1"/>
  <c r="W269" i="6"/>
  <c r="AB62" i="6"/>
  <c r="AE62" i="6" s="1"/>
  <c r="AB105" i="6"/>
  <c r="AE105" i="6" s="1"/>
  <c r="W266" i="6"/>
  <c r="AL18" i="6"/>
  <c r="AG18" i="6"/>
  <c r="AB59" i="6"/>
  <c r="W264" i="6"/>
  <c r="AB19" i="6"/>
  <c r="AE19" i="6" s="1"/>
  <c r="W247" i="6"/>
  <c r="W278" i="6"/>
  <c r="U219" i="6"/>
  <c r="AB179" i="6"/>
  <c r="AE179" i="6" s="1"/>
  <c r="W288" i="6"/>
  <c r="AB52" i="6"/>
  <c r="AE52" i="6" s="1"/>
  <c r="W280" i="6"/>
  <c r="AB23" i="6"/>
  <c r="AE23" i="6" s="1"/>
  <c r="W249" i="6"/>
  <c r="AB12" i="6"/>
  <c r="AE12" i="6" s="1"/>
  <c r="W270" i="6"/>
  <c r="AB140" i="6"/>
  <c r="AE140" i="6" s="1"/>
  <c r="Y77" i="6"/>
  <c r="W235" i="6" s="1"/>
  <c r="AB21" i="6"/>
  <c r="AE21" i="6" s="1"/>
  <c r="AB171" i="6"/>
  <c r="AE171" i="6" s="1"/>
  <c r="S251" i="6"/>
  <c r="AB30" i="6"/>
  <c r="AE30" i="6" s="1"/>
  <c r="W250" i="6"/>
  <c r="AB206" i="6"/>
  <c r="AE206" i="6" s="1"/>
  <c r="AB99" i="6"/>
  <c r="AE99" i="6" s="1"/>
  <c r="AB98" i="6"/>
  <c r="AE98" i="6" s="1"/>
  <c r="Y27" i="6"/>
  <c r="W279" i="6" s="1"/>
  <c r="S245" i="6"/>
  <c r="AB169" i="6"/>
  <c r="AE169" i="6" s="1"/>
  <c r="W287" i="6"/>
  <c r="AB125" i="6"/>
  <c r="AE125" i="6" s="1"/>
  <c r="W268" i="6"/>
  <c r="AB136" i="6"/>
  <c r="AE136" i="6" s="1"/>
  <c r="W225" i="6"/>
  <c r="W285" i="6"/>
  <c r="W283" i="6"/>
  <c r="AB97" i="6"/>
  <c r="AE97" i="6" s="1"/>
  <c r="AC59" i="6" l="1"/>
  <c r="AE59" i="6"/>
  <c r="AL59" i="6" s="1"/>
  <c r="W262" i="6"/>
  <c r="AC97" i="6"/>
  <c r="AC30" i="6"/>
  <c r="AC23" i="6"/>
  <c r="AC288" i="6"/>
  <c r="AC179" i="6"/>
  <c r="AC247" i="6"/>
  <c r="AC19" i="6"/>
  <c r="AC264" i="6"/>
  <c r="AC278" i="6"/>
  <c r="AC281" i="6"/>
  <c r="AC75" i="6"/>
  <c r="AC240" i="6"/>
  <c r="AC16" i="6"/>
  <c r="AC53" i="6"/>
  <c r="AC250" i="6"/>
  <c r="AC15" i="6"/>
  <c r="AC35" i="6"/>
  <c r="AC246" i="6"/>
  <c r="AC237" i="6"/>
  <c r="AC9" i="6"/>
  <c r="AC136" i="6"/>
  <c r="AC285" i="6"/>
  <c r="AC225" i="6"/>
  <c r="AC268" i="6"/>
  <c r="AC125" i="6"/>
  <c r="AC169" i="6"/>
  <c r="AC287" i="6"/>
  <c r="U256" i="6"/>
  <c r="S256" i="6" s="1"/>
  <c r="W232" i="6"/>
  <c r="AB27" i="6"/>
  <c r="AE27" i="6" s="1"/>
  <c r="AC283" i="6"/>
  <c r="AC98" i="6"/>
  <c r="AB77" i="6"/>
  <c r="W282" i="6"/>
  <c r="W224" i="6"/>
  <c r="AC271" i="6"/>
  <c r="AC141" i="6"/>
  <c r="U273" i="6"/>
  <c r="S273" i="6" s="1"/>
  <c r="AC207" i="6"/>
  <c r="AC289" i="6"/>
  <c r="W253" i="6"/>
  <c r="AC13" i="6"/>
  <c r="AC235" i="6"/>
  <c r="AC248" i="6"/>
  <c r="AC119" i="6"/>
  <c r="AC267" i="6"/>
  <c r="W277" i="6"/>
  <c r="AC265" i="6"/>
  <c r="AC20" i="6"/>
  <c r="AC239" i="6"/>
  <c r="AC252" i="6"/>
  <c r="AC10" i="6"/>
  <c r="S223" i="6"/>
  <c r="U228" i="6"/>
  <c r="S228" i="6" s="1"/>
  <c r="AC99" i="6"/>
  <c r="AC206" i="6"/>
  <c r="AC21" i="6"/>
  <c r="AC270" i="6"/>
  <c r="AC140" i="6"/>
  <c r="AC262" i="6"/>
  <c r="AC249" i="6"/>
  <c r="AC12" i="6"/>
  <c r="U5" i="6"/>
  <c r="U4" i="6" s="1"/>
  <c r="S219" i="6"/>
  <c r="S5" i="6" s="1"/>
  <c r="AC105" i="6"/>
  <c r="AC266" i="6"/>
  <c r="W231" i="6"/>
  <c r="AC210" i="6"/>
  <c r="AC234" i="6"/>
  <c r="AC24" i="6"/>
  <c r="AC168" i="6"/>
  <c r="AC286" i="6"/>
  <c r="AC226" i="6"/>
  <c r="W251" i="6"/>
  <c r="AC171" i="6"/>
  <c r="W245" i="6"/>
  <c r="Y256" i="6"/>
  <c r="W256" i="6" s="1"/>
  <c r="AC52" i="6"/>
  <c r="AC280" i="6"/>
  <c r="AH18" i="6"/>
  <c r="AM18" i="6"/>
  <c r="AC62" i="6"/>
  <c r="AC269" i="6"/>
  <c r="AC139" i="6"/>
  <c r="AC14" i="6"/>
  <c r="AC236" i="6"/>
  <c r="AC238" i="6"/>
  <c r="AC11" i="6"/>
  <c r="AC261" i="6"/>
  <c r="AC279" i="6"/>
  <c r="AC38" i="6"/>
  <c r="AC233" i="6"/>
  <c r="W263" i="6"/>
  <c r="AC28" i="6"/>
  <c r="AC254" i="6"/>
  <c r="S232" i="6"/>
  <c r="U242" i="6"/>
  <c r="S242" i="6" s="1"/>
  <c r="U291" i="6"/>
  <c r="S291" i="6" s="1"/>
  <c r="W260" i="6"/>
  <c r="Y219" i="6"/>
  <c r="AC117" i="6"/>
  <c r="AC284" i="6"/>
  <c r="AC78" i="6"/>
  <c r="Y242" i="6" l="1"/>
  <c r="W242" i="6" s="1"/>
  <c r="Y291" i="6"/>
  <c r="W291" i="6" s="1"/>
  <c r="AG59" i="6"/>
  <c r="Y273" i="6"/>
  <c r="W273" i="6" s="1"/>
  <c r="AC224" i="6"/>
  <c r="AE77" i="6"/>
  <c r="AE219" i="6" s="1"/>
  <c r="AL11" i="6"/>
  <c r="AG11" i="6"/>
  <c r="AG14" i="6"/>
  <c r="AL14" i="6"/>
  <c r="AL139" i="6"/>
  <c r="AG139" i="6"/>
  <c r="AC231" i="6"/>
  <c r="AG210" i="6"/>
  <c r="AL210" i="6"/>
  <c r="Y228" i="6"/>
  <c r="W228" i="6" s="1"/>
  <c r="W223" i="6"/>
  <c r="AG119" i="6"/>
  <c r="AL119" i="6"/>
  <c r="AL207" i="6"/>
  <c r="AG207" i="6"/>
  <c r="AC27" i="6"/>
  <c r="AC232" i="6"/>
  <c r="J200" i="7"/>
  <c r="V200" i="7" s="1"/>
  <c r="N200" i="7"/>
  <c r="K200" i="7"/>
  <c r="AC251" i="6"/>
  <c r="AL35" i="6"/>
  <c r="AG35" i="6"/>
  <c r="AC263" i="6"/>
  <c r="AG16" i="6"/>
  <c r="AL16" i="6"/>
  <c r="AG23" i="6"/>
  <c r="AL23" i="6"/>
  <c r="AL97" i="6"/>
  <c r="AG97" i="6"/>
  <c r="Y5" i="6"/>
  <c r="Y4" i="6" s="1"/>
  <c r="W219" i="6"/>
  <c r="W5" i="6" s="1"/>
  <c r="AL38" i="6"/>
  <c r="AG38" i="6"/>
  <c r="AG62" i="6"/>
  <c r="AL62" i="6"/>
  <c r="AG171" i="6"/>
  <c r="AL171" i="6"/>
  <c r="AG168" i="6"/>
  <c r="AL168" i="6"/>
  <c r="AG105" i="6"/>
  <c r="AL105" i="6"/>
  <c r="AG140" i="6"/>
  <c r="AL140" i="6"/>
  <c r="AG206" i="6"/>
  <c r="AL206" i="6"/>
  <c r="AL141" i="6"/>
  <c r="AG141" i="6"/>
  <c r="AC77" i="6"/>
  <c r="AC282" i="6"/>
  <c r="AG98" i="6"/>
  <c r="AL98" i="6"/>
  <c r="AL125" i="6"/>
  <c r="AG125" i="6"/>
  <c r="AC260" i="6"/>
  <c r="AC277" i="6"/>
  <c r="AC253" i="6"/>
  <c r="AL53" i="6"/>
  <c r="AG53" i="6"/>
  <c r="AG75" i="6"/>
  <c r="AL75" i="6"/>
  <c r="AH59" i="6"/>
  <c r="AM59" i="6"/>
  <c r="AL19" i="6"/>
  <c r="AG19" i="6"/>
  <c r="AG117" i="6"/>
  <c r="AL117" i="6"/>
  <c r="AG78" i="6"/>
  <c r="AL78" i="6"/>
  <c r="AG28" i="6"/>
  <c r="AL28" i="6"/>
  <c r="AL52" i="6"/>
  <c r="AG52" i="6"/>
  <c r="AG24" i="6"/>
  <c r="AL24" i="6"/>
  <c r="AG12" i="6"/>
  <c r="AL12" i="6"/>
  <c r="AG99" i="6"/>
  <c r="AL99" i="6"/>
  <c r="AL10" i="6"/>
  <c r="AG10" i="6"/>
  <c r="AL20" i="6"/>
  <c r="AG20" i="6"/>
  <c r="N196" i="7"/>
  <c r="J196" i="7"/>
  <c r="V196" i="7" s="1"/>
  <c r="K196" i="7"/>
  <c r="AL13" i="6"/>
  <c r="AG13" i="6"/>
  <c r="N104" i="7"/>
  <c r="K104" i="7"/>
  <c r="J104" i="7"/>
  <c r="V104" i="7" s="1"/>
  <c r="AL169" i="6"/>
  <c r="AG169" i="6"/>
  <c r="AL136" i="6"/>
  <c r="AG136" i="6"/>
  <c r="AL9" i="6"/>
  <c r="AG9" i="6"/>
  <c r="AB219" i="6"/>
  <c r="AG15" i="6"/>
  <c r="AL15" i="6"/>
  <c r="AG179" i="6"/>
  <c r="AL179" i="6"/>
  <c r="AG30" i="6"/>
  <c r="AL30" i="6"/>
  <c r="AL21" i="6"/>
  <c r="AG21" i="6"/>
  <c r="AC245" i="6"/>
  <c r="AB273" i="6" l="1"/>
  <c r="AC273" i="6" s="1"/>
  <c r="AB256" i="6"/>
  <c r="AC256" i="6" s="1"/>
  <c r="AB291" i="6"/>
  <c r="AC291" i="6" s="1"/>
  <c r="AM21" i="6"/>
  <c r="AH21" i="6"/>
  <c r="AM9" i="6"/>
  <c r="AH9" i="6"/>
  <c r="AG277" i="6"/>
  <c r="AL277" i="6"/>
  <c r="AH136" i="6"/>
  <c r="AM136" i="6"/>
  <c r="O104" i="7"/>
  <c r="AM13" i="6"/>
  <c r="AH13" i="6"/>
  <c r="AG262" i="6"/>
  <c r="AL262" i="6"/>
  <c r="AM52" i="6"/>
  <c r="AH52" i="6"/>
  <c r="AL284" i="6"/>
  <c r="AG284" i="6"/>
  <c r="AL247" i="6"/>
  <c r="AG247" i="6"/>
  <c r="AL278" i="6"/>
  <c r="AG278" i="6"/>
  <c r="AL224" i="6"/>
  <c r="AG224" i="6"/>
  <c r="AA200" i="7"/>
  <c r="AH125" i="6"/>
  <c r="AM125" i="6"/>
  <c r="AG77" i="6"/>
  <c r="AL77" i="6"/>
  <c r="AA104" i="7"/>
  <c r="AM206" i="6"/>
  <c r="AH206" i="6"/>
  <c r="AG250" i="6"/>
  <c r="AL250" i="6"/>
  <c r="AL233" i="6"/>
  <c r="AG233" i="6"/>
  <c r="AH97" i="6"/>
  <c r="AM97" i="6"/>
  <c r="AH23" i="6"/>
  <c r="AM23" i="6"/>
  <c r="AH16" i="6"/>
  <c r="AM16" i="6"/>
  <c r="O200" i="7"/>
  <c r="AL289" i="6"/>
  <c r="AG289" i="6"/>
  <c r="AM210" i="6"/>
  <c r="AH210" i="6"/>
  <c r="AH139" i="6"/>
  <c r="AM139" i="6"/>
  <c r="AG236" i="6"/>
  <c r="AL236" i="6"/>
  <c r="AL248" i="6"/>
  <c r="AG248" i="6"/>
  <c r="AH11" i="6"/>
  <c r="AM11" i="6"/>
  <c r="AM30" i="6"/>
  <c r="AH30" i="6"/>
  <c r="AA196" i="7"/>
  <c r="AH179" i="6"/>
  <c r="AM179" i="6"/>
  <c r="AG263" i="6"/>
  <c r="AL263" i="6"/>
  <c r="AM15" i="6"/>
  <c r="AH15" i="6"/>
  <c r="AG260" i="6"/>
  <c r="AE273" i="6"/>
  <c r="AL260" i="6"/>
  <c r="AG225" i="6"/>
  <c r="AL225" i="6"/>
  <c r="AG235" i="6"/>
  <c r="AL235" i="6"/>
  <c r="O196" i="7"/>
  <c r="AM20" i="6"/>
  <c r="AH20" i="6"/>
  <c r="AL265" i="6"/>
  <c r="AG265" i="6"/>
  <c r="AG254" i="6"/>
  <c r="AL254" i="6"/>
  <c r="AL281" i="6"/>
  <c r="AG281" i="6"/>
  <c r="AG268" i="6"/>
  <c r="AL268" i="6"/>
  <c r="AL271" i="6"/>
  <c r="AG271" i="6"/>
  <c r="AH105" i="6"/>
  <c r="AM105" i="6"/>
  <c r="J191" i="7"/>
  <c r="V191" i="7" s="1"/>
  <c r="K191" i="7"/>
  <c r="N191" i="7"/>
  <c r="AG246" i="6"/>
  <c r="AL246" i="6"/>
  <c r="AM207" i="6"/>
  <c r="AH207" i="6"/>
  <c r="AM119" i="6"/>
  <c r="AH119" i="6"/>
  <c r="AL261" i="6"/>
  <c r="AG261" i="6"/>
  <c r="AC223" i="6"/>
  <c r="AB228" i="6"/>
  <c r="AC228" i="6" s="1"/>
  <c r="AG288" i="6"/>
  <c r="AL288" i="6"/>
  <c r="AC219" i="6"/>
  <c r="AC5" i="6" s="1"/>
  <c r="AB5" i="6"/>
  <c r="AB4" i="6" s="1"/>
  <c r="AL219" i="6"/>
  <c r="AG219" i="6"/>
  <c r="AG5" i="6" s="1"/>
  <c r="AE5" i="6"/>
  <c r="AE4" i="6" s="1"/>
  <c r="F31" i="4" s="1"/>
  <c r="F32" i="4" s="1"/>
  <c r="AL252" i="6"/>
  <c r="AG252" i="6"/>
  <c r="AH10" i="6"/>
  <c r="AM10" i="6"/>
  <c r="AH12" i="6"/>
  <c r="AM12" i="6"/>
  <c r="AM24" i="6"/>
  <c r="AH24" i="6"/>
  <c r="AG234" i="6"/>
  <c r="AL234" i="6"/>
  <c r="AH78" i="6"/>
  <c r="AM78" i="6"/>
  <c r="AM117" i="6"/>
  <c r="AH117" i="6"/>
  <c r="AH19" i="6"/>
  <c r="AM19" i="6"/>
  <c r="AH75" i="6"/>
  <c r="AM75" i="6"/>
  <c r="AH98" i="6"/>
  <c r="AM98" i="6"/>
  <c r="AH140" i="6"/>
  <c r="AM140" i="6"/>
  <c r="AL286" i="6"/>
  <c r="AG286" i="6"/>
  <c r="AM62" i="6"/>
  <c r="AH62" i="6"/>
  <c r="AH35" i="6"/>
  <c r="AM35" i="6"/>
  <c r="AB242" i="6"/>
  <c r="AC242" i="6" s="1"/>
  <c r="AM14" i="6"/>
  <c r="AH14" i="6"/>
  <c r="AL253" i="6"/>
  <c r="AG253" i="6"/>
  <c r="AE228" i="6"/>
  <c r="AL223" i="6"/>
  <c r="AG223" i="6"/>
  <c r="AG237" i="6"/>
  <c r="AL237" i="6"/>
  <c r="AL251" i="6"/>
  <c r="AG251" i="6"/>
  <c r="AL285" i="6"/>
  <c r="AG285" i="6"/>
  <c r="AG287" i="6"/>
  <c r="AL287" i="6"/>
  <c r="AH169" i="6"/>
  <c r="AM169" i="6"/>
  <c r="AG239" i="6"/>
  <c r="AL239" i="6"/>
  <c r="AM99" i="6"/>
  <c r="AH99" i="6"/>
  <c r="AL249" i="6"/>
  <c r="AG249" i="6"/>
  <c r="AL280" i="6"/>
  <c r="AG280" i="6"/>
  <c r="AH28" i="6"/>
  <c r="AM28" i="6"/>
  <c r="AG264" i="6"/>
  <c r="AL264" i="6"/>
  <c r="AH53" i="6"/>
  <c r="AM53" i="6"/>
  <c r="AM141" i="6"/>
  <c r="AH141" i="6"/>
  <c r="AL270" i="6"/>
  <c r="AG270" i="6"/>
  <c r="AG266" i="6"/>
  <c r="AL266" i="6"/>
  <c r="AL226" i="6"/>
  <c r="AG226" i="6"/>
  <c r="AM168" i="6"/>
  <c r="AH168" i="6"/>
  <c r="AH171" i="6"/>
  <c r="AM171" i="6"/>
  <c r="AG231" i="6"/>
  <c r="AL231" i="6"/>
  <c r="AH38" i="6"/>
  <c r="AM38" i="6"/>
  <c r="AG283" i="6"/>
  <c r="AL283" i="6"/>
  <c r="AG245" i="6"/>
  <c r="AL245" i="6"/>
  <c r="AE256" i="6"/>
  <c r="AL240" i="6"/>
  <c r="AG240" i="6"/>
  <c r="AG27" i="6"/>
  <c r="AL27" i="6"/>
  <c r="AE242" i="6"/>
  <c r="AL267" i="6"/>
  <c r="AG267" i="6"/>
  <c r="AG269" i="6"/>
  <c r="AL269" i="6"/>
  <c r="AG238" i="6"/>
  <c r="AL238" i="6"/>
  <c r="AE291" i="6" l="1"/>
  <c r="AL291" i="6" s="1"/>
  <c r="AM245" i="6"/>
  <c r="AH245" i="6"/>
  <c r="AG242" i="6"/>
  <c r="AL242" i="6"/>
  <c r="N133" i="7"/>
  <c r="K133" i="7"/>
  <c r="J133" i="7"/>
  <c r="V133" i="7" s="1"/>
  <c r="AM266" i="6"/>
  <c r="AH266" i="6"/>
  <c r="AH264" i="6"/>
  <c r="AM264" i="6"/>
  <c r="AH280" i="6"/>
  <c r="AM280" i="6"/>
  <c r="N202" i="7"/>
  <c r="K202" i="7"/>
  <c r="J202" i="7"/>
  <c r="V202" i="7" s="1"/>
  <c r="AF5" i="6"/>
  <c r="AH219" i="6"/>
  <c r="AH5" i="6" s="1"/>
  <c r="AM219" i="6"/>
  <c r="AM5" i="6" s="1"/>
  <c r="AM261" i="6"/>
  <c r="AH261" i="6"/>
  <c r="AH246" i="6"/>
  <c r="AM246" i="6"/>
  <c r="AM271" i="6"/>
  <c r="AH271" i="6"/>
  <c r="AH225" i="6"/>
  <c r="AM225" i="6"/>
  <c r="S200" i="7"/>
  <c r="R200" i="7"/>
  <c r="AA191" i="7"/>
  <c r="AM233" i="6"/>
  <c r="AH233" i="6"/>
  <c r="AL282" i="6"/>
  <c r="AG282" i="6"/>
  <c r="AH224" i="6"/>
  <c r="AM224" i="6"/>
  <c r="AH277" i="6"/>
  <c r="AM277" i="6"/>
  <c r="AH238" i="6"/>
  <c r="AM238" i="6"/>
  <c r="AH285" i="6"/>
  <c r="AM285" i="6"/>
  <c r="AH223" i="6"/>
  <c r="AM223" i="6"/>
  <c r="AM288" i="6"/>
  <c r="AH288" i="6"/>
  <c r="AH268" i="6"/>
  <c r="AM268" i="6"/>
  <c r="AH254" i="6"/>
  <c r="AM254" i="6"/>
  <c r="J185" i="7"/>
  <c r="V185" i="7" s="1"/>
  <c r="N185" i="7"/>
  <c r="K185" i="7"/>
  <c r="S196" i="7"/>
  <c r="R196" i="7"/>
  <c r="AH263" i="6"/>
  <c r="AM263" i="6"/>
  <c r="AH236" i="6"/>
  <c r="AM236" i="6"/>
  <c r="AM250" i="6"/>
  <c r="AH250" i="6"/>
  <c r="AM247" i="6"/>
  <c r="AH247" i="6"/>
  <c r="AL232" i="6"/>
  <c r="AG232" i="6"/>
  <c r="AH27" i="6"/>
  <c r="AM27" i="6"/>
  <c r="AL256" i="6"/>
  <c r="AG256" i="6"/>
  <c r="AH231" i="6"/>
  <c r="AM231" i="6"/>
  <c r="AH226" i="6"/>
  <c r="AM226" i="6"/>
  <c r="AM269" i="6"/>
  <c r="AH269" i="6"/>
  <c r="AM240" i="6"/>
  <c r="AH240" i="6"/>
  <c r="AH283" i="6"/>
  <c r="AM283" i="6"/>
  <c r="N107" i="7"/>
  <c r="K107" i="7"/>
  <c r="J107" i="7"/>
  <c r="V107" i="7" s="1"/>
  <c r="AM251" i="6"/>
  <c r="AH251" i="6"/>
  <c r="AM237" i="6"/>
  <c r="AH237" i="6"/>
  <c r="AL228" i="6"/>
  <c r="AG228" i="6"/>
  <c r="AH253" i="6"/>
  <c r="AM253" i="6"/>
  <c r="AH234" i="6"/>
  <c r="AM234" i="6"/>
  <c r="AL5" i="6"/>
  <c r="O191" i="7"/>
  <c r="AM281" i="6"/>
  <c r="AH281" i="6"/>
  <c r="AM235" i="6"/>
  <c r="AH235" i="6"/>
  <c r="AM260" i="6"/>
  <c r="AH260" i="6"/>
  <c r="AM248" i="6"/>
  <c r="AH248" i="6"/>
  <c r="AM77" i="6"/>
  <c r="AM2" i="6" s="1"/>
  <c r="F37" i="4" s="1"/>
  <c r="AH77" i="6"/>
  <c r="AM284" i="6"/>
  <c r="AH284" i="6"/>
  <c r="AM267" i="6"/>
  <c r="AH267" i="6"/>
  <c r="AG279" i="6"/>
  <c r="AL279" i="6"/>
  <c r="AM270" i="6"/>
  <c r="AH270" i="6"/>
  <c r="AH249" i="6"/>
  <c r="AM249" i="6"/>
  <c r="AM239" i="6"/>
  <c r="AH239" i="6"/>
  <c r="AH287" i="6"/>
  <c r="AM287" i="6"/>
  <c r="AH286" i="6"/>
  <c r="AM286" i="6"/>
  <c r="N130" i="7"/>
  <c r="K130" i="7"/>
  <c r="J130" i="7"/>
  <c r="V130" i="7" s="1"/>
  <c r="AH252" i="6"/>
  <c r="AM252" i="6"/>
  <c r="K49" i="7"/>
  <c r="J49" i="7"/>
  <c r="V49" i="7" s="1"/>
  <c r="N49" i="7"/>
  <c r="AM265" i="6"/>
  <c r="AH265" i="6"/>
  <c r="N126" i="7"/>
  <c r="J126" i="7"/>
  <c r="V126" i="7" s="1"/>
  <c r="K126" i="7"/>
  <c r="AK2" i="6"/>
  <c r="F35" i="4" s="1"/>
  <c r="AL273" i="6"/>
  <c r="AG273" i="6"/>
  <c r="AM289" i="6"/>
  <c r="AH289" i="6"/>
  <c r="AH278" i="6"/>
  <c r="AM278" i="6"/>
  <c r="AH262" i="6"/>
  <c r="AM262" i="6"/>
  <c r="S104" i="7"/>
  <c r="R104" i="7"/>
  <c r="AG291" i="6" l="1"/>
  <c r="K120" i="7"/>
  <c r="AM1" i="6"/>
  <c r="F36" i="4" s="1"/>
  <c r="AK1" i="6"/>
  <c r="F34" i="4" s="1"/>
  <c r="W104" i="7"/>
  <c r="U104" i="7"/>
  <c r="N41" i="7"/>
  <c r="J41" i="7"/>
  <c r="V41" i="7" s="1"/>
  <c r="K41" i="7"/>
  <c r="N79" i="7"/>
  <c r="J79" i="7"/>
  <c r="V79" i="7" s="1"/>
  <c r="K79" i="7"/>
  <c r="N156" i="7"/>
  <c r="J156" i="7"/>
  <c r="V156" i="7" s="1"/>
  <c r="K156" i="7"/>
  <c r="J145" i="7"/>
  <c r="V145" i="7" s="1"/>
  <c r="N145" i="7"/>
  <c r="K145" i="7"/>
  <c r="K85" i="7"/>
  <c r="N85" i="7"/>
  <c r="J85" i="7"/>
  <c r="V85" i="7" s="1"/>
  <c r="O49" i="7"/>
  <c r="J81" i="7"/>
  <c r="V81" i="7" s="1"/>
  <c r="N81" i="7"/>
  <c r="K81" i="7"/>
  <c r="K22" i="7"/>
  <c r="N22" i="7"/>
  <c r="J22" i="7"/>
  <c r="V22" i="7" s="1"/>
  <c r="N114" i="7"/>
  <c r="K114" i="7"/>
  <c r="J114" i="7"/>
  <c r="V114" i="7" s="1"/>
  <c r="AH279" i="6"/>
  <c r="AM279" i="6"/>
  <c r="J194" i="7"/>
  <c r="V194" i="7" s="1"/>
  <c r="N194" i="7"/>
  <c r="K194" i="7"/>
  <c r="J47" i="7"/>
  <c r="V47" i="7" s="1"/>
  <c r="K47" i="7"/>
  <c r="N47" i="7"/>
  <c r="N95" i="7"/>
  <c r="J95" i="7"/>
  <c r="V95" i="7" s="1"/>
  <c r="K95" i="7"/>
  <c r="S191" i="7"/>
  <c r="R191" i="7"/>
  <c r="K43" i="7"/>
  <c r="N43" i="7"/>
  <c r="J43" i="7"/>
  <c r="V43" i="7" s="1"/>
  <c r="K160" i="7"/>
  <c r="N160" i="7"/>
  <c r="J160" i="7"/>
  <c r="V160" i="7" s="1"/>
  <c r="AH228" i="6"/>
  <c r="AM228" i="6"/>
  <c r="AA133" i="7"/>
  <c r="J32" i="7"/>
  <c r="V32" i="7" s="1"/>
  <c r="N32" i="7"/>
  <c r="K32" i="7"/>
  <c r="W196" i="7"/>
  <c r="U196" i="7"/>
  <c r="K199" i="7"/>
  <c r="J199" i="7"/>
  <c r="V199" i="7" s="1"/>
  <c r="N199" i="7"/>
  <c r="K198" i="7"/>
  <c r="N198" i="7"/>
  <c r="J198" i="7"/>
  <c r="V198" i="7" s="1"/>
  <c r="AA107" i="7"/>
  <c r="K72" i="7"/>
  <c r="J72" i="7"/>
  <c r="V72" i="7" s="1"/>
  <c r="N72" i="7"/>
  <c r="N214" i="7"/>
  <c r="J214" i="7"/>
  <c r="V214" i="7" s="1"/>
  <c r="K214" i="7"/>
  <c r="W200" i="7"/>
  <c r="U200" i="7"/>
  <c r="AA185" i="7"/>
  <c r="AA49" i="7"/>
  <c r="J121" i="7"/>
  <c r="V121" i="7" s="1"/>
  <c r="K121" i="7"/>
  <c r="N121" i="7"/>
  <c r="J178" i="7"/>
  <c r="V178" i="7" s="1"/>
  <c r="N178" i="7"/>
  <c r="K178" i="7"/>
  <c r="K111" i="7"/>
  <c r="J111" i="7"/>
  <c r="V111" i="7" s="1"/>
  <c r="N111" i="7"/>
  <c r="AA202" i="7"/>
  <c r="N158" i="7"/>
  <c r="K158" i="7"/>
  <c r="J158" i="7"/>
  <c r="V158" i="7" s="1"/>
  <c r="N147" i="7"/>
  <c r="J147" i="7"/>
  <c r="V147" i="7" s="1"/>
  <c r="K147" i="7"/>
  <c r="N60" i="7"/>
  <c r="K60" i="7"/>
  <c r="J60" i="7"/>
  <c r="V60" i="7" s="1"/>
  <c r="N61" i="7"/>
  <c r="J61" i="7"/>
  <c r="V61" i="7" s="1"/>
  <c r="K61" i="7"/>
  <c r="AM256" i="6"/>
  <c r="AH256" i="6"/>
  <c r="N116" i="7"/>
  <c r="K116" i="7"/>
  <c r="J116" i="7"/>
  <c r="V116" i="7" s="1"/>
  <c r="O185" i="7"/>
  <c r="J122" i="7"/>
  <c r="V122" i="7" s="1"/>
  <c r="N122" i="7"/>
  <c r="K122" i="7"/>
  <c r="J197" i="7"/>
  <c r="V197" i="7" s="1"/>
  <c r="K197" i="7"/>
  <c r="N197" i="7"/>
  <c r="N190" i="7"/>
  <c r="K190" i="7"/>
  <c r="J190" i="7"/>
  <c r="V190" i="7" s="1"/>
  <c r="AH282" i="6"/>
  <c r="AM282" i="6"/>
  <c r="N204" i="7"/>
  <c r="J204" i="7"/>
  <c r="V204" i="7" s="1"/>
  <c r="K204" i="7"/>
  <c r="AA130" i="7"/>
  <c r="J175" i="7"/>
  <c r="V175" i="7" s="1"/>
  <c r="K175" i="7"/>
  <c r="N175" i="7"/>
  <c r="AM242" i="6"/>
  <c r="AH242" i="6"/>
  <c r="O120" i="7"/>
  <c r="N102" i="7"/>
  <c r="J102" i="7"/>
  <c r="V102" i="7" s="1"/>
  <c r="K102" i="7"/>
  <c r="O130" i="7"/>
  <c r="N17" i="7"/>
  <c r="K17" i="7"/>
  <c r="J17" i="7"/>
  <c r="V17" i="7" s="1"/>
  <c r="N159" i="7"/>
  <c r="K159" i="7"/>
  <c r="J159" i="7"/>
  <c r="V159" i="7" s="1"/>
  <c r="J67" i="7"/>
  <c r="V67" i="7" s="1"/>
  <c r="K67" i="7"/>
  <c r="N67" i="7"/>
  <c r="J142" i="7"/>
  <c r="V142" i="7" s="1"/>
  <c r="N142" i="7"/>
  <c r="K142" i="7"/>
  <c r="K193" i="7"/>
  <c r="J193" i="7"/>
  <c r="V193" i="7" s="1"/>
  <c r="N193" i="7"/>
  <c r="AA126" i="7"/>
  <c r="O107" i="7"/>
  <c r="N113" i="7"/>
  <c r="J113" i="7"/>
  <c r="V113" i="7" s="1"/>
  <c r="K113" i="7"/>
  <c r="K177" i="7"/>
  <c r="J177" i="7"/>
  <c r="V177" i="7" s="1"/>
  <c r="N177" i="7"/>
  <c r="K89" i="7"/>
  <c r="J89" i="7"/>
  <c r="V89" i="7" s="1"/>
  <c r="N89" i="7"/>
  <c r="N51" i="7"/>
  <c r="J51" i="7"/>
  <c r="V51" i="7" s="1"/>
  <c r="K51" i="7"/>
  <c r="J180" i="7"/>
  <c r="V180" i="7" s="1"/>
  <c r="N180" i="7"/>
  <c r="K180" i="7"/>
  <c r="K164" i="7"/>
  <c r="J164" i="7"/>
  <c r="V164" i="7" s="1"/>
  <c r="N164" i="7"/>
  <c r="J146" i="7"/>
  <c r="V146" i="7" s="1"/>
  <c r="K146" i="7"/>
  <c r="N146" i="7"/>
  <c r="J70" i="7"/>
  <c r="V70" i="7" s="1"/>
  <c r="K70" i="7"/>
  <c r="N70" i="7"/>
  <c r="O202" i="7"/>
  <c r="AH273" i="6"/>
  <c r="AM273" i="6"/>
  <c r="O126" i="7"/>
  <c r="J188" i="7"/>
  <c r="V188" i="7" s="1"/>
  <c r="N188" i="7"/>
  <c r="K188" i="7"/>
  <c r="J181" i="7"/>
  <c r="V181" i="7" s="1"/>
  <c r="N181" i="7"/>
  <c r="K181" i="7"/>
  <c r="N174" i="7"/>
  <c r="K174" i="7"/>
  <c r="J174" i="7"/>
  <c r="V174" i="7" s="1"/>
  <c r="N64" i="7"/>
  <c r="J64" i="7"/>
  <c r="V64" i="7" s="1"/>
  <c r="K64" i="7"/>
  <c r="K106" i="7"/>
  <c r="N106" i="7"/>
  <c r="J106" i="7"/>
  <c r="V106" i="7" s="1"/>
  <c r="J45" i="7"/>
  <c r="V45" i="7" s="1"/>
  <c r="K45" i="7"/>
  <c r="N45" i="7"/>
  <c r="K55" i="7"/>
  <c r="N55" i="7"/>
  <c r="J55" i="7"/>
  <c r="V55" i="7" s="1"/>
  <c r="K84" i="7"/>
  <c r="J84" i="7"/>
  <c r="V84" i="7" s="1"/>
  <c r="N84" i="7"/>
  <c r="AM232" i="6"/>
  <c r="AH232" i="6"/>
  <c r="J134" i="7"/>
  <c r="V134" i="7" s="1"/>
  <c r="N134" i="7"/>
  <c r="K134" i="7"/>
  <c r="N29" i="7"/>
  <c r="K29" i="7"/>
  <c r="J29" i="7"/>
  <c r="V29" i="7" s="1"/>
  <c r="J33" i="7"/>
  <c r="V33" i="7" s="1"/>
  <c r="K33" i="7"/>
  <c r="N33" i="7"/>
  <c r="N86" i="7"/>
  <c r="K86" i="7"/>
  <c r="J86" i="7"/>
  <c r="V86" i="7" s="1"/>
  <c r="K31" i="7"/>
  <c r="N31" i="7"/>
  <c r="J31" i="7"/>
  <c r="V31" i="7" s="1"/>
  <c r="J144" i="7"/>
  <c r="V144" i="7" s="1"/>
  <c r="N144" i="7"/>
  <c r="K144" i="7"/>
  <c r="J87" i="7"/>
  <c r="V87" i="7" s="1"/>
  <c r="N87" i="7"/>
  <c r="K87" i="7"/>
  <c r="J170" i="7"/>
  <c r="V170" i="7" s="1"/>
  <c r="K170" i="7"/>
  <c r="N170" i="7"/>
  <c r="K36" i="7"/>
  <c r="J36" i="7"/>
  <c r="V36" i="7" s="1"/>
  <c r="N36" i="7"/>
  <c r="J153" i="7"/>
  <c r="V153" i="7" s="1"/>
  <c r="N153" i="7"/>
  <c r="K153" i="7"/>
  <c r="K138" i="7"/>
  <c r="N138" i="7"/>
  <c r="J138" i="7"/>
  <c r="V138" i="7" s="1"/>
  <c r="J54" i="7"/>
  <c r="V54" i="7" s="1"/>
  <c r="N54" i="7"/>
  <c r="K54" i="7"/>
  <c r="K56" i="7"/>
  <c r="J56" i="7"/>
  <c r="V56" i="7" s="1"/>
  <c r="N56" i="7"/>
  <c r="N66" i="7"/>
  <c r="K66" i="7"/>
  <c r="J66" i="7"/>
  <c r="V66" i="7" s="1"/>
  <c r="K137" i="7"/>
  <c r="N137" i="7"/>
  <c r="J137" i="7"/>
  <c r="V137" i="7" s="1"/>
  <c r="O133" i="7"/>
  <c r="AM291" i="6"/>
  <c r="AH291" i="6"/>
  <c r="J120" i="7" l="1"/>
  <c r="V120" i="7" s="1"/>
  <c r="N120" i="7"/>
  <c r="J39" i="7"/>
  <c r="V39" i="7" s="1"/>
  <c r="K39" i="7"/>
  <c r="N39" i="7"/>
  <c r="O170" i="7"/>
  <c r="AA144" i="7"/>
  <c r="O144" i="7"/>
  <c r="N58" i="7"/>
  <c r="K58" i="7"/>
  <c r="J58" i="7"/>
  <c r="V58" i="7" s="1"/>
  <c r="AA45" i="7"/>
  <c r="N25" i="7"/>
  <c r="K25" i="7"/>
  <c r="J25" i="7"/>
  <c r="V25" i="7" s="1"/>
  <c r="AA64" i="7"/>
  <c r="O64" i="7"/>
  <c r="O174" i="7"/>
  <c r="AA67" i="7"/>
  <c r="O181" i="7"/>
  <c r="S202" i="7"/>
  <c r="R202" i="7"/>
  <c r="AA121" i="7"/>
  <c r="O70" i="7"/>
  <c r="O146" i="7"/>
  <c r="J167" i="7"/>
  <c r="V167" i="7" s="1"/>
  <c r="N167" i="7"/>
  <c r="K167" i="7"/>
  <c r="O51" i="7"/>
  <c r="O177" i="7"/>
  <c r="AA60" i="7"/>
  <c r="AA47" i="7"/>
  <c r="AA193" i="7"/>
  <c r="AA114" i="7"/>
  <c r="O159" i="7"/>
  <c r="J132" i="7"/>
  <c r="V132" i="7" s="1"/>
  <c r="K132" i="7"/>
  <c r="N132" i="7"/>
  <c r="S130" i="7"/>
  <c r="R130" i="7"/>
  <c r="O102" i="7"/>
  <c r="O175" i="7"/>
  <c r="J148" i="7"/>
  <c r="V148" i="7" s="1"/>
  <c r="K148" i="7"/>
  <c r="N148" i="7"/>
  <c r="K26" i="7"/>
  <c r="N26" i="7"/>
  <c r="J26" i="7"/>
  <c r="V26" i="7" s="1"/>
  <c r="J172" i="7"/>
  <c r="V172" i="7" s="1"/>
  <c r="K172" i="7"/>
  <c r="N172" i="7"/>
  <c r="O190" i="7"/>
  <c r="AA197" i="7"/>
  <c r="O197" i="7"/>
  <c r="S185" i="7"/>
  <c r="R185" i="7"/>
  <c r="O147" i="7"/>
  <c r="AA17" i="7"/>
  <c r="AA81" i="7"/>
  <c r="J115" i="7"/>
  <c r="V115" i="7" s="1"/>
  <c r="K115" i="7"/>
  <c r="N115" i="7"/>
  <c r="O111" i="7"/>
  <c r="J44" i="7"/>
  <c r="V44" i="7" s="1"/>
  <c r="K44" i="7"/>
  <c r="N44" i="7"/>
  <c r="O178" i="7"/>
  <c r="O121" i="7"/>
  <c r="AA153" i="7"/>
  <c r="AA146" i="7"/>
  <c r="K71" i="7"/>
  <c r="J71" i="7"/>
  <c r="V71" i="7" s="1"/>
  <c r="N71" i="7"/>
  <c r="AA180" i="7"/>
  <c r="N213" i="7"/>
  <c r="K213" i="7"/>
  <c r="J213" i="7"/>
  <c r="V213" i="7" s="1"/>
  <c r="O160" i="7"/>
  <c r="AA160" i="7"/>
  <c r="O95" i="7"/>
  <c r="O22" i="7"/>
  <c r="O79" i="7"/>
  <c r="J37" i="7"/>
  <c r="V37" i="7" s="1"/>
  <c r="N37" i="7"/>
  <c r="K37" i="7"/>
  <c r="O41" i="7"/>
  <c r="Y104" i="7"/>
  <c r="AB104" i="7" s="1"/>
  <c r="S133" i="7"/>
  <c r="R133" i="7"/>
  <c r="AA175" i="7"/>
  <c r="J128" i="7"/>
  <c r="V128" i="7" s="1"/>
  <c r="N128" i="7"/>
  <c r="K128" i="7"/>
  <c r="O56" i="7"/>
  <c r="O54" i="7"/>
  <c r="N69" i="7"/>
  <c r="J69" i="7"/>
  <c r="V69" i="7" s="1"/>
  <c r="K69" i="7"/>
  <c r="J83" i="7"/>
  <c r="V83" i="7" s="1"/>
  <c r="N83" i="7"/>
  <c r="K83" i="7"/>
  <c r="O134" i="7"/>
  <c r="AA61" i="7"/>
  <c r="J50" i="7"/>
  <c r="V50" i="7" s="1"/>
  <c r="K50" i="7"/>
  <c r="N50" i="7"/>
  <c r="AA137" i="7"/>
  <c r="AA32" i="7"/>
  <c r="AA113" i="7"/>
  <c r="AA55" i="7"/>
  <c r="AA159" i="7"/>
  <c r="O17" i="7"/>
  <c r="AA178" i="7"/>
  <c r="J151" i="7"/>
  <c r="V151" i="7" s="1"/>
  <c r="N151" i="7"/>
  <c r="K151" i="7"/>
  <c r="N74" i="7"/>
  <c r="K74" i="7"/>
  <c r="J74" i="7"/>
  <c r="V74" i="7" s="1"/>
  <c r="K112" i="7"/>
  <c r="N112" i="7"/>
  <c r="J112" i="7"/>
  <c r="V112" i="7" s="1"/>
  <c r="K186" i="7"/>
  <c r="N186" i="7"/>
  <c r="J186" i="7"/>
  <c r="V186" i="7" s="1"/>
  <c r="AA190" i="7"/>
  <c r="AA31" i="7"/>
  <c r="J94" i="7"/>
  <c r="V94" i="7" s="1"/>
  <c r="N94" i="7"/>
  <c r="K94" i="7"/>
  <c r="O61" i="7"/>
  <c r="AA85" i="7"/>
  <c r="AA41" i="7"/>
  <c r="J165" i="7"/>
  <c r="V165" i="7" s="1"/>
  <c r="N165" i="7"/>
  <c r="K165" i="7"/>
  <c r="AA70" i="7"/>
  <c r="O214" i="7"/>
  <c r="AA138" i="7"/>
  <c r="AA87" i="7"/>
  <c r="O32" i="7"/>
  <c r="K90" i="7"/>
  <c r="N90" i="7"/>
  <c r="J90" i="7"/>
  <c r="V90" i="7" s="1"/>
  <c r="O43" i="7"/>
  <c r="O47" i="7"/>
  <c r="N152" i="7"/>
  <c r="J152" i="7"/>
  <c r="V152" i="7" s="1"/>
  <c r="K152" i="7"/>
  <c r="K108" i="7"/>
  <c r="N108" i="7"/>
  <c r="J108" i="7"/>
  <c r="V108" i="7" s="1"/>
  <c r="N162" i="7"/>
  <c r="K162" i="7"/>
  <c r="J162" i="7"/>
  <c r="V162" i="7" s="1"/>
  <c r="K150" i="7"/>
  <c r="J150" i="7"/>
  <c r="V150" i="7" s="1"/>
  <c r="N150" i="7"/>
  <c r="AA111" i="7"/>
  <c r="K101" i="7"/>
  <c r="J101" i="7"/>
  <c r="V101" i="7" s="1"/>
  <c r="N101" i="7"/>
  <c r="O85" i="7"/>
  <c r="AA145" i="7"/>
  <c r="N34" i="7"/>
  <c r="J34" i="7"/>
  <c r="V34" i="7" s="1"/>
  <c r="K34" i="7"/>
  <c r="O137" i="7"/>
  <c r="O66" i="7"/>
  <c r="AA54" i="7"/>
  <c r="K68" i="7"/>
  <c r="J68" i="7"/>
  <c r="V68" i="7" s="1"/>
  <c r="N68" i="7"/>
  <c r="O87" i="7"/>
  <c r="O31" i="7"/>
  <c r="O86" i="7"/>
  <c r="O33" i="7"/>
  <c r="O29" i="7"/>
  <c r="AA116" i="7"/>
  <c r="O84" i="7"/>
  <c r="O45" i="7"/>
  <c r="O106" i="7"/>
  <c r="N80" i="7"/>
  <c r="K80" i="7"/>
  <c r="J80" i="7"/>
  <c r="V80" i="7" s="1"/>
  <c r="AA43" i="7"/>
  <c r="N131" i="7"/>
  <c r="K131" i="7"/>
  <c r="J131" i="7"/>
  <c r="V131" i="7" s="1"/>
  <c r="O188" i="7"/>
  <c r="N118" i="7"/>
  <c r="J118" i="7"/>
  <c r="V118" i="7" s="1"/>
  <c r="K118" i="7"/>
  <c r="AA204" i="7"/>
  <c r="J48" i="7"/>
  <c r="V48" i="7" s="1"/>
  <c r="N48" i="7"/>
  <c r="K48" i="7"/>
  <c r="O180" i="7"/>
  <c r="O89" i="7"/>
  <c r="J217" i="7"/>
  <c r="V217" i="7" s="1"/>
  <c r="K217" i="7"/>
  <c r="N217" i="7"/>
  <c r="N63" i="7"/>
  <c r="J63" i="7"/>
  <c r="V63" i="7" s="1"/>
  <c r="K63" i="7"/>
  <c r="K176" i="7"/>
  <c r="J176" i="7"/>
  <c r="V176" i="7" s="1"/>
  <c r="N176" i="7"/>
  <c r="N149" i="7"/>
  <c r="K149" i="7"/>
  <c r="J149" i="7"/>
  <c r="V149" i="7" s="1"/>
  <c r="AA147" i="7"/>
  <c r="AA174" i="7"/>
  <c r="AA95" i="7"/>
  <c r="O193" i="7"/>
  <c r="O67" i="7"/>
  <c r="AA188" i="7"/>
  <c r="AA156" i="7"/>
  <c r="S120" i="7"/>
  <c r="R120" i="7"/>
  <c r="N91" i="7"/>
  <c r="K91" i="7"/>
  <c r="J91" i="7"/>
  <c r="V91" i="7" s="1"/>
  <c r="J76" i="7"/>
  <c r="V76" i="7" s="1"/>
  <c r="K76" i="7"/>
  <c r="N76" i="7"/>
  <c r="AA56" i="7"/>
  <c r="J212" i="7"/>
  <c r="V212" i="7" s="1"/>
  <c r="N212" i="7"/>
  <c r="K212" i="7"/>
  <c r="AA199" i="7"/>
  <c r="AA89" i="7"/>
  <c r="K65" i="7"/>
  <c r="N65" i="7"/>
  <c r="J65" i="7"/>
  <c r="V65" i="7" s="1"/>
  <c r="J143" i="7"/>
  <c r="V143" i="7" s="1"/>
  <c r="N143" i="7"/>
  <c r="K143" i="7"/>
  <c r="O60" i="7"/>
  <c r="N123" i="7"/>
  <c r="K123" i="7"/>
  <c r="J123" i="7"/>
  <c r="V123" i="7" s="1"/>
  <c r="AA66" i="7"/>
  <c r="AA214" i="7"/>
  <c r="O198" i="7"/>
  <c r="AA198" i="7"/>
  <c r="O199" i="7"/>
  <c r="N211" i="7"/>
  <c r="K211" i="7"/>
  <c r="J211" i="7"/>
  <c r="V211" i="7" s="1"/>
  <c r="Y196" i="7"/>
  <c r="AB196" i="7" s="1"/>
  <c r="AA29" i="7"/>
  <c r="N46" i="7"/>
  <c r="K46" i="7"/>
  <c r="J46" i="7"/>
  <c r="V46" i="7" s="1"/>
  <c r="J201" i="7"/>
  <c r="V201" i="7" s="1"/>
  <c r="K201" i="7"/>
  <c r="N201" i="7"/>
  <c r="O114" i="7"/>
  <c r="O81" i="7"/>
  <c r="O156" i="7"/>
  <c r="O138" i="7"/>
  <c r="O153" i="7"/>
  <c r="N184" i="7"/>
  <c r="J184" i="7"/>
  <c r="V184" i="7" s="1"/>
  <c r="K184" i="7"/>
  <c r="O36" i="7"/>
  <c r="AA51" i="7"/>
  <c r="O55" i="7"/>
  <c r="AA194" i="7"/>
  <c r="N215" i="7"/>
  <c r="J215" i="7"/>
  <c r="V215" i="7" s="1"/>
  <c r="K215" i="7"/>
  <c r="AA22" i="7"/>
  <c r="S126" i="7"/>
  <c r="R126" i="7"/>
  <c r="AA170" i="7"/>
  <c r="O164" i="7"/>
  <c r="AA86" i="7"/>
  <c r="O113" i="7"/>
  <c r="AA84" i="7"/>
  <c r="S107" i="7"/>
  <c r="R107" i="7"/>
  <c r="AA158" i="7"/>
  <c r="K209" i="7"/>
  <c r="N209" i="7"/>
  <c r="J209" i="7"/>
  <c r="V209" i="7" s="1"/>
  <c r="O142" i="7"/>
  <c r="AA181" i="7"/>
  <c r="J110" i="7"/>
  <c r="V110" i="7" s="1"/>
  <c r="N110" i="7"/>
  <c r="K110" i="7"/>
  <c r="J161" i="7"/>
  <c r="V161" i="7" s="1"/>
  <c r="N161" i="7"/>
  <c r="K161" i="7"/>
  <c r="O204" i="7"/>
  <c r="O122" i="7"/>
  <c r="AA33" i="7"/>
  <c r="O116" i="7"/>
  <c r="J216" i="7"/>
  <c r="V216" i="7" s="1"/>
  <c r="N216" i="7"/>
  <c r="K216" i="7"/>
  <c r="AA106" i="7"/>
  <c r="J173" i="7"/>
  <c r="V173" i="7" s="1"/>
  <c r="N173" i="7"/>
  <c r="K173" i="7"/>
  <c r="O158" i="7"/>
  <c r="AA142" i="7"/>
  <c r="Y200" i="7"/>
  <c r="AB200" i="7" s="1"/>
  <c r="O72" i="7"/>
  <c r="AA72" i="7"/>
  <c r="AA36" i="7"/>
  <c r="AA177" i="7"/>
  <c r="AA134" i="7"/>
  <c r="N93" i="7"/>
  <c r="K93" i="7"/>
  <c r="J93" i="7"/>
  <c r="V93" i="7" s="1"/>
  <c r="W191" i="7"/>
  <c r="U191" i="7"/>
  <c r="O194" i="7"/>
  <c r="N103" i="7"/>
  <c r="J103" i="7"/>
  <c r="V103" i="7" s="1"/>
  <c r="K103" i="7"/>
  <c r="AA79" i="7"/>
  <c r="S49" i="7"/>
  <c r="R49" i="7"/>
  <c r="O145" i="7"/>
  <c r="AA120" i="7" l="1"/>
  <c r="AC196" i="7"/>
  <c r="AE196" i="7"/>
  <c r="AC200" i="7"/>
  <c r="AE200" i="7"/>
  <c r="AL200" i="7" s="1"/>
  <c r="AC104" i="7"/>
  <c r="AE104" i="7"/>
  <c r="S122" i="7"/>
  <c r="R122" i="7"/>
  <c r="W126" i="7"/>
  <c r="U126" i="7"/>
  <c r="AA76" i="7"/>
  <c r="S214" i="7"/>
  <c r="R214" i="7"/>
  <c r="S22" i="7"/>
  <c r="R22" i="7"/>
  <c r="AA123" i="7"/>
  <c r="W185" i="7"/>
  <c r="U185" i="7"/>
  <c r="S175" i="7"/>
  <c r="R175" i="7"/>
  <c r="S102" i="7"/>
  <c r="R102" i="7"/>
  <c r="S181" i="7"/>
  <c r="R181" i="7"/>
  <c r="S64" i="7"/>
  <c r="R64" i="7"/>
  <c r="AA184" i="7"/>
  <c r="S142" i="7"/>
  <c r="R142" i="7"/>
  <c r="S60" i="7"/>
  <c r="R60" i="7"/>
  <c r="J92" i="7"/>
  <c r="V92" i="7" s="1"/>
  <c r="N92" i="7"/>
  <c r="K92" i="7"/>
  <c r="AA112" i="7"/>
  <c r="AA167" i="7"/>
  <c r="S84" i="7"/>
  <c r="R84" i="7"/>
  <c r="O34" i="7"/>
  <c r="AA34" i="7"/>
  <c r="O101" i="7"/>
  <c r="O152" i="7"/>
  <c r="O90" i="7"/>
  <c r="AA149" i="7"/>
  <c r="N127" i="7"/>
  <c r="K127" i="7"/>
  <c r="J127" i="7"/>
  <c r="V127" i="7" s="1"/>
  <c r="N208" i="7"/>
  <c r="J208" i="7"/>
  <c r="V208" i="7" s="1"/>
  <c r="K208" i="7"/>
  <c r="N154" i="7"/>
  <c r="K154" i="7"/>
  <c r="J154" i="7"/>
  <c r="V154" i="7" s="1"/>
  <c r="O44" i="7"/>
  <c r="Y191" i="7"/>
  <c r="AB191" i="7" s="1"/>
  <c r="AA93" i="7"/>
  <c r="S72" i="7"/>
  <c r="R72" i="7"/>
  <c r="AA94" i="7"/>
  <c r="AA148" i="7"/>
  <c r="O161" i="7"/>
  <c r="J195" i="7"/>
  <c r="V195" i="7" s="1"/>
  <c r="K195" i="7"/>
  <c r="N195" i="7"/>
  <c r="O110" i="7"/>
  <c r="W107" i="7"/>
  <c r="U107" i="7"/>
  <c r="O215" i="7"/>
  <c r="S55" i="7"/>
  <c r="R55" i="7"/>
  <c r="S36" i="7"/>
  <c r="R36" i="7"/>
  <c r="S138" i="7"/>
  <c r="R138" i="7"/>
  <c r="S81" i="7"/>
  <c r="R81" i="7"/>
  <c r="O201" i="7"/>
  <c r="O46" i="7"/>
  <c r="S198" i="7"/>
  <c r="R198" i="7"/>
  <c r="O63" i="7"/>
  <c r="AA50" i="7"/>
  <c r="S31" i="7"/>
  <c r="R31" i="7"/>
  <c r="S66" i="7"/>
  <c r="R66" i="7"/>
  <c r="O150" i="7"/>
  <c r="O162" i="7"/>
  <c r="S47" i="7"/>
  <c r="R47" i="7"/>
  <c r="K166" i="7"/>
  <c r="J166" i="7"/>
  <c r="V166" i="7" s="1"/>
  <c r="N166" i="7"/>
  <c r="O112" i="7"/>
  <c r="O151" i="7"/>
  <c r="AA132" i="7"/>
  <c r="S17" i="7"/>
  <c r="R17" i="7"/>
  <c r="S134" i="7"/>
  <c r="R134" i="7"/>
  <c r="W133" i="7"/>
  <c r="U133" i="7"/>
  <c r="AA150" i="7"/>
  <c r="S95" i="7"/>
  <c r="R95" i="7"/>
  <c r="O71" i="7"/>
  <c r="AA165" i="7"/>
  <c r="J163" i="7"/>
  <c r="V163" i="7" s="1"/>
  <c r="K163" i="7"/>
  <c r="N163" i="7"/>
  <c r="AA216" i="7"/>
  <c r="AA65" i="7"/>
  <c r="S197" i="7"/>
  <c r="R197" i="7"/>
  <c r="O172" i="7"/>
  <c r="W130" i="7"/>
  <c r="U130" i="7"/>
  <c r="S51" i="7"/>
  <c r="R51" i="7"/>
  <c r="S70" i="7"/>
  <c r="R70" i="7"/>
  <c r="W202" i="7"/>
  <c r="U202" i="7"/>
  <c r="AA131" i="7"/>
  <c r="O58" i="7"/>
  <c r="S144" i="7"/>
  <c r="R144" i="7"/>
  <c r="AA39" i="7"/>
  <c r="AA143" i="7"/>
  <c r="S199" i="7"/>
  <c r="R199" i="7"/>
  <c r="O123" i="7"/>
  <c r="O76" i="7"/>
  <c r="S193" i="7"/>
  <c r="R193" i="7"/>
  <c r="AA215" i="7"/>
  <c r="S137" i="7"/>
  <c r="R137" i="7"/>
  <c r="AA90" i="7"/>
  <c r="O103" i="7"/>
  <c r="S194" i="7"/>
  <c r="R194" i="7"/>
  <c r="AA173" i="7"/>
  <c r="O216" i="7"/>
  <c r="J205" i="7"/>
  <c r="V205" i="7" s="1"/>
  <c r="K205" i="7"/>
  <c r="N205" i="7"/>
  <c r="S116" i="7"/>
  <c r="R116" i="7"/>
  <c r="AA186" i="7"/>
  <c r="AA74" i="7"/>
  <c r="O209" i="7"/>
  <c r="S113" i="7"/>
  <c r="R113" i="7"/>
  <c r="K73" i="7"/>
  <c r="N73" i="7"/>
  <c r="J73" i="7"/>
  <c r="V73" i="7" s="1"/>
  <c r="AA80" i="7"/>
  <c r="AA58" i="7"/>
  <c r="J157" i="7"/>
  <c r="V157" i="7" s="1"/>
  <c r="N157" i="7"/>
  <c r="K157" i="7"/>
  <c r="O184" i="7"/>
  <c r="S156" i="7"/>
  <c r="R156" i="7"/>
  <c r="AA103" i="7"/>
  <c r="AA162" i="7"/>
  <c r="S114" i="7"/>
  <c r="R114" i="7"/>
  <c r="AA152" i="7"/>
  <c r="AA115" i="7"/>
  <c r="K203" i="7"/>
  <c r="N203" i="7"/>
  <c r="J203" i="7"/>
  <c r="V203" i="7" s="1"/>
  <c r="O143" i="7"/>
  <c r="O212" i="7"/>
  <c r="N88" i="7"/>
  <c r="K88" i="7"/>
  <c r="J88" i="7"/>
  <c r="V88" i="7" s="1"/>
  <c r="K135" i="7"/>
  <c r="J135" i="7"/>
  <c r="V135" i="7" s="1"/>
  <c r="N135" i="7"/>
  <c r="O91" i="7"/>
  <c r="S67" i="7"/>
  <c r="R67" i="7"/>
  <c r="AA209" i="7"/>
  <c r="K96" i="7"/>
  <c r="N96" i="7"/>
  <c r="J96" i="7"/>
  <c r="V96" i="7" s="1"/>
  <c r="O149" i="7"/>
  <c r="AA217" i="7"/>
  <c r="S89" i="7"/>
  <c r="R89" i="7"/>
  <c r="O118" i="7"/>
  <c r="S188" i="7"/>
  <c r="R188" i="7"/>
  <c r="O131" i="7"/>
  <c r="O80" i="7"/>
  <c r="S106" i="7"/>
  <c r="R106" i="7"/>
  <c r="S86" i="7"/>
  <c r="R86" i="7"/>
  <c r="S87" i="7"/>
  <c r="R87" i="7"/>
  <c r="S85" i="7"/>
  <c r="R85" i="7"/>
  <c r="AA101" i="7"/>
  <c r="O108" i="7"/>
  <c r="J192" i="7"/>
  <c r="V192" i="7" s="1"/>
  <c r="N192" i="7"/>
  <c r="K192" i="7"/>
  <c r="J182" i="7"/>
  <c r="V182" i="7" s="1"/>
  <c r="N182" i="7"/>
  <c r="K182" i="7"/>
  <c r="O165" i="7"/>
  <c r="AA44" i="7"/>
  <c r="S61" i="7"/>
  <c r="R61" i="7"/>
  <c r="O94" i="7"/>
  <c r="AA212" i="7"/>
  <c r="O74" i="7"/>
  <c r="AA91" i="7"/>
  <c r="AA63" i="7"/>
  <c r="J189" i="7"/>
  <c r="V189" i="7" s="1"/>
  <c r="K189" i="7"/>
  <c r="N189" i="7"/>
  <c r="O69" i="7"/>
  <c r="AA68" i="7"/>
  <c r="S54" i="7"/>
  <c r="R54" i="7"/>
  <c r="S41" i="7"/>
  <c r="R41" i="7"/>
  <c r="O37" i="7"/>
  <c r="S160" i="7"/>
  <c r="R160" i="7"/>
  <c r="AA211" i="7"/>
  <c r="S121" i="7"/>
  <c r="R121" i="7"/>
  <c r="S111" i="7"/>
  <c r="R111" i="7"/>
  <c r="S147" i="7"/>
  <c r="R147" i="7"/>
  <c r="S190" i="7"/>
  <c r="R190" i="7"/>
  <c r="O26" i="7"/>
  <c r="O148" i="7"/>
  <c r="AA161" i="7"/>
  <c r="O132" i="7"/>
  <c r="S146" i="7"/>
  <c r="R146" i="7"/>
  <c r="AA83" i="7"/>
  <c r="AA69" i="7"/>
  <c r="S145" i="7"/>
  <c r="R145" i="7"/>
  <c r="O173" i="7"/>
  <c r="S153" i="7"/>
  <c r="R153" i="7"/>
  <c r="AL196" i="7"/>
  <c r="AG196" i="7"/>
  <c r="S43" i="7"/>
  <c r="R43" i="7"/>
  <c r="S32" i="7"/>
  <c r="R32" i="7"/>
  <c r="O186" i="7"/>
  <c r="W49" i="7"/>
  <c r="U49" i="7"/>
  <c r="O93" i="7"/>
  <c r="S158" i="7"/>
  <c r="R158" i="7"/>
  <c r="AA172" i="7"/>
  <c r="AA26" i="7"/>
  <c r="S204" i="7"/>
  <c r="R204" i="7"/>
  <c r="N82" i="7"/>
  <c r="J82" i="7"/>
  <c r="V82" i="7" s="1"/>
  <c r="K82" i="7"/>
  <c r="S164" i="7"/>
  <c r="R164" i="7"/>
  <c r="AA25" i="7"/>
  <c r="AA37" i="7"/>
  <c r="AA108" i="7"/>
  <c r="O211" i="7"/>
  <c r="O65" i="7"/>
  <c r="W120" i="7"/>
  <c r="U120" i="7"/>
  <c r="O176" i="7"/>
  <c r="AA176" i="7"/>
  <c r="O217" i="7"/>
  <c r="S180" i="7"/>
  <c r="R180" i="7"/>
  <c r="O48" i="7"/>
  <c r="S45" i="7"/>
  <c r="R45" i="7"/>
  <c r="S29" i="7"/>
  <c r="R29" i="7"/>
  <c r="S33" i="7"/>
  <c r="R33" i="7"/>
  <c r="O68" i="7"/>
  <c r="AA46" i="7"/>
  <c r="AA213" i="7"/>
  <c r="AA71" i="7"/>
  <c r="AA110" i="7"/>
  <c r="AA48" i="7"/>
  <c r="O50" i="7"/>
  <c r="K57" i="7"/>
  <c r="J57" i="7"/>
  <c r="V57" i="7" s="1"/>
  <c r="N57" i="7"/>
  <c r="O83" i="7"/>
  <c r="N124" i="7"/>
  <c r="J124" i="7"/>
  <c r="V124" i="7" s="1"/>
  <c r="K124" i="7"/>
  <c r="S56" i="7"/>
  <c r="R56" i="7"/>
  <c r="O128" i="7"/>
  <c r="AL104" i="7"/>
  <c r="AG104" i="7"/>
  <c r="S79" i="7"/>
  <c r="R79" i="7"/>
  <c r="AA201" i="7"/>
  <c r="O213" i="7"/>
  <c r="N42" i="7"/>
  <c r="K42" i="7"/>
  <c r="J42" i="7"/>
  <c r="V42" i="7" s="1"/>
  <c r="S178" i="7"/>
  <c r="R178" i="7"/>
  <c r="K100" i="7"/>
  <c r="N100" i="7"/>
  <c r="J100" i="7"/>
  <c r="V100" i="7" s="1"/>
  <c r="O115" i="7"/>
  <c r="AA151" i="7"/>
  <c r="S159" i="7"/>
  <c r="R159" i="7"/>
  <c r="S177" i="7"/>
  <c r="R177" i="7"/>
  <c r="O167" i="7"/>
  <c r="AA118" i="7"/>
  <c r="S174" i="7"/>
  <c r="R174" i="7"/>
  <c r="O25" i="7"/>
  <c r="J109" i="7"/>
  <c r="V109" i="7" s="1"/>
  <c r="K109" i="7"/>
  <c r="N109" i="7"/>
  <c r="S170" i="7"/>
  <c r="R170" i="7"/>
  <c r="O39" i="7"/>
  <c r="K187" i="7"/>
  <c r="N187" i="7"/>
  <c r="J187" i="7"/>
  <c r="V187" i="7" s="1"/>
  <c r="AA128" i="7"/>
  <c r="AH200" i="7" l="1"/>
  <c r="AG200" i="7"/>
  <c r="AA122" i="7"/>
  <c r="AA164" i="7"/>
  <c r="AA102" i="7"/>
  <c r="AC191" i="7"/>
  <c r="AE191" i="7"/>
  <c r="AL191" i="7" s="1"/>
  <c r="S39" i="7"/>
  <c r="R39" i="7"/>
  <c r="W159" i="7"/>
  <c r="U159" i="7"/>
  <c r="O100" i="7"/>
  <c r="O109" i="7"/>
  <c r="W177" i="7"/>
  <c r="U177" i="7"/>
  <c r="AA100" i="7"/>
  <c r="J155" i="7"/>
  <c r="V155" i="7" s="1"/>
  <c r="K155" i="7"/>
  <c r="N155" i="7"/>
  <c r="W79" i="7"/>
  <c r="U79" i="7"/>
  <c r="S128" i="7"/>
  <c r="R128" i="7"/>
  <c r="S83" i="7"/>
  <c r="R83" i="7"/>
  <c r="S50" i="7"/>
  <c r="R50" i="7"/>
  <c r="AA166" i="7"/>
  <c r="W33" i="7"/>
  <c r="U33" i="7"/>
  <c r="S48" i="7"/>
  <c r="R48" i="7"/>
  <c r="S217" i="7"/>
  <c r="R217" i="7"/>
  <c r="S65" i="7"/>
  <c r="R65" i="7"/>
  <c r="O82" i="7"/>
  <c r="Y49" i="7"/>
  <c r="AB49" i="7" s="1"/>
  <c r="S186" i="7"/>
  <c r="R186" i="7"/>
  <c r="W32" i="7"/>
  <c r="U32" i="7"/>
  <c r="W145" i="7"/>
  <c r="U145" i="7"/>
  <c r="S26" i="7"/>
  <c r="R26" i="7"/>
  <c r="W160" i="7"/>
  <c r="U160" i="7"/>
  <c r="W41" i="7"/>
  <c r="U41" i="7"/>
  <c r="S69" i="7"/>
  <c r="R69" i="7"/>
  <c r="W61" i="7"/>
  <c r="U61" i="7"/>
  <c r="O182" i="7"/>
  <c r="W106" i="7"/>
  <c r="U106" i="7"/>
  <c r="S118" i="7"/>
  <c r="R118" i="7"/>
  <c r="S149" i="7"/>
  <c r="R149" i="7"/>
  <c r="O96" i="7"/>
  <c r="W67" i="7"/>
  <c r="U67" i="7"/>
  <c r="S91" i="7"/>
  <c r="R91" i="7"/>
  <c r="O135" i="7"/>
  <c r="AA88" i="7"/>
  <c r="W114" i="7"/>
  <c r="U114" i="7"/>
  <c r="W156" i="7"/>
  <c r="U156" i="7"/>
  <c r="O73" i="7"/>
  <c r="W113" i="7"/>
  <c r="U113" i="7"/>
  <c r="W194" i="7"/>
  <c r="U194" i="7"/>
  <c r="W199" i="7"/>
  <c r="U199" i="7"/>
  <c r="AA73" i="7"/>
  <c r="Y202" i="7"/>
  <c r="AB202" i="7" s="1"/>
  <c r="W95" i="7"/>
  <c r="U95" i="7"/>
  <c r="W134" i="7"/>
  <c r="U134" i="7"/>
  <c r="AA57" i="7"/>
  <c r="W17" i="7"/>
  <c r="U17" i="7"/>
  <c r="O166" i="7"/>
  <c r="W47" i="7"/>
  <c r="U47" i="7"/>
  <c r="S150" i="7"/>
  <c r="R150" i="7"/>
  <c r="W198" i="7"/>
  <c r="U198" i="7"/>
  <c r="W36" i="7"/>
  <c r="U36" i="7"/>
  <c r="S110" i="7"/>
  <c r="R110" i="7"/>
  <c r="S44" i="7"/>
  <c r="R44" i="7"/>
  <c r="S90" i="7"/>
  <c r="R90" i="7"/>
  <c r="S152" i="7"/>
  <c r="R152" i="7"/>
  <c r="W84" i="7"/>
  <c r="U84" i="7"/>
  <c r="W64" i="7"/>
  <c r="U64" i="7"/>
  <c r="W102" i="7"/>
  <c r="U102" i="7"/>
  <c r="W214" i="7"/>
  <c r="U214" i="7"/>
  <c r="AM104" i="7"/>
  <c r="AH104" i="7"/>
  <c r="O124" i="7"/>
  <c r="O57" i="7"/>
  <c r="AA192" i="7"/>
  <c r="S68" i="7"/>
  <c r="R68" i="7"/>
  <c r="W45" i="7"/>
  <c r="U45" i="7"/>
  <c r="S211" i="7"/>
  <c r="R211" i="7"/>
  <c r="W164" i="7"/>
  <c r="U164" i="7"/>
  <c r="J40" i="7"/>
  <c r="V40" i="7" s="1"/>
  <c r="K40" i="7"/>
  <c r="N40" i="7"/>
  <c r="AM196" i="7"/>
  <c r="AH196" i="7"/>
  <c r="W153" i="7"/>
  <c r="U153" i="7"/>
  <c r="S173" i="7"/>
  <c r="R173" i="7"/>
  <c r="W146" i="7"/>
  <c r="U146" i="7"/>
  <c r="AA42" i="7"/>
  <c r="S37" i="7"/>
  <c r="R37" i="7"/>
  <c r="O189" i="7"/>
  <c r="O192" i="7"/>
  <c r="W87" i="7"/>
  <c r="U87" i="7"/>
  <c r="W86" i="7"/>
  <c r="U86" i="7"/>
  <c r="W188" i="7"/>
  <c r="U188" i="7"/>
  <c r="O88" i="7"/>
  <c r="O203" i="7"/>
  <c r="S184" i="7"/>
  <c r="R184" i="7"/>
  <c r="O157" i="7"/>
  <c r="S209" i="7"/>
  <c r="R209" i="7"/>
  <c r="O205" i="7"/>
  <c r="S103" i="7"/>
  <c r="R103" i="7"/>
  <c r="S123" i="7"/>
  <c r="R123" i="7"/>
  <c r="W144" i="7"/>
  <c r="U144" i="7"/>
  <c r="AA109" i="7"/>
  <c r="S58" i="7"/>
  <c r="R58" i="7"/>
  <c r="S172" i="7"/>
  <c r="R172" i="7"/>
  <c r="AA127" i="7"/>
  <c r="S162" i="7"/>
  <c r="R162" i="7"/>
  <c r="AA203" i="7"/>
  <c r="W138" i="7"/>
  <c r="U138" i="7"/>
  <c r="W55" i="7"/>
  <c r="U55" i="7"/>
  <c r="AA82" i="7"/>
  <c r="S161" i="7"/>
  <c r="R161" i="7"/>
  <c r="W72" i="7"/>
  <c r="U72" i="7"/>
  <c r="S101" i="7"/>
  <c r="R101" i="7"/>
  <c r="O92" i="7"/>
  <c r="W60" i="7"/>
  <c r="U60" i="7"/>
  <c r="S115" i="7"/>
  <c r="R115" i="7"/>
  <c r="S213" i="7"/>
  <c r="R213" i="7"/>
  <c r="S25" i="7"/>
  <c r="R25" i="7"/>
  <c r="S167" i="7"/>
  <c r="R167" i="7"/>
  <c r="AA163" i="7"/>
  <c r="O42" i="7"/>
  <c r="W56" i="7"/>
  <c r="U56" i="7"/>
  <c r="AA182" i="7"/>
  <c r="S176" i="7"/>
  <c r="R176" i="7"/>
  <c r="AA96" i="7"/>
  <c r="W204" i="7"/>
  <c r="U204" i="7"/>
  <c r="AA205" i="7"/>
  <c r="S132" i="7"/>
  <c r="R132" i="7"/>
  <c r="S148" i="7"/>
  <c r="R148" i="7"/>
  <c r="W190" i="7"/>
  <c r="U190" i="7"/>
  <c r="W147" i="7"/>
  <c r="U147" i="7"/>
  <c r="W111" i="7"/>
  <c r="U111" i="7"/>
  <c r="W121" i="7"/>
  <c r="U121" i="7"/>
  <c r="AA154" i="7"/>
  <c r="W54" i="7"/>
  <c r="U54" i="7"/>
  <c r="AA124" i="7"/>
  <c r="S74" i="7"/>
  <c r="R74" i="7"/>
  <c r="S94" i="7"/>
  <c r="R94" i="7"/>
  <c r="S108" i="7"/>
  <c r="R108" i="7"/>
  <c r="S80" i="7"/>
  <c r="R80" i="7"/>
  <c r="W89" i="7"/>
  <c r="U89" i="7"/>
  <c r="S143" i="7"/>
  <c r="R143" i="7"/>
  <c r="W116" i="7"/>
  <c r="U116" i="7"/>
  <c r="W193" i="7"/>
  <c r="U193" i="7"/>
  <c r="S76" i="7"/>
  <c r="R76" i="7"/>
  <c r="O163" i="7"/>
  <c r="Y133" i="7"/>
  <c r="AB133" i="7" s="1"/>
  <c r="S151" i="7"/>
  <c r="R151" i="7"/>
  <c r="S112" i="7"/>
  <c r="R112" i="7"/>
  <c r="W31" i="7"/>
  <c r="U31" i="7"/>
  <c r="S46" i="7"/>
  <c r="R46" i="7"/>
  <c r="Y107" i="7"/>
  <c r="AB107" i="7" s="1"/>
  <c r="O154" i="7"/>
  <c r="O208" i="7"/>
  <c r="AA189" i="7"/>
  <c r="O127" i="7"/>
  <c r="W142" i="7"/>
  <c r="U142" i="7"/>
  <c r="W175" i="7"/>
  <c r="U175" i="7"/>
  <c r="AA135" i="7"/>
  <c r="AA92" i="7"/>
  <c r="Y126" i="7"/>
  <c r="AB126" i="7" s="1"/>
  <c r="W122" i="7"/>
  <c r="U122" i="7"/>
  <c r="AM200" i="7"/>
  <c r="W174" i="7"/>
  <c r="U174" i="7"/>
  <c r="W178" i="7"/>
  <c r="U178" i="7"/>
  <c r="O187" i="7"/>
  <c r="W170" i="7"/>
  <c r="U170" i="7"/>
  <c r="W29" i="7"/>
  <c r="U29" i="7"/>
  <c r="W180" i="7"/>
  <c r="U180" i="7"/>
  <c r="Y120" i="7"/>
  <c r="AB120" i="7" s="1"/>
  <c r="W158" i="7"/>
  <c r="U158" i="7"/>
  <c r="S93" i="7"/>
  <c r="R93" i="7"/>
  <c r="W43" i="7"/>
  <c r="U43" i="7"/>
  <c r="AA187" i="7"/>
  <c r="S165" i="7"/>
  <c r="R165" i="7"/>
  <c r="W85" i="7"/>
  <c r="U85" i="7"/>
  <c r="S131" i="7"/>
  <c r="R131" i="7"/>
  <c r="J183" i="7"/>
  <c r="V183" i="7" s="1"/>
  <c r="K183" i="7"/>
  <c r="N183" i="7"/>
  <c r="S212" i="7"/>
  <c r="R212" i="7"/>
  <c r="AA195" i="7"/>
  <c r="S216" i="7"/>
  <c r="R216" i="7"/>
  <c r="W137" i="7"/>
  <c r="U137" i="7"/>
  <c r="J129" i="7"/>
  <c r="V129" i="7" s="1"/>
  <c r="K129" i="7"/>
  <c r="N129" i="7"/>
  <c r="W70" i="7"/>
  <c r="U70" i="7"/>
  <c r="W51" i="7"/>
  <c r="U51" i="7"/>
  <c r="Y130" i="7"/>
  <c r="AB130" i="7" s="1"/>
  <c r="W197" i="7"/>
  <c r="U197" i="7"/>
  <c r="S71" i="7"/>
  <c r="R71" i="7"/>
  <c r="AA208" i="7"/>
  <c r="W66" i="7"/>
  <c r="U66" i="7"/>
  <c r="S63" i="7"/>
  <c r="R63" i="7"/>
  <c r="S201" i="7"/>
  <c r="R201" i="7"/>
  <c r="W81" i="7"/>
  <c r="U81" i="7"/>
  <c r="S215" i="7"/>
  <c r="R215" i="7"/>
  <c r="O195" i="7"/>
  <c r="AG191" i="7"/>
  <c r="S34" i="7"/>
  <c r="R34" i="7"/>
  <c r="W181" i="7"/>
  <c r="U181" i="7"/>
  <c r="Y185" i="7"/>
  <c r="AB185" i="7" s="1"/>
  <c r="W22" i="7"/>
  <c r="U22" i="7"/>
  <c r="AA157" i="7"/>
  <c r="AC185" i="7" l="1"/>
  <c r="AE185" i="7"/>
  <c r="AG185" i="7" s="1"/>
  <c r="AC126" i="7"/>
  <c r="AE126" i="7"/>
  <c r="AG126" i="7" s="1"/>
  <c r="AC202" i="7"/>
  <c r="AE202" i="7"/>
  <c r="AL202" i="7" s="1"/>
  <c r="AC107" i="7"/>
  <c r="AE107" i="7"/>
  <c r="AC133" i="7"/>
  <c r="AE133" i="7"/>
  <c r="AL133" i="7" s="1"/>
  <c r="AC130" i="7"/>
  <c r="AE130" i="7"/>
  <c r="AC120" i="7"/>
  <c r="AE120" i="7"/>
  <c r="AL120" i="7" s="1"/>
  <c r="AC49" i="7"/>
  <c r="AE49" i="7"/>
  <c r="AG49" i="7" s="1"/>
  <c r="Y81" i="7"/>
  <c r="AB81" i="7" s="1"/>
  <c r="Y70" i="7"/>
  <c r="AB70" i="7" s="1"/>
  <c r="W216" i="7"/>
  <c r="U216" i="7"/>
  <c r="W212" i="7"/>
  <c r="U212" i="7"/>
  <c r="O183" i="7"/>
  <c r="Y85" i="7"/>
  <c r="AB85" i="7" s="1"/>
  <c r="W165" i="7"/>
  <c r="U165" i="7"/>
  <c r="Y180" i="7"/>
  <c r="AB180" i="7" s="1"/>
  <c r="W151" i="7"/>
  <c r="U151" i="7"/>
  <c r="W80" i="7"/>
  <c r="U80" i="7"/>
  <c r="W74" i="7"/>
  <c r="U74" i="7"/>
  <c r="Y147" i="7"/>
  <c r="AB147" i="7" s="1"/>
  <c r="W213" i="7"/>
  <c r="U213" i="7"/>
  <c r="W162" i="7"/>
  <c r="U162" i="7"/>
  <c r="W123" i="7"/>
  <c r="U123" i="7"/>
  <c r="S157" i="7"/>
  <c r="R157" i="7"/>
  <c r="Y188" i="7"/>
  <c r="AB188" i="7" s="1"/>
  <c r="S189" i="7"/>
  <c r="R189" i="7"/>
  <c r="Y146" i="7"/>
  <c r="AB146" i="7" s="1"/>
  <c r="O40" i="7"/>
  <c r="Y164" i="7"/>
  <c r="AB164" i="7" s="1"/>
  <c r="W211" i="7"/>
  <c r="U211" i="7"/>
  <c r="Y102" i="7"/>
  <c r="AB102" i="7" s="1"/>
  <c r="W90" i="7"/>
  <c r="U90" i="7"/>
  <c r="W110" i="7"/>
  <c r="U110" i="7"/>
  <c r="Y36" i="7"/>
  <c r="AB36" i="7" s="1"/>
  <c r="W150" i="7"/>
  <c r="U150" i="7"/>
  <c r="Y47" i="7"/>
  <c r="AB47" i="7" s="1"/>
  <c r="S166" i="7"/>
  <c r="R166" i="7"/>
  <c r="Y156" i="7"/>
  <c r="AB156" i="7" s="1"/>
  <c r="S96" i="7"/>
  <c r="R96" i="7"/>
  <c r="S182" i="7"/>
  <c r="R182" i="7"/>
  <c r="Y41" i="7"/>
  <c r="AB41" i="7" s="1"/>
  <c r="Y160" i="7"/>
  <c r="AB160" i="7" s="1"/>
  <c r="W186" i="7"/>
  <c r="U186" i="7"/>
  <c r="W65" i="7"/>
  <c r="U65" i="7"/>
  <c r="W48" i="7"/>
  <c r="U48" i="7"/>
  <c r="W83" i="7"/>
  <c r="U83" i="7"/>
  <c r="W128" i="7"/>
  <c r="U128" i="7"/>
  <c r="O155" i="7"/>
  <c r="Y159" i="7"/>
  <c r="AB159" i="7" s="1"/>
  <c r="S195" i="7"/>
  <c r="R195" i="7"/>
  <c r="W215" i="7"/>
  <c r="U215" i="7"/>
  <c r="Y181" i="7"/>
  <c r="AB181" i="7" s="1"/>
  <c r="W71" i="7"/>
  <c r="U71" i="7"/>
  <c r="Y51" i="7"/>
  <c r="AB51" i="7" s="1"/>
  <c r="Y158" i="7"/>
  <c r="AB158" i="7" s="1"/>
  <c r="Y142" i="7"/>
  <c r="AB142" i="7" s="1"/>
  <c r="S208" i="7"/>
  <c r="R208" i="7"/>
  <c r="W112" i="7"/>
  <c r="U112" i="7"/>
  <c r="W76" i="7"/>
  <c r="U76" i="7"/>
  <c r="W143" i="7"/>
  <c r="U143" i="7"/>
  <c r="W132" i="7"/>
  <c r="U132" i="7"/>
  <c r="AA40" i="7"/>
  <c r="W167" i="7"/>
  <c r="U167" i="7"/>
  <c r="W25" i="7"/>
  <c r="U25" i="7"/>
  <c r="Y72" i="7"/>
  <c r="AB72" i="7" s="1"/>
  <c r="W161" i="7"/>
  <c r="U161" i="7"/>
  <c r="W172" i="7"/>
  <c r="U172" i="7"/>
  <c r="AA129" i="7"/>
  <c r="W103" i="7"/>
  <c r="U103" i="7"/>
  <c r="Y87" i="7"/>
  <c r="AB87" i="7" s="1"/>
  <c r="S192" i="7"/>
  <c r="R192" i="7"/>
  <c r="Y153" i="7"/>
  <c r="AB153" i="7" s="1"/>
  <c r="W68" i="7"/>
  <c r="U68" i="7"/>
  <c r="S124" i="7"/>
  <c r="R124" i="7"/>
  <c r="Y214" i="7"/>
  <c r="AB214" i="7" s="1"/>
  <c r="W152" i="7"/>
  <c r="U152" i="7"/>
  <c r="S73" i="7"/>
  <c r="R73" i="7"/>
  <c r="S135" i="7"/>
  <c r="R135" i="7"/>
  <c r="W118" i="7"/>
  <c r="U118" i="7"/>
  <c r="W69" i="7"/>
  <c r="U69" i="7"/>
  <c r="W26" i="7"/>
  <c r="U26" i="7"/>
  <c r="Y145" i="7"/>
  <c r="AB145" i="7" s="1"/>
  <c r="Y32" i="7"/>
  <c r="AB32" i="7" s="1"/>
  <c r="W217" i="7"/>
  <c r="U217" i="7"/>
  <c r="Y177" i="7"/>
  <c r="AB177" i="7" s="1"/>
  <c r="S109" i="7"/>
  <c r="R109" i="7"/>
  <c r="S100" i="7"/>
  <c r="R100" i="7"/>
  <c r="Y22" i="7"/>
  <c r="AB22" i="7" s="1"/>
  <c r="W34" i="7"/>
  <c r="U34" i="7"/>
  <c r="W63" i="7"/>
  <c r="U63" i="7"/>
  <c r="O129" i="7"/>
  <c r="Y137" i="7"/>
  <c r="AB137" i="7" s="1"/>
  <c r="AA183" i="7"/>
  <c r="Y43" i="7"/>
  <c r="AB43" i="7" s="1"/>
  <c r="W93" i="7"/>
  <c r="U93" i="7"/>
  <c r="Y29" i="7"/>
  <c r="AB29" i="7" s="1"/>
  <c r="S187" i="7"/>
  <c r="R187" i="7"/>
  <c r="Y178" i="7"/>
  <c r="AB178" i="7" s="1"/>
  <c r="Y175" i="7"/>
  <c r="AB175" i="7" s="1"/>
  <c r="S154" i="7"/>
  <c r="R154" i="7"/>
  <c r="W46" i="7"/>
  <c r="U46" i="7"/>
  <c r="AG133" i="7"/>
  <c r="S163" i="7"/>
  <c r="R163" i="7"/>
  <c r="Y89" i="7"/>
  <c r="AB89" i="7" s="1"/>
  <c r="W94" i="7"/>
  <c r="U94" i="7"/>
  <c r="Y54" i="7"/>
  <c r="AB54" i="7" s="1"/>
  <c r="Y111" i="7"/>
  <c r="AB111" i="7" s="1"/>
  <c r="Y204" i="7"/>
  <c r="AB204" i="7" s="1"/>
  <c r="W176" i="7"/>
  <c r="U176" i="7"/>
  <c r="Y56" i="7"/>
  <c r="AB56" i="7" s="1"/>
  <c r="W115" i="7"/>
  <c r="U115" i="7"/>
  <c r="Y60" i="7"/>
  <c r="AB60" i="7" s="1"/>
  <c r="S92" i="7"/>
  <c r="R92" i="7"/>
  <c r="Y138" i="7"/>
  <c r="AB138" i="7" s="1"/>
  <c r="W209" i="7"/>
  <c r="U209" i="7"/>
  <c r="Y86" i="7"/>
  <c r="AB86" i="7" s="1"/>
  <c r="W37" i="7"/>
  <c r="U37" i="7"/>
  <c r="W173" i="7"/>
  <c r="U173" i="7"/>
  <c r="Y45" i="7"/>
  <c r="AB45" i="7" s="1"/>
  <c r="S57" i="7"/>
  <c r="R57" i="7"/>
  <c r="Y64" i="7"/>
  <c r="AB64" i="7" s="1"/>
  <c r="Y198" i="7"/>
  <c r="AB198" i="7" s="1"/>
  <c r="Y17" i="7"/>
  <c r="AB17" i="7" s="1"/>
  <c r="Y134" i="7"/>
  <c r="AB134" i="7" s="1"/>
  <c r="Y95" i="7"/>
  <c r="AB95" i="7" s="1"/>
  <c r="Y199" i="7"/>
  <c r="AB199" i="7" s="1"/>
  <c r="Y114" i="7"/>
  <c r="AB114" i="7" s="1"/>
  <c r="Y67" i="7"/>
  <c r="AB67" i="7" s="1"/>
  <c r="Y33" i="7"/>
  <c r="AB33" i="7" s="1"/>
  <c r="W50" i="7"/>
  <c r="U50" i="7"/>
  <c r="AA155" i="7"/>
  <c r="W39" i="7"/>
  <c r="U39" i="7"/>
  <c r="AM191" i="7"/>
  <c r="AH191" i="7"/>
  <c r="W201" i="7"/>
  <c r="U201" i="7"/>
  <c r="Y66" i="7"/>
  <c r="AB66" i="7" s="1"/>
  <c r="Y197" i="7"/>
  <c r="AB197" i="7" s="1"/>
  <c r="W131" i="7"/>
  <c r="U131" i="7"/>
  <c r="Y170" i="7"/>
  <c r="AB170" i="7" s="1"/>
  <c r="Y174" i="7"/>
  <c r="AB174" i="7" s="1"/>
  <c r="Y122" i="7"/>
  <c r="AB122" i="7" s="1"/>
  <c r="S127" i="7"/>
  <c r="R127" i="7"/>
  <c r="Y31" i="7"/>
  <c r="AB31" i="7" s="1"/>
  <c r="Y193" i="7"/>
  <c r="AB193" i="7" s="1"/>
  <c r="Y116" i="7"/>
  <c r="AB116" i="7" s="1"/>
  <c r="W108" i="7"/>
  <c r="U108" i="7"/>
  <c r="Y121" i="7"/>
  <c r="AB121" i="7" s="1"/>
  <c r="Y190" i="7"/>
  <c r="AB190" i="7" s="1"/>
  <c r="W148" i="7"/>
  <c r="U148" i="7"/>
  <c r="S42" i="7"/>
  <c r="R42" i="7"/>
  <c r="W101" i="7"/>
  <c r="U101" i="7"/>
  <c r="Y55" i="7"/>
  <c r="AB55" i="7" s="1"/>
  <c r="W58" i="7"/>
  <c r="U58" i="7"/>
  <c r="Y144" i="7"/>
  <c r="AB144" i="7" s="1"/>
  <c r="S205" i="7"/>
  <c r="R205" i="7"/>
  <c r="W184" i="7"/>
  <c r="U184" i="7"/>
  <c r="S203" i="7"/>
  <c r="R203" i="7"/>
  <c r="S88" i="7"/>
  <c r="R88" i="7"/>
  <c r="Y84" i="7"/>
  <c r="AB84" i="7" s="1"/>
  <c r="W44" i="7"/>
  <c r="U44" i="7"/>
  <c r="AG202" i="7"/>
  <c r="Y194" i="7"/>
  <c r="AB194" i="7" s="1"/>
  <c r="Y113" i="7"/>
  <c r="AB113" i="7" s="1"/>
  <c r="W91" i="7"/>
  <c r="U91" i="7"/>
  <c r="W149" i="7"/>
  <c r="U149" i="7"/>
  <c r="Y106" i="7"/>
  <c r="AB106" i="7" s="1"/>
  <c r="Y61" i="7"/>
  <c r="AB61" i="7" s="1"/>
  <c r="S82" i="7"/>
  <c r="R82" i="7"/>
  <c r="Y79" i="7"/>
  <c r="AB79" i="7" s="1"/>
  <c r="AG120" i="7" l="1"/>
  <c r="AL185" i="7"/>
  <c r="AL107" i="7"/>
  <c r="AG130" i="7"/>
  <c r="AL126" i="7"/>
  <c r="AG107" i="7"/>
  <c r="AL49" i="7"/>
  <c r="AL130" i="7"/>
  <c r="AC55" i="7"/>
  <c r="AE55" i="7"/>
  <c r="AG55" i="7" s="1"/>
  <c r="AC193" i="7"/>
  <c r="AE193" i="7"/>
  <c r="AC31" i="7"/>
  <c r="AE31" i="7"/>
  <c r="AG31" i="7" s="1"/>
  <c r="AC197" i="7"/>
  <c r="AE197" i="7"/>
  <c r="AC66" i="7"/>
  <c r="AE66" i="7"/>
  <c r="AL66" i="7" s="1"/>
  <c r="AC86" i="7"/>
  <c r="AE86" i="7"/>
  <c r="AC111" i="7"/>
  <c r="AE111" i="7"/>
  <c r="AL111" i="7" s="1"/>
  <c r="AC175" i="7"/>
  <c r="AE175" i="7"/>
  <c r="AL175" i="7" s="1"/>
  <c r="AC178" i="7"/>
  <c r="AE178" i="7"/>
  <c r="AG178" i="7" s="1"/>
  <c r="AC29" i="7"/>
  <c r="AE29" i="7"/>
  <c r="AG29" i="7" s="1"/>
  <c r="AC43" i="7"/>
  <c r="AE43" i="7"/>
  <c r="AL43" i="7" s="1"/>
  <c r="AC22" i="7"/>
  <c r="AE22" i="7"/>
  <c r="AC32" i="7"/>
  <c r="AE32" i="7"/>
  <c r="AL32" i="7" s="1"/>
  <c r="AC87" i="7"/>
  <c r="AE87" i="7"/>
  <c r="AG87" i="7" s="1"/>
  <c r="AC72" i="7"/>
  <c r="AE72" i="7"/>
  <c r="AG72" i="7" s="1"/>
  <c r="AC142" i="7"/>
  <c r="AE142" i="7"/>
  <c r="AL142" i="7" s="1"/>
  <c r="AC158" i="7"/>
  <c r="AE158" i="7"/>
  <c r="AG158" i="7" s="1"/>
  <c r="AC36" i="7"/>
  <c r="AE36" i="7"/>
  <c r="AL36" i="7" s="1"/>
  <c r="AC102" i="7"/>
  <c r="AE102" i="7"/>
  <c r="AL102" i="7" s="1"/>
  <c r="AC164" i="7"/>
  <c r="AE164" i="7"/>
  <c r="AL164" i="7" s="1"/>
  <c r="AC180" i="7"/>
  <c r="AE180" i="7"/>
  <c r="AL180" i="7" s="1"/>
  <c r="AC81" i="7"/>
  <c r="AE81" i="7"/>
  <c r="AC174" i="7"/>
  <c r="AE174" i="7"/>
  <c r="AL174" i="7" s="1"/>
  <c r="AC114" i="7"/>
  <c r="AE114" i="7"/>
  <c r="AC199" i="7"/>
  <c r="AE199" i="7"/>
  <c r="AL199" i="7" s="1"/>
  <c r="AC95" i="7"/>
  <c r="AE95" i="7"/>
  <c r="AG95" i="7" s="1"/>
  <c r="AC17" i="7"/>
  <c r="AE17" i="7"/>
  <c r="AL17" i="7" s="1"/>
  <c r="AC64" i="7"/>
  <c r="AE64" i="7"/>
  <c r="AC181" i="7"/>
  <c r="AE181" i="7"/>
  <c r="AL181" i="7" s="1"/>
  <c r="AC47" i="7"/>
  <c r="AE47" i="7"/>
  <c r="AL47" i="7" s="1"/>
  <c r="AC146" i="7"/>
  <c r="AE146" i="7"/>
  <c r="AL146" i="7" s="1"/>
  <c r="AC106" i="7"/>
  <c r="AE106" i="7"/>
  <c r="AG106" i="7" s="1"/>
  <c r="AC61" i="7"/>
  <c r="AE61" i="7"/>
  <c r="AL61" i="7" s="1"/>
  <c r="AC113" i="7"/>
  <c r="AE113" i="7"/>
  <c r="AC116" i="7"/>
  <c r="AE116" i="7"/>
  <c r="AG116" i="7" s="1"/>
  <c r="AC33" i="7"/>
  <c r="AE33" i="7"/>
  <c r="AC198" i="7"/>
  <c r="AE198" i="7"/>
  <c r="AL198" i="7" s="1"/>
  <c r="AC45" i="7"/>
  <c r="AE45" i="7"/>
  <c r="AL45" i="7" s="1"/>
  <c r="AC56" i="7"/>
  <c r="AE56" i="7"/>
  <c r="AG56" i="7" s="1"/>
  <c r="AC89" i="7"/>
  <c r="AE89" i="7"/>
  <c r="AG89" i="7" s="1"/>
  <c r="AC137" i="7"/>
  <c r="AE137" i="7"/>
  <c r="AG137" i="7" s="1"/>
  <c r="AC214" i="7"/>
  <c r="AE214" i="7"/>
  <c r="AC153" i="7"/>
  <c r="AE153" i="7"/>
  <c r="AG153" i="7" s="1"/>
  <c r="AC51" i="7"/>
  <c r="AE51" i="7"/>
  <c r="AC159" i="7"/>
  <c r="AE159" i="7"/>
  <c r="AG159" i="7" s="1"/>
  <c r="AC41" i="7"/>
  <c r="AE41" i="7"/>
  <c r="AC147" i="7"/>
  <c r="AE147" i="7"/>
  <c r="AL147" i="7" s="1"/>
  <c r="AC79" i="7"/>
  <c r="AE79" i="7"/>
  <c r="AL79" i="7" s="1"/>
  <c r="AC194" i="7"/>
  <c r="AE194" i="7"/>
  <c r="AG194" i="7" s="1"/>
  <c r="AC84" i="7"/>
  <c r="AE84" i="7"/>
  <c r="AC144" i="7"/>
  <c r="AE144" i="7"/>
  <c r="AL144" i="7" s="1"/>
  <c r="AC190" i="7"/>
  <c r="AE190" i="7"/>
  <c r="AC121" i="7"/>
  <c r="AE121" i="7"/>
  <c r="AL121" i="7" s="1"/>
  <c r="AC122" i="7"/>
  <c r="AE122" i="7"/>
  <c r="AC170" i="7"/>
  <c r="AE170" i="7"/>
  <c r="AL170" i="7" s="1"/>
  <c r="AC67" i="7"/>
  <c r="AE67" i="7"/>
  <c r="AC134" i="7"/>
  <c r="AE134" i="7"/>
  <c r="AL134" i="7" s="1"/>
  <c r="AC138" i="7"/>
  <c r="AE138" i="7"/>
  <c r="AC60" i="7"/>
  <c r="AE60" i="7"/>
  <c r="AG60" i="7" s="1"/>
  <c r="AC204" i="7"/>
  <c r="AE204" i="7"/>
  <c r="AC54" i="7"/>
  <c r="AE54" i="7"/>
  <c r="AG54" i="7" s="1"/>
  <c r="AC177" i="7"/>
  <c r="AE177" i="7"/>
  <c r="AC145" i="7"/>
  <c r="AE145" i="7"/>
  <c r="AL145" i="7" s="1"/>
  <c r="AC160" i="7"/>
  <c r="AE160" i="7"/>
  <c r="AG160" i="7" s="1"/>
  <c r="AC156" i="7"/>
  <c r="AE156" i="7"/>
  <c r="AG156" i="7" s="1"/>
  <c r="AC188" i="7"/>
  <c r="AE188" i="7"/>
  <c r="AC85" i="7"/>
  <c r="AE85" i="7"/>
  <c r="AG85" i="7" s="1"/>
  <c r="AC70" i="7"/>
  <c r="AE70" i="7"/>
  <c r="AL70" i="7" s="1"/>
  <c r="Y50" i="7"/>
  <c r="AB50" i="7" s="1"/>
  <c r="W57" i="7"/>
  <c r="U57" i="7"/>
  <c r="Y37" i="7"/>
  <c r="AB37" i="7" s="1"/>
  <c r="Y176" i="7"/>
  <c r="AB176" i="7" s="1"/>
  <c r="W187" i="7"/>
  <c r="U187" i="7"/>
  <c r="W203" i="7"/>
  <c r="U203" i="7"/>
  <c r="Y184" i="7"/>
  <c r="AB184" i="7" s="1"/>
  <c r="Y148" i="7"/>
  <c r="AB148" i="7" s="1"/>
  <c r="AM107" i="7"/>
  <c r="AH107" i="7"/>
  <c r="Y173" i="7"/>
  <c r="AB173" i="7" s="1"/>
  <c r="Y94" i="7"/>
  <c r="AB94" i="7" s="1"/>
  <c r="W163" i="7"/>
  <c r="U163" i="7"/>
  <c r="Y93" i="7"/>
  <c r="AB93" i="7" s="1"/>
  <c r="Y63" i="7"/>
  <c r="AB63" i="7" s="1"/>
  <c r="Y69" i="7"/>
  <c r="AB69" i="7" s="1"/>
  <c r="W135" i="7"/>
  <c r="U135" i="7"/>
  <c r="Y68" i="7"/>
  <c r="AB68" i="7" s="1"/>
  <c r="Y76" i="7"/>
  <c r="AB76" i="7" s="1"/>
  <c r="Y65" i="7"/>
  <c r="AB65" i="7" s="1"/>
  <c r="W182" i="7"/>
  <c r="U182" i="7"/>
  <c r="W96" i="7"/>
  <c r="U96" i="7"/>
  <c r="Y151" i="7"/>
  <c r="AB151" i="7" s="1"/>
  <c r="Y165" i="7"/>
  <c r="AB165" i="7" s="1"/>
  <c r="S183" i="7"/>
  <c r="R183" i="7"/>
  <c r="Y149" i="7"/>
  <c r="AB149" i="7" s="1"/>
  <c r="Y58" i="7"/>
  <c r="AB58" i="7" s="1"/>
  <c r="W82" i="7"/>
  <c r="U82" i="7"/>
  <c r="AM202" i="7"/>
  <c r="AH202" i="7"/>
  <c r="W88" i="7"/>
  <c r="U88" i="7"/>
  <c r="Y108" i="7"/>
  <c r="AB108" i="7" s="1"/>
  <c r="Y131" i="7"/>
  <c r="AB131" i="7" s="1"/>
  <c r="Y201" i="7"/>
  <c r="AB201" i="7" s="1"/>
  <c r="Y39" i="7"/>
  <c r="AB39" i="7" s="1"/>
  <c r="Y209" i="7"/>
  <c r="AB209" i="7" s="1"/>
  <c r="W92" i="7"/>
  <c r="U92" i="7"/>
  <c r="AM133" i="7"/>
  <c r="AH133" i="7"/>
  <c r="W100" i="7"/>
  <c r="U100" i="7"/>
  <c r="W109" i="7"/>
  <c r="U109" i="7"/>
  <c r="Y118" i="7"/>
  <c r="AB118" i="7" s="1"/>
  <c r="Y152" i="7"/>
  <c r="AB152" i="7" s="1"/>
  <c r="W192" i="7"/>
  <c r="U192" i="7"/>
  <c r="Y103" i="7"/>
  <c r="AB103" i="7" s="1"/>
  <c r="Y172" i="7"/>
  <c r="AB172" i="7" s="1"/>
  <c r="Y143" i="7"/>
  <c r="AB143" i="7" s="1"/>
  <c r="AM130" i="7"/>
  <c r="AH130" i="7"/>
  <c r="Y215" i="7"/>
  <c r="AB215" i="7" s="1"/>
  <c r="S155" i="7"/>
  <c r="R155" i="7"/>
  <c r="Y110" i="7"/>
  <c r="AB110" i="7" s="1"/>
  <c r="S40" i="7"/>
  <c r="R40" i="7"/>
  <c r="Y213" i="7"/>
  <c r="AB213" i="7" s="1"/>
  <c r="AH49" i="7"/>
  <c r="AM49" i="7"/>
  <c r="Y91" i="7"/>
  <c r="AB91" i="7" s="1"/>
  <c r="Y44" i="7"/>
  <c r="AB44" i="7" s="1"/>
  <c r="W205" i="7"/>
  <c r="U205" i="7"/>
  <c r="Y101" i="7"/>
  <c r="AB101" i="7" s="1"/>
  <c r="W42" i="7"/>
  <c r="U42" i="7"/>
  <c r="W127" i="7"/>
  <c r="U127" i="7"/>
  <c r="Y115" i="7"/>
  <c r="AB115" i="7" s="1"/>
  <c r="Y46" i="7"/>
  <c r="AB46" i="7" s="1"/>
  <c r="W154" i="7"/>
  <c r="U154" i="7"/>
  <c r="AM120" i="7"/>
  <c r="AH120" i="7"/>
  <c r="Y26" i="7"/>
  <c r="AB26" i="7" s="1"/>
  <c r="W73" i="7"/>
  <c r="U73" i="7"/>
  <c r="W124" i="7"/>
  <c r="U124" i="7"/>
  <c r="Y25" i="7"/>
  <c r="AB25" i="7" s="1"/>
  <c r="Y167" i="7"/>
  <c r="AB167" i="7" s="1"/>
  <c r="Y132" i="7"/>
  <c r="AB132" i="7" s="1"/>
  <c r="W208" i="7"/>
  <c r="U208" i="7"/>
  <c r="Y71" i="7"/>
  <c r="AB71" i="7" s="1"/>
  <c r="Y48" i="7"/>
  <c r="AB48" i="7" s="1"/>
  <c r="W166" i="7"/>
  <c r="U166" i="7"/>
  <c r="Y150" i="7"/>
  <c r="AB150" i="7" s="1"/>
  <c r="W157" i="7"/>
  <c r="U157" i="7"/>
  <c r="Y162" i="7"/>
  <c r="AB162" i="7" s="1"/>
  <c r="Y80" i="7"/>
  <c r="AB80" i="7" s="1"/>
  <c r="Y212" i="7"/>
  <c r="AB212" i="7" s="1"/>
  <c r="Y216" i="7"/>
  <c r="AB216" i="7" s="1"/>
  <c r="S129" i="7"/>
  <c r="R129" i="7"/>
  <c r="Y34" i="7"/>
  <c r="AB34" i="7" s="1"/>
  <c r="Y217" i="7"/>
  <c r="AB217" i="7" s="1"/>
  <c r="Y161" i="7"/>
  <c r="AB161" i="7" s="1"/>
  <c r="Y112" i="7"/>
  <c r="AB112" i="7" s="1"/>
  <c r="W195" i="7"/>
  <c r="U195" i="7"/>
  <c r="Y128" i="7"/>
  <c r="AB128" i="7" s="1"/>
  <c r="Y83" i="7"/>
  <c r="AB83" i="7" s="1"/>
  <c r="Y186" i="7"/>
  <c r="AB186" i="7" s="1"/>
  <c r="Y90" i="7"/>
  <c r="AB90" i="7" s="1"/>
  <c r="Y211" i="7"/>
  <c r="AB211" i="7" s="1"/>
  <c r="W189" i="7"/>
  <c r="U189" i="7"/>
  <c r="Y123" i="7"/>
  <c r="AB123" i="7" s="1"/>
  <c r="Y74" i="7"/>
  <c r="AB74" i="7" s="1"/>
  <c r="AH126" i="7"/>
  <c r="AM126" i="7"/>
  <c r="AH185" i="7"/>
  <c r="AM185" i="7"/>
  <c r="AG164" i="7" l="1"/>
  <c r="AL89" i="7"/>
  <c r="AG180" i="7"/>
  <c r="AL72" i="7"/>
  <c r="AG144" i="7"/>
  <c r="AG174" i="7"/>
  <c r="AL158" i="7"/>
  <c r="AL31" i="7"/>
  <c r="AG102" i="7"/>
  <c r="AG134" i="7"/>
  <c r="AG32" i="7"/>
  <c r="AG111" i="7"/>
  <c r="AG43" i="7"/>
  <c r="AL156" i="7"/>
  <c r="AL85" i="7"/>
  <c r="AG66" i="7"/>
  <c r="AG121" i="7"/>
  <c r="AG61" i="7"/>
  <c r="AG199" i="7"/>
  <c r="AL116" i="7"/>
  <c r="AL194" i="7"/>
  <c r="AG181" i="7"/>
  <c r="AL153" i="7"/>
  <c r="AL60" i="7"/>
  <c r="AG147" i="7"/>
  <c r="AL55" i="7"/>
  <c r="AL178" i="7"/>
  <c r="AG198" i="7"/>
  <c r="AG17" i="7"/>
  <c r="AG146" i="7"/>
  <c r="AL159" i="7"/>
  <c r="AG145" i="7"/>
  <c r="AL137" i="7"/>
  <c r="AL56" i="7"/>
  <c r="AG170" i="7"/>
  <c r="AL54" i="7"/>
  <c r="AG190" i="7"/>
  <c r="AL177" i="7"/>
  <c r="AG86" i="7"/>
  <c r="AG114" i="7"/>
  <c r="AG197" i="7"/>
  <c r="AG22" i="7"/>
  <c r="AL81" i="7"/>
  <c r="AL33" i="7"/>
  <c r="AG113" i="7"/>
  <c r="AL214" i="7"/>
  <c r="AL95" i="7"/>
  <c r="AG70" i="7"/>
  <c r="AG47" i="7"/>
  <c r="AG177" i="7"/>
  <c r="AL197" i="7"/>
  <c r="AL204" i="7"/>
  <c r="AL64" i="7"/>
  <c r="AG84" i="7"/>
  <c r="AL114" i="7"/>
  <c r="AG122" i="7"/>
  <c r="AG193" i="7"/>
  <c r="AL106" i="7"/>
  <c r="AG138" i="7"/>
  <c r="AL113" i="7"/>
  <c r="AL160" i="7"/>
  <c r="AG51" i="7"/>
  <c r="AL51" i="7"/>
  <c r="AM160" i="7"/>
  <c r="AG175" i="7"/>
  <c r="AG79" i="7"/>
  <c r="AG36" i="7"/>
  <c r="AH47" i="7"/>
  <c r="AG41" i="7"/>
  <c r="AG204" i="7"/>
  <c r="AG64" i="7"/>
  <c r="AG67" i="7"/>
  <c r="AL67" i="7"/>
  <c r="AL84" i="7"/>
  <c r="AG188" i="7"/>
  <c r="AL87" i="7"/>
  <c r="AL22" i="7"/>
  <c r="AL29" i="7"/>
  <c r="AL86" i="7"/>
  <c r="AG45" i="7"/>
  <c r="AL122" i="7"/>
  <c r="AL193" i="7"/>
  <c r="AL190" i="7"/>
  <c r="AG81" i="7"/>
  <c r="AG142" i="7"/>
  <c r="AG33" i="7"/>
  <c r="AL138" i="7"/>
  <c r="AG214" i="7"/>
  <c r="AL41" i="7"/>
  <c r="AL188" i="7"/>
  <c r="AC74" i="7"/>
  <c r="AE74" i="7"/>
  <c r="AG74" i="7" s="1"/>
  <c r="AC128" i="7"/>
  <c r="AE128" i="7"/>
  <c r="AG128" i="7" s="1"/>
  <c r="AC112" i="7"/>
  <c r="AE112" i="7"/>
  <c r="AG112" i="7" s="1"/>
  <c r="AC161" i="7"/>
  <c r="AE161" i="7"/>
  <c r="AG161" i="7" s="1"/>
  <c r="AC217" i="7"/>
  <c r="AE217" i="7"/>
  <c r="AG217" i="7" s="1"/>
  <c r="AC80" i="7"/>
  <c r="AE80" i="7"/>
  <c r="AL80" i="7" s="1"/>
  <c r="AC150" i="7"/>
  <c r="AE150" i="7"/>
  <c r="AG150" i="7" s="1"/>
  <c r="AC167" i="7"/>
  <c r="AE167" i="7"/>
  <c r="AG167" i="7" s="1"/>
  <c r="AC115" i="7"/>
  <c r="AE115" i="7"/>
  <c r="AL115" i="7" s="1"/>
  <c r="AC215" i="7"/>
  <c r="AE215" i="7"/>
  <c r="AL215" i="7" s="1"/>
  <c r="AC209" i="7"/>
  <c r="AE209" i="7"/>
  <c r="AG209" i="7" s="1"/>
  <c r="AC201" i="7"/>
  <c r="AE201" i="7"/>
  <c r="AL201" i="7" s="1"/>
  <c r="AC151" i="7"/>
  <c r="AE151" i="7"/>
  <c r="AL151" i="7" s="1"/>
  <c r="AC93" i="7"/>
  <c r="AE93" i="7"/>
  <c r="AL93" i="7" s="1"/>
  <c r="AC173" i="7"/>
  <c r="AE173" i="7"/>
  <c r="AL173" i="7" s="1"/>
  <c r="AC148" i="7"/>
  <c r="AE148" i="7"/>
  <c r="AG148" i="7" s="1"/>
  <c r="AC34" i="7"/>
  <c r="AE34" i="7"/>
  <c r="AG34" i="7" s="1"/>
  <c r="AC101" i="7"/>
  <c r="AE101" i="7"/>
  <c r="AL101" i="7" s="1"/>
  <c r="AC91" i="7"/>
  <c r="AE91" i="7"/>
  <c r="AG91" i="7" s="1"/>
  <c r="AC213" i="7"/>
  <c r="AE213" i="7"/>
  <c r="AG213" i="7" s="1"/>
  <c r="AC103" i="7"/>
  <c r="AE103" i="7"/>
  <c r="AL103" i="7" s="1"/>
  <c r="AC69" i="7"/>
  <c r="AE69" i="7"/>
  <c r="AL69" i="7" s="1"/>
  <c r="AC37" i="7"/>
  <c r="AE37" i="7"/>
  <c r="AL37" i="7" s="1"/>
  <c r="AC211" i="7"/>
  <c r="AE211" i="7"/>
  <c r="AL211" i="7" s="1"/>
  <c r="AC216" i="7"/>
  <c r="AE216" i="7"/>
  <c r="AG216" i="7" s="1"/>
  <c r="AC48" i="7"/>
  <c r="AE48" i="7"/>
  <c r="AL48" i="7" s="1"/>
  <c r="AC123" i="7"/>
  <c r="AE123" i="7"/>
  <c r="AL123" i="7" s="1"/>
  <c r="AC90" i="7"/>
  <c r="AE90" i="7"/>
  <c r="AL90" i="7" s="1"/>
  <c r="AC186" i="7"/>
  <c r="AE186" i="7"/>
  <c r="AL186" i="7" s="1"/>
  <c r="AC83" i="7"/>
  <c r="AE83" i="7"/>
  <c r="AG83" i="7" s="1"/>
  <c r="AC71" i="7"/>
  <c r="AE71" i="7"/>
  <c r="AL71" i="7" s="1"/>
  <c r="AC132" i="7"/>
  <c r="AE132" i="7"/>
  <c r="AL132" i="7" s="1"/>
  <c r="AC25" i="7"/>
  <c r="AE25" i="7"/>
  <c r="AL25" i="7" s="1"/>
  <c r="AC46" i="7"/>
  <c r="AE46" i="7"/>
  <c r="AL46" i="7" s="1"/>
  <c r="AC44" i="7"/>
  <c r="AE44" i="7"/>
  <c r="AL44" i="7" s="1"/>
  <c r="AC110" i="7"/>
  <c r="AE110" i="7"/>
  <c r="AL110" i="7" s="1"/>
  <c r="AC143" i="7"/>
  <c r="AE143" i="7"/>
  <c r="AG143" i="7" s="1"/>
  <c r="AC152" i="7"/>
  <c r="AE152" i="7"/>
  <c r="AL152" i="7" s="1"/>
  <c r="AC118" i="7"/>
  <c r="AE118" i="7"/>
  <c r="AG118" i="7" s="1"/>
  <c r="AC39" i="7"/>
  <c r="AE39" i="7"/>
  <c r="AL39" i="7" s="1"/>
  <c r="AC108" i="7"/>
  <c r="AE108" i="7"/>
  <c r="AG108" i="7" s="1"/>
  <c r="AC165" i="7"/>
  <c r="AE165" i="7"/>
  <c r="AG165" i="7" s="1"/>
  <c r="AC65" i="7"/>
  <c r="AE65" i="7"/>
  <c r="AL65" i="7" s="1"/>
  <c r="AC76" i="7"/>
  <c r="AE76" i="7"/>
  <c r="AL76" i="7" s="1"/>
  <c r="AC68" i="7"/>
  <c r="AE68" i="7"/>
  <c r="AG68" i="7" s="1"/>
  <c r="AC94" i="7"/>
  <c r="AE94" i="7"/>
  <c r="AL94" i="7" s="1"/>
  <c r="AC184" i="7"/>
  <c r="AE184" i="7"/>
  <c r="AL184" i="7" s="1"/>
  <c r="AC50" i="7"/>
  <c r="AE50" i="7"/>
  <c r="AL50" i="7" s="1"/>
  <c r="AC212" i="7"/>
  <c r="AE212" i="7"/>
  <c r="AG212" i="7" s="1"/>
  <c r="AC162" i="7"/>
  <c r="AE162" i="7"/>
  <c r="AG162" i="7" s="1"/>
  <c r="AC26" i="7"/>
  <c r="AE26" i="7"/>
  <c r="AL26" i="7" s="1"/>
  <c r="AC172" i="7"/>
  <c r="AE172" i="7"/>
  <c r="AL172" i="7" s="1"/>
  <c r="AC131" i="7"/>
  <c r="AE131" i="7"/>
  <c r="AL131" i="7" s="1"/>
  <c r="AC58" i="7"/>
  <c r="AE58" i="7"/>
  <c r="AL58" i="7" s="1"/>
  <c r="AC149" i="7"/>
  <c r="AE149" i="7"/>
  <c r="AL149" i="7" s="1"/>
  <c r="AC63" i="7"/>
  <c r="AE63" i="7"/>
  <c r="AL63" i="7" s="1"/>
  <c r="AC176" i="7"/>
  <c r="AE176" i="7"/>
  <c r="AL176" i="7" s="1"/>
  <c r="AH146" i="7"/>
  <c r="AM146" i="7"/>
  <c r="AH158" i="7"/>
  <c r="AM158" i="7"/>
  <c r="W129" i="7"/>
  <c r="U129" i="7"/>
  <c r="AH70" i="7"/>
  <c r="AM70" i="7"/>
  <c r="AM47" i="7"/>
  <c r="AH134" i="7"/>
  <c r="AM134" i="7"/>
  <c r="AH197" i="7"/>
  <c r="AM197" i="7"/>
  <c r="Y127" i="7"/>
  <c r="AB127" i="7" s="1"/>
  <c r="AH61" i="7"/>
  <c r="AM61" i="7"/>
  <c r="AM67" i="7"/>
  <c r="AH67" i="7"/>
  <c r="AH84" i="7"/>
  <c r="AM84" i="7"/>
  <c r="Y192" i="7"/>
  <c r="AB192" i="7" s="1"/>
  <c r="AH145" i="7"/>
  <c r="AM145" i="7"/>
  <c r="AM22" i="7"/>
  <c r="AH22" i="7"/>
  <c r="AH137" i="7"/>
  <c r="AM137" i="7"/>
  <c r="AM29" i="7"/>
  <c r="AH29" i="7"/>
  <c r="AM170" i="7"/>
  <c r="AH170" i="7"/>
  <c r="AH122" i="7"/>
  <c r="AM122" i="7"/>
  <c r="AH55" i="7"/>
  <c r="AM55" i="7"/>
  <c r="Y82" i="7"/>
  <c r="AB82" i="7" s="1"/>
  <c r="AH81" i="7"/>
  <c r="AM81" i="7"/>
  <c r="AH102" i="7"/>
  <c r="AM102" i="7"/>
  <c r="AH142" i="7"/>
  <c r="AM142" i="7"/>
  <c r="AM153" i="7"/>
  <c r="AH153" i="7"/>
  <c r="AM43" i="7"/>
  <c r="AH43" i="7"/>
  <c r="AM33" i="7"/>
  <c r="AH33" i="7"/>
  <c r="AH106" i="7"/>
  <c r="AM106" i="7"/>
  <c r="AG37" i="7"/>
  <c r="Y57" i="7"/>
  <c r="AB57" i="7" s="1"/>
  <c r="AH113" i="7"/>
  <c r="AM113" i="7"/>
  <c r="Y189" i="7"/>
  <c r="AB189" i="7" s="1"/>
  <c r="AM156" i="7"/>
  <c r="AH156" i="7"/>
  <c r="AM180" i="7"/>
  <c r="AH180" i="7"/>
  <c r="AH164" i="7"/>
  <c r="AM164" i="7"/>
  <c r="Y195" i="7"/>
  <c r="AB195" i="7" s="1"/>
  <c r="AM214" i="7"/>
  <c r="AH214" i="7"/>
  <c r="AH95" i="7"/>
  <c r="AM95" i="7"/>
  <c r="AH36" i="7"/>
  <c r="AM36" i="7"/>
  <c r="AG25" i="7"/>
  <c r="Y124" i="7"/>
  <c r="AB124" i="7" s="1"/>
  <c r="AM177" i="7"/>
  <c r="AH177" i="7"/>
  <c r="AH31" i="7"/>
  <c r="AM31" i="7"/>
  <c r="AH116" i="7"/>
  <c r="AM116" i="7"/>
  <c r="W40" i="7"/>
  <c r="U40" i="7"/>
  <c r="W155" i="7"/>
  <c r="U155" i="7"/>
  <c r="AH56" i="7"/>
  <c r="AM56" i="7"/>
  <c r="Y92" i="7"/>
  <c r="AB92" i="7" s="1"/>
  <c r="AH86" i="7"/>
  <c r="AM86" i="7"/>
  <c r="AH193" i="7"/>
  <c r="AM193" i="7"/>
  <c r="AM190" i="7"/>
  <c r="AH190" i="7"/>
  <c r="AM178" i="7"/>
  <c r="AH178" i="7"/>
  <c r="AM111" i="7"/>
  <c r="AH111" i="7"/>
  <c r="Y163" i="7"/>
  <c r="AB163" i="7" s="1"/>
  <c r="AH54" i="7"/>
  <c r="AM54" i="7"/>
  <c r="Y203" i="7"/>
  <c r="AB203" i="7" s="1"/>
  <c r="AM194" i="7"/>
  <c r="AH194" i="7"/>
  <c r="AM147" i="7"/>
  <c r="AH147" i="7"/>
  <c r="AH51" i="7"/>
  <c r="AM51" i="7"/>
  <c r="AL217" i="7"/>
  <c r="AM175" i="7"/>
  <c r="AH175" i="7"/>
  <c r="Y157" i="7"/>
  <c r="AB157" i="7" s="1"/>
  <c r="AL150" i="7"/>
  <c r="Y166" i="7"/>
  <c r="AB166" i="7" s="1"/>
  <c r="Y208" i="7"/>
  <c r="AB208" i="7" s="1"/>
  <c r="Y154" i="7"/>
  <c r="AB154" i="7" s="1"/>
  <c r="AM199" i="7"/>
  <c r="AH199" i="7"/>
  <c r="AH121" i="7"/>
  <c r="AM121" i="7"/>
  <c r="Y42" i="7"/>
  <c r="AB42" i="7" s="1"/>
  <c r="AM159" i="7"/>
  <c r="AH159" i="7"/>
  <c r="AH87" i="7"/>
  <c r="AM87" i="7"/>
  <c r="AM32" i="7"/>
  <c r="AH32" i="7"/>
  <c r="Y109" i="7"/>
  <c r="AB109" i="7" s="1"/>
  <c r="Y100" i="7"/>
  <c r="AB100" i="7" s="1"/>
  <c r="AL209" i="7"/>
  <c r="Y88" i="7"/>
  <c r="AB88" i="7" s="1"/>
  <c r="W183" i="7"/>
  <c r="U183" i="7"/>
  <c r="Y96" i="7"/>
  <c r="AB96" i="7" s="1"/>
  <c r="Y182" i="7"/>
  <c r="AB182" i="7" s="1"/>
  <c r="Y187" i="7"/>
  <c r="AB187" i="7" s="1"/>
  <c r="AM72" i="7"/>
  <c r="AH72" i="7"/>
  <c r="AL34" i="7"/>
  <c r="AH89" i="7"/>
  <c r="AM89" i="7"/>
  <c r="AM79" i="7"/>
  <c r="AH79" i="7"/>
  <c r="AM85" i="7"/>
  <c r="AH85" i="7"/>
  <c r="AH41" i="7"/>
  <c r="AM41" i="7"/>
  <c r="Y73" i="7"/>
  <c r="AB73" i="7" s="1"/>
  <c r="AM66" i="7"/>
  <c r="AH66" i="7"/>
  <c r="Y205" i="7"/>
  <c r="AB205" i="7" s="1"/>
  <c r="AM204" i="7"/>
  <c r="AH204" i="7"/>
  <c r="AM64" i="7"/>
  <c r="AH64" i="7"/>
  <c r="AM188" i="7"/>
  <c r="AH188" i="7"/>
  <c r="AG103" i="7"/>
  <c r="AM45" i="7"/>
  <c r="AH45" i="7"/>
  <c r="AH114" i="7"/>
  <c r="AM114" i="7"/>
  <c r="AM198" i="7"/>
  <c r="AH198" i="7"/>
  <c r="AM144" i="7"/>
  <c r="AH144" i="7"/>
  <c r="AM181" i="7"/>
  <c r="AH181" i="7"/>
  <c r="Y135" i="7"/>
  <c r="AB135" i="7" s="1"/>
  <c r="AG173" i="7"/>
  <c r="AH17" i="7"/>
  <c r="AM17" i="7"/>
  <c r="AM60" i="7"/>
  <c r="AH60" i="7"/>
  <c r="AH138" i="7"/>
  <c r="AM138" i="7"/>
  <c r="AH174" i="7"/>
  <c r="AM174" i="7"/>
  <c r="AL216" i="7" l="1"/>
  <c r="AL112" i="7"/>
  <c r="AL91" i="7"/>
  <c r="AG44" i="7"/>
  <c r="AG115" i="7"/>
  <c r="AG176" i="7"/>
  <c r="AL74" i="7"/>
  <c r="AL143" i="7"/>
  <c r="AG71" i="7"/>
  <c r="AL68" i="7"/>
  <c r="AG151" i="7"/>
  <c r="AG131" i="7"/>
  <c r="AG110" i="7"/>
  <c r="AG48" i="7"/>
  <c r="AG65" i="7"/>
  <c r="AL212" i="7"/>
  <c r="AG26" i="7"/>
  <c r="AL148" i="7"/>
  <c r="AG63" i="7"/>
  <c r="AG186" i="7"/>
  <c r="AG76" i="7"/>
  <c r="AG50" i="7"/>
  <c r="AG93" i="7"/>
  <c r="AG152" i="7"/>
  <c r="AG184" i="7"/>
  <c r="AG39" i="7"/>
  <c r="AG46" i="7"/>
  <c r="AG58" i="7"/>
  <c r="AG172" i="7"/>
  <c r="AG132" i="7"/>
  <c r="AL165" i="7"/>
  <c r="AG215" i="7"/>
  <c r="AG90" i="7"/>
  <c r="AG211" i="7"/>
  <c r="AG201" i="7"/>
  <c r="AG101" i="7"/>
  <c r="AL162" i="7"/>
  <c r="AL167" i="7"/>
  <c r="AL128" i="7"/>
  <c r="AL83" i="7"/>
  <c r="AL213" i="7"/>
  <c r="AG94" i="7"/>
  <c r="AG69" i="7"/>
  <c r="AG80" i="7"/>
  <c r="AL161" i="7"/>
  <c r="AH160" i="7"/>
  <c r="AG123" i="7"/>
  <c r="AL118" i="7"/>
  <c r="AG149" i="7"/>
  <c r="AL108" i="7"/>
  <c r="AC73" i="7"/>
  <c r="AE73" i="7"/>
  <c r="AG73" i="7" s="1"/>
  <c r="AC42" i="7"/>
  <c r="AE42" i="7"/>
  <c r="AG42" i="7" s="1"/>
  <c r="AC203" i="7"/>
  <c r="AE203" i="7"/>
  <c r="AL203" i="7" s="1"/>
  <c r="AC124" i="7"/>
  <c r="AE124" i="7"/>
  <c r="AC195" i="7"/>
  <c r="AE195" i="7"/>
  <c r="AG195" i="7" s="1"/>
  <c r="AC82" i="7"/>
  <c r="AE82" i="7"/>
  <c r="AG82" i="7" s="1"/>
  <c r="AC192" i="7"/>
  <c r="AE192" i="7"/>
  <c r="AL192" i="7" s="1"/>
  <c r="AC127" i="7"/>
  <c r="AE127" i="7"/>
  <c r="AC187" i="7"/>
  <c r="AE187" i="7"/>
  <c r="AL187" i="7" s="1"/>
  <c r="AC96" i="7"/>
  <c r="AE96" i="7"/>
  <c r="AL96" i="7" s="1"/>
  <c r="AC88" i="7"/>
  <c r="AE88" i="7"/>
  <c r="AL88" i="7" s="1"/>
  <c r="AC109" i="7"/>
  <c r="AE109" i="7"/>
  <c r="AG109" i="7" s="1"/>
  <c r="AC208" i="7"/>
  <c r="AE208" i="7"/>
  <c r="AL208" i="7" s="1"/>
  <c r="AC157" i="7"/>
  <c r="AE157" i="7"/>
  <c r="AL157" i="7" s="1"/>
  <c r="AC163" i="7"/>
  <c r="AE163" i="7"/>
  <c r="AG163" i="7" s="1"/>
  <c r="AC92" i="7"/>
  <c r="AE92" i="7"/>
  <c r="AG92" i="7" s="1"/>
  <c r="AC135" i="7"/>
  <c r="AE135" i="7"/>
  <c r="AG135" i="7" s="1"/>
  <c r="AC205" i="7"/>
  <c r="AE205" i="7"/>
  <c r="AL205" i="7" s="1"/>
  <c r="AC154" i="7"/>
  <c r="AE154" i="7"/>
  <c r="AG154" i="7" s="1"/>
  <c r="AC189" i="7"/>
  <c r="AE189" i="7"/>
  <c r="AG189" i="7" s="1"/>
  <c r="AC57" i="7"/>
  <c r="AE57" i="7"/>
  <c r="AL57" i="7" s="1"/>
  <c r="AC182" i="7"/>
  <c r="AE182" i="7"/>
  <c r="AL182" i="7" s="1"/>
  <c r="AC100" i="7"/>
  <c r="AE100" i="7"/>
  <c r="AL100" i="7" s="1"/>
  <c r="AC166" i="7"/>
  <c r="AE166" i="7"/>
  <c r="AL166" i="7" s="1"/>
  <c r="AH165" i="7"/>
  <c r="AM165" i="7"/>
  <c r="AM184" i="7"/>
  <c r="AH184" i="7"/>
  <c r="AM94" i="7"/>
  <c r="AH94" i="7"/>
  <c r="AH91" i="7"/>
  <c r="AM91" i="7"/>
  <c r="AM46" i="7"/>
  <c r="AH46" i="7"/>
  <c r="AH150" i="7"/>
  <c r="AM150" i="7"/>
  <c r="AM176" i="7"/>
  <c r="AH176" i="7"/>
  <c r="AM63" i="7"/>
  <c r="AH63" i="7"/>
  <c r="Y155" i="7"/>
  <c r="AB155" i="7" s="1"/>
  <c r="AM80" i="7"/>
  <c r="AH80" i="7"/>
  <c r="AH211" i="7"/>
  <c r="AM211" i="7"/>
  <c r="AL82" i="7"/>
  <c r="AH201" i="7"/>
  <c r="AM201" i="7"/>
  <c r="AH172" i="7"/>
  <c r="AM172" i="7"/>
  <c r="AM215" i="7"/>
  <c r="AH215" i="7"/>
  <c r="AH44" i="7"/>
  <c r="AM44" i="7"/>
  <c r="AM93" i="7"/>
  <c r="AH93" i="7"/>
  <c r="AH69" i="7"/>
  <c r="AM69" i="7"/>
  <c r="AH58" i="7"/>
  <c r="AM58" i="7"/>
  <c r="AM39" i="7"/>
  <c r="AH39" i="7"/>
  <c r="AH209" i="7"/>
  <c r="AM209" i="7"/>
  <c r="AH143" i="7"/>
  <c r="AM143" i="7"/>
  <c r="AL42" i="7"/>
  <c r="AH217" i="7"/>
  <c r="AM217" i="7"/>
  <c r="AM68" i="7"/>
  <c r="AH68" i="7"/>
  <c r="Y40" i="7"/>
  <c r="AB40" i="7" s="1"/>
  <c r="AG124" i="7"/>
  <c r="AL124" i="7"/>
  <c r="AM25" i="7"/>
  <c r="AH25" i="7"/>
  <c r="AH161" i="7"/>
  <c r="AM161" i="7"/>
  <c r="AH132" i="7"/>
  <c r="AM132" i="7"/>
  <c r="AM26" i="7"/>
  <c r="AH26" i="7"/>
  <c r="AM167" i="7"/>
  <c r="AH167" i="7"/>
  <c r="AM216" i="7"/>
  <c r="AH216" i="7"/>
  <c r="AH34" i="7"/>
  <c r="AM34" i="7"/>
  <c r="AH112" i="7"/>
  <c r="AM112" i="7"/>
  <c r="AM128" i="7"/>
  <c r="AH128" i="7"/>
  <c r="AH148" i="7"/>
  <c r="AM148" i="7"/>
  <c r="AM212" i="7"/>
  <c r="AH212" i="7"/>
  <c r="AH83" i="7"/>
  <c r="AM83" i="7"/>
  <c r="AM118" i="7"/>
  <c r="AH118" i="7"/>
  <c r="J18" i="7"/>
  <c r="V18" i="7" s="1"/>
  <c r="K18" i="7"/>
  <c r="N18" i="7"/>
  <c r="Y129" i="7"/>
  <c r="AB129" i="7" s="1"/>
  <c r="AH123" i="7"/>
  <c r="AM123" i="7"/>
  <c r="AM173" i="7"/>
  <c r="AH173" i="7"/>
  <c r="AM76" i="7"/>
  <c r="AH76" i="7"/>
  <c r="AH131" i="7"/>
  <c r="AM131" i="7"/>
  <c r="AM103" i="7"/>
  <c r="AH103" i="7"/>
  <c r="AM110" i="7"/>
  <c r="AH110" i="7"/>
  <c r="AH115" i="7"/>
  <c r="AM115" i="7"/>
  <c r="AM48" i="7"/>
  <c r="AH48" i="7"/>
  <c r="N59" i="7"/>
  <c r="J59" i="7"/>
  <c r="V59" i="7" s="1"/>
  <c r="K59" i="7"/>
  <c r="AM50" i="7"/>
  <c r="AH50" i="7"/>
  <c r="Y183" i="7"/>
  <c r="AB183" i="7" s="1"/>
  <c r="AM71" i="7"/>
  <c r="AH71" i="7"/>
  <c r="AH162" i="7"/>
  <c r="AM162" i="7"/>
  <c r="AM65" i="7"/>
  <c r="AH65" i="7"/>
  <c r="AL92" i="7"/>
  <c r="AH186" i="7"/>
  <c r="AM186" i="7"/>
  <c r="AH90" i="7"/>
  <c r="AM90" i="7"/>
  <c r="AH37" i="7"/>
  <c r="AM37" i="7"/>
  <c r="AM151" i="7"/>
  <c r="AH151" i="7"/>
  <c r="AM149" i="7"/>
  <c r="AH149" i="7"/>
  <c r="AH108" i="7"/>
  <c r="AM108" i="7"/>
  <c r="AM152" i="7"/>
  <c r="AH152" i="7"/>
  <c r="AH213" i="7"/>
  <c r="AM213" i="7"/>
  <c r="AH101" i="7"/>
  <c r="AM101" i="7"/>
  <c r="AG127" i="7"/>
  <c r="AL127" i="7"/>
  <c r="AH74" i="7"/>
  <c r="AM74" i="7"/>
  <c r="AL73" i="7" l="1"/>
  <c r="AG205" i="7"/>
  <c r="AL189" i="7"/>
  <c r="AG96" i="7"/>
  <c r="AL135" i="7"/>
  <c r="AG203" i="7"/>
  <c r="AL195" i="7"/>
  <c r="AG157" i="7"/>
  <c r="AG182" i="7"/>
  <c r="AL109" i="7"/>
  <c r="AG57" i="7"/>
  <c r="AL163" i="7"/>
  <c r="AG187" i="7"/>
  <c r="AG166" i="7"/>
  <c r="AG208" i="7"/>
  <c r="AG192" i="7"/>
  <c r="AG88" i="7"/>
  <c r="AL154" i="7"/>
  <c r="AG100" i="7"/>
  <c r="AC40" i="7"/>
  <c r="AE40" i="7"/>
  <c r="AG40" i="7" s="1"/>
  <c r="AC183" i="7"/>
  <c r="AE183" i="7"/>
  <c r="AC129" i="7"/>
  <c r="AE129" i="7"/>
  <c r="AG129" i="7" s="1"/>
  <c r="AC155" i="7"/>
  <c r="AE155" i="7"/>
  <c r="AG155" i="7" s="1"/>
  <c r="AH127" i="7"/>
  <c r="AM127" i="7"/>
  <c r="AM157" i="7"/>
  <c r="AH157" i="7"/>
  <c r="J141" i="7"/>
  <c r="V141" i="7" s="1"/>
  <c r="K141" i="7"/>
  <c r="N141" i="7"/>
  <c r="K207" i="7"/>
  <c r="N207" i="7"/>
  <c r="J207" i="7"/>
  <c r="V207" i="7" s="1"/>
  <c r="AH182" i="7"/>
  <c r="AM182" i="7"/>
  <c r="AM163" i="7"/>
  <c r="AH163" i="7"/>
  <c r="J52" i="7"/>
  <c r="V52" i="7" s="1"/>
  <c r="K52" i="7"/>
  <c r="N52" i="7"/>
  <c r="AH109" i="7"/>
  <c r="AM109" i="7"/>
  <c r="AH88" i="7"/>
  <c r="AM88" i="7"/>
  <c r="N14" i="7"/>
  <c r="J14" i="7"/>
  <c r="V14" i="7" s="1"/>
  <c r="K14" i="7"/>
  <c r="AM73" i="7"/>
  <c r="AH73" i="7"/>
  <c r="K11" i="7"/>
  <c r="J11" i="7"/>
  <c r="V11" i="7" s="1"/>
  <c r="N11" i="7"/>
  <c r="AH124" i="7"/>
  <c r="AM124" i="7"/>
  <c r="AH42" i="7"/>
  <c r="AM42" i="7"/>
  <c r="K125" i="7"/>
  <c r="N125" i="7"/>
  <c r="J125" i="7"/>
  <c r="V125" i="7" s="1"/>
  <c r="N140" i="7"/>
  <c r="K140" i="7"/>
  <c r="J140" i="7"/>
  <c r="V140" i="7" s="1"/>
  <c r="J20" i="7"/>
  <c r="V20" i="7" s="1"/>
  <c r="N20" i="7"/>
  <c r="K20" i="7"/>
  <c r="N168" i="7"/>
  <c r="J168" i="7"/>
  <c r="V168" i="7" s="1"/>
  <c r="K168" i="7"/>
  <c r="J9" i="7"/>
  <c r="V9" i="7" s="1"/>
  <c r="K9" i="7"/>
  <c r="N9" i="7"/>
  <c r="K24" i="7"/>
  <c r="N24" i="7"/>
  <c r="J24" i="7"/>
  <c r="V24" i="7" s="1"/>
  <c r="AM208" i="7"/>
  <c r="AH208" i="7"/>
  <c r="J23" i="7"/>
  <c r="V23" i="7" s="1"/>
  <c r="N23" i="7"/>
  <c r="K23" i="7"/>
  <c r="AM189" i="7"/>
  <c r="AH189" i="7"/>
  <c r="K210" i="7"/>
  <c r="N210" i="7"/>
  <c r="J210" i="7"/>
  <c r="V210" i="7" s="1"/>
  <c r="K15" i="7"/>
  <c r="N15" i="7"/>
  <c r="J15" i="7"/>
  <c r="V15" i="7" s="1"/>
  <c r="AM96" i="7"/>
  <c r="AH96" i="7"/>
  <c r="K10" i="7"/>
  <c r="J10" i="7"/>
  <c r="V10" i="7" s="1"/>
  <c r="N10" i="7"/>
  <c r="AH195" i="7"/>
  <c r="AM195" i="7"/>
  <c r="N105" i="7"/>
  <c r="J105" i="7"/>
  <c r="V105" i="7" s="1"/>
  <c r="K105" i="7"/>
  <c r="J136" i="7"/>
  <c r="V136" i="7" s="1"/>
  <c r="K136" i="7"/>
  <c r="N136" i="7"/>
  <c r="AH154" i="7"/>
  <c r="AM154" i="7"/>
  <c r="J78" i="7"/>
  <c r="V78" i="7" s="1"/>
  <c r="K78" i="7"/>
  <c r="N78" i="7"/>
  <c r="K53" i="7"/>
  <c r="N53" i="7"/>
  <c r="J53" i="7"/>
  <c r="V53" i="7" s="1"/>
  <c r="AM205" i="7"/>
  <c r="AH205" i="7"/>
  <c r="AM135" i="7"/>
  <c r="AH135" i="7"/>
  <c r="N99" i="7"/>
  <c r="J99" i="7"/>
  <c r="V99" i="7" s="1"/>
  <c r="K99" i="7"/>
  <c r="O18" i="7"/>
  <c r="AH192" i="7"/>
  <c r="AM192" i="7"/>
  <c r="AM203" i="7"/>
  <c r="AH203" i="7"/>
  <c r="AA59" i="7"/>
  <c r="AA18" i="7"/>
  <c r="J62" i="7"/>
  <c r="V62" i="7" s="1"/>
  <c r="K62" i="7"/>
  <c r="N62" i="7"/>
  <c r="J30" i="7"/>
  <c r="V30" i="7" s="1"/>
  <c r="N30" i="7"/>
  <c r="K30" i="7"/>
  <c r="AM187" i="7"/>
  <c r="AH187" i="7"/>
  <c r="K179" i="7"/>
  <c r="N179" i="7"/>
  <c r="J179" i="7"/>
  <c r="V179" i="7" s="1"/>
  <c r="K117" i="7"/>
  <c r="N117" i="7"/>
  <c r="J117" i="7"/>
  <c r="V117" i="7" s="1"/>
  <c r="N13" i="7"/>
  <c r="J13" i="7"/>
  <c r="V13" i="7" s="1"/>
  <c r="K13" i="7"/>
  <c r="K21" i="7"/>
  <c r="N21" i="7"/>
  <c r="J21" i="7"/>
  <c r="V21" i="7" s="1"/>
  <c r="J206" i="7"/>
  <c r="V206" i="7" s="1"/>
  <c r="N206" i="7"/>
  <c r="K206" i="7"/>
  <c r="K16" i="7"/>
  <c r="J16" i="7"/>
  <c r="V16" i="7" s="1"/>
  <c r="N16" i="7"/>
  <c r="J97" i="7"/>
  <c r="V97" i="7" s="1"/>
  <c r="N97" i="7"/>
  <c r="K97" i="7"/>
  <c r="AH92" i="7"/>
  <c r="AM92" i="7"/>
  <c r="O59" i="7"/>
  <c r="N139" i="7"/>
  <c r="K139" i="7"/>
  <c r="J139" i="7"/>
  <c r="V139" i="7" s="1"/>
  <c r="N75" i="7"/>
  <c r="J75" i="7"/>
  <c r="V75" i="7" s="1"/>
  <c r="K75" i="7"/>
  <c r="K28" i="7"/>
  <c r="N28" i="7"/>
  <c r="J28" i="7"/>
  <c r="V28" i="7" s="1"/>
  <c r="K35" i="7"/>
  <c r="J35" i="7"/>
  <c r="V35" i="7" s="1"/>
  <c r="N35" i="7"/>
  <c r="AH82" i="7"/>
  <c r="AM82" i="7"/>
  <c r="AH57" i="7"/>
  <c r="AM57" i="7"/>
  <c r="AH166" i="7"/>
  <c r="AM166" i="7"/>
  <c r="AH100" i="7"/>
  <c r="AM100" i="7"/>
  <c r="N171" i="7"/>
  <c r="J171" i="7"/>
  <c r="V171" i="7" s="1"/>
  <c r="K171" i="7"/>
  <c r="AL40" i="7" l="1"/>
  <c r="AL129" i="7"/>
  <c r="AL155" i="7"/>
  <c r="AG183" i="7"/>
  <c r="AL183" i="7"/>
  <c r="L254" i="7"/>
  <c r="L271" i="7"/>
  <c r="L246" i="7"/>
  <c r="L269" i="7"/>
  <c r="J238" i="7"/>
  <c r="K238" i="7"/>
  <c r="K226" i="7"/>
  <c r="J226" i="7"/>
  <c r="J281" i="7"/>
  <c r="K281" i="7"/>
  <c r="J283" i="7"/>
  <c r="K283" i="7"/>
  <c r="J240" i="7"/>
  <c r="K240" i="7"/>
  <c r="O206" i="7"/>
  <c r="AA21" i="7"/>
  <c r="O179" i="7"/>
  <c r="O62" i="7"/>
  <c r="O99" i="7"/>
  <c r="AA97" i="7"/>
  <c r="J77" i="7"/>
  <c r="V77" i="7" s="1"/>
  <c r="K77" i="7"/>
  <c r="N77" i="7"/>
  <c r="O78" i="7"/>
  <c r="O136" i="7"/>
  <c r="L239" i="7"/>
  <c r="AA75" i="7"/>
  <c r="L234" i="7"/>
  <c r="J277" i="7"/>
  <c r="K277" i="7"/>
  <c r="K237" i="7"/>
  <c r="J237" i="7"/>
  <c r="AA16" i="7"/>
  <c r="L286" i="7"/>
  <c r="O140" i="7"/>
  <c r="J268" i="7"/>
  <c r="K268" i="7"/>
  <c r="O11" i="7"/>
  <c r="L236" i="7"/>
  <c r="L280" i="7"/>
  <c r="O207" i="7"/>
  <c r="O171" i="7"/>
  <c r="AA35" i="7"/>
  <c r="AA13" i="7"/>
  <c r="K38" i="7"/>
  <c r="J38" i="7"/>
  <c r="V38" i="7" s="1"/>
  <c r="N38" i="7"/>
  <c r="O28" i="7"/>
  <c r="J224" i="7"/>
  <c r="K224" i="7"/>
  <c r="K250" i="7"/>
  <c r="J250" i="7"/>
  <c r="AA53" i="7"/>
  <c r="O97" i="7"/>
  <c r="K235" i="7"/>
  <c r="J235" i="7"/>
  <c r="K288" i="7"/>
  <c r="J288" i="7"/>
  <c r="AA207" i="7"/>
  <c r="O53" i="7"/>
  <c r="AA136" i="7"/>
  <c r="L225" i="7"/>
  <c r="L285" i="7"/>
  <c r="K285" i="7"/>
  <c r="J285" i="7"/>
  <c r="AA140" i="7"/>
  <c r="AA105" i="7"/>
  <c r="L266" i="7"/>
  <c r="K239" i="7"/>
  <c r="J239" i="7"/>
  <c r="AH40" i="7"/>
  <c r="AM40" i="7"/>
  <c r="AA99" i="7"/>
  <c r="J245" i="7"/>
  <c r="K245" i="7"/>
  <c r="O24" i="7"/>
  <c r="J260" i="7"/>
  <c r="K260" i="7"/>
  <c r="O20" i="7"/>
  <c r="J270" i="7"/>
  <c r="K270" i="7"/>
  <c r="AA30" i="7"/>
  <c r="L261" i="7"/>
  <c r="J261" i="7"/>
  <c r="K261" i="7"/>
  <c r="K236" i="7"/>
  <c r="J236" i="7"/>
  <c r="AA52" i="7"/>
  <c r="O52" i="7"/>
  <c r="AA210" i="7"/>
  <c r="AA117" i="7"/>
  <c r="O35" i="7"/>
  <c r="AA125" i="7"/>
  <c r="J254" i="7"/>
  <c r="K254" i="7"/>
  <c r="O75" i="7"/>
  <c r="L281" i="7"/>
  <c r="K269" i="7"/>
  <c r="J269" i="7"/>
  <c r="S59" i="7"/>
  <c r="R59" i="7"/>
  <c r="O13" i="7"/>
  <c r="AA10" i="7"/>
  <c r="K231" i="7"/>
  <c r="J231" i="7"/>
  <c r="AA168" i="7"/>
  <c r="K225" i="7"/>
  <c r="J225" i="7"/>
  <c r="O105" i="7"/>
  <c r="O210" i="7"/>
  <c r="L250" i="7"/>
  <c r="O9" i="7"/>
  <c r="AA78" i="7"/>
  <c r="O168" i="7"/>
  <c r="J286" i="7"/>
  <c r="K286" i="7"/>
  <c r="J265" i="7"/>
  <c r="K265" i="7"/>
  <c r="L270" i="7"/>
  <c r="L268" i="7"/>
  <c r="O14" i="7"/>
  <c r="AA15" i="7"/>
  <c r="J280" i="7"/>
  <c r="K280" i="7"/>
  <c r="J289" i="7"/>
  <c r="K289" i="7"/>
  <c r="J271" i="7"/>
  <c r="K271" i="7"/>
  <c r="AA179" i="7"/>
  <c r="J246" i="7"/>
  <c r="K246" i="7"/>
  <c r="AA14" i="7"/>
  <c r="AA28" i="7"/>
  <c r="O139" i="7"/>
  <c r="AA141" i="7"/>
  <c r="O16" i="7"/>
  <c r="AA9" i="7"/>
  <c r="N19" i="7"/>
  <c r="K19" i="7"/>
  <c r="J19" i="7"/>
  <c r="V19" i="7" s="1"/>
  <c r="AA171" i="7"/>
  <c r="O21" i="7"/>
  <c r="AA20" i="7"/>
  <c r="K284" i="7"/>
  <c r="J284" i="7"/>
  <c r="O117" i="7"/>
  <c r="L288" i="7"/>
  <c r="O30" i="7"/>
  <c r="AA62" i="7"/>
  <c r="S18" i="7"/>
  <c r="R18" i="7"/>
  <c r="AA24" i="7"/>
  <c r="AA206" i="7"/>
  <c r="J98" i="7"/>
  <c r="V98" i="7" s="1"/>
  <c r="N98" i="7"/>
  <c r="K98" i="7"/>
  <c r="K266" i="7"/>
  <c r="J266" i="7"/>
  <c r="O10" i="7"/>
  <c r="K169" i="7"/>
  <c r="N169" i="7"/>
  <c r="J169" i="7"/>
  <c r="V169" i="7" s="1"/>
  <c r="AA11" i="7"/>
  <c r="O15" i="7"/>
  <c r="AA139" i="7"/>
  <c r="O23" i="7"/>
  <c r="J234" i="7"/>
  <c r="K234" i="7"/>
  <c r="L237" i="7"/>
  <c r="L251" i="7"/>
  <c r="L265" i="7"/>
  <c r="AM155" i="7"/>
  <c r="AH155" i="7"/>
  <c r="N12" i="7"/>
  <c r="K12" i="7"/>
  <c r="J12" i="7"/>
  <c r="V12" i="7" s="1"/>
  <c r="K119" i="7"/>
  <c r="J119" i="7"/>
  <c r="V119" i="7" s="1"/>
  <c r="N119" i="7"/>
  <c r="O125" i="7"/>
  <c r="D219" i="7"/>
  <c r="AM129" i="7"/>
  <c r="AH129" i="7"/>
  <c r="AA23" i="7"/>
  <c r="AH183" i="7"/>
  <c r="AM183" i="7"/>
  <c r="L289" i="7"/>
  <c r="O141" i="7"/>
  <c r="D5" i="7" l="1"/>
  <c r="J219" i="7"/>
  <c r="J5" i="7" s="1"/>
  <c r="O119" i="7"/>
  <c r="L260" i="7"/>
  <c r="S9" i="7"/>
  <c r="R9" i="7"/>
  <c r="W59" i="7"/>
  <c r="U59" i="7"/>
  <c r="AA119" i="7"/>
  <c r="AA98" i="7"/>
  <c r="AA38" i="7"/>
  <c r="S11" i="7"/>
  <c r="R11" i="7"/>
  <c r="O77" i="7"/>
  <c r="K249" i="7"/>
  <c r="J249" i="7"/>
  <c r="L287" i="7"/>
  <c r="S30" i="7"/>
  <c r="R30" i="7"/>
  <c r="S21" i="7"/>
  <c r="R21" i="7"/>
  <c r="S125" i="7"/>
  <c r="R125" i="7"/>
  <c r="P268" i="7" s="1"/>
  <c r="O12" i="7"/>
  <c r="S23" i="7"/>
  <c r="R23" i="7"/>
  <c r="O169" i="7"/>
  <c r="L278" i="7"/>
  <c r="L264" i="7"/>
  <c r="L247" i="7"/>
  <c r="K251" i="7"/>
  <c r="J251" i="7"/>
  <c r="S210" i="7"/>
  <c r="R210" i="7"/>
  <c r="AA19" i="7"/>
  <c r="S75" i="7"/>
  <c r="R75" i="7"/>
  <c r="S35" i="7"/>
  <c r="R35" i="7"/>
  <c r="S24" i="7"/>
  <c r="R24" i="7"/>
  <c r="AA169" i="7"/>
  <c r="S53" i="7"/>
  <c r="R53" i="7"/>
  <c r="O38" i="7"/>
  <c r="L226" i="7"/>
  <c r="S78" i="7"/>
  <c r="R78" i="7"/>
  <c r="K282" i="7"/>
  <c r="J282" i="7"/>
  <c r="S62" i="7"/>
  <c r="R62" i="7"/>
  <c r="J247" i="7"/>
  <c r="K247" i="7"/>
  <c r="L284" i="7"/>
  <c r="L267" i="7"/>
  <c r="K248" i="7"/>
  <c r="J248" i="7"/>
  <c r="AA12" i="7"/>
  <c r="K262" i="7"/>
  <c r="J262" i="7"/>
  <c r="L249" i="7"/>
  <c r="L262" i="7"/>
  <c r="S15" i="7"/>
  <c r="R15" i="7"/>
  <c r="K267" i="7"/>
  <c r="J267" i="7"/>
  <c r="S10" i="7"/>
  <c r="R10" i="7"/>
  <c r="K264" i="7"/>
  <c r="J264" i="7"/>
  <c r="S16" i="7"/>
  <c r="R16" i="7"/>
  <c r="S14" i="7"/>
  <c r="R14" i="7"/>
  <c r="S168" i="7"/>
  <c r="R168" i="7"/>
  <c r="L283" i="7"/>
  <c r="L224" i="7"/>
  <c r="N104" i="8"/>
  <c r="J104" i="8"/>
  <c r="V104" i="8" s="1"/>
  <c r="K104" i="8"/>
  <c r="L238" i="7"/>
  <c r="S20" i="7"/>
  <c r="R20" i="7"/>
  <c r="L240" i="7"/>
  <c r="S28" i="7"/>
  <c r="R28" i="7"/>
  <c r="P254" i="7" s="1"/>
  <c r="K233" i="7"/>
  <c r="J233" i="7"/>
  <c r="S171" i="7"/>
  <c r="R171" i="7"/>
  <c r="S207" i="7"/>
  <c r="R207" i="7"/>
  <c r="S117" i="7"/>
  <c r="R117" i="7"/>
  <c r="S141" i="7"/>
  <c r="R141" i="7"/>
  <c r="P271" i="7" s="1"/>
  <c r="D291" i="7"/>
  <c r="J27" i="7"/>
  <c r="V27" i="7" s="1"/>
  <c r="K27" i="7"/>
  <c r="N27" i="7"/>
  <c r="D273" i="7"/>
  <c r="J287" i="7"/>
  <c r="K287" i="7"/>
  <c r="O98" i="7"/>
  <c r="J252" i="7"/>
  <c r="K252" i="7"/>
  <c r="W18" i="7"/>
  <c r="U18" i="7"/>
  <c r="K278" i="7"/>
  <c r="J278" i="7"/>
  <c r="O19" i="7"/>
  <c r="S139" i="7"/>
  <c r="R139" i="7"/>
  <c r="P269" i="7" s="1"/>
  <c r="S105" i="7"/>
  <c r="R105" i="7"/>
  <c r="AA77" i="7"/>
  <c r="S13" i="7"/>
  <c r="R13" i="7"/>
  <c r="S52" i="7"/>
  <c r="R52" i="7"/>
  <c r="L248" i="7"/>
  <c r="S97" i="7"/>
  <c r="R97" i="7"/>
  <c r="L233" i="7"/>
  <c r="S140" i="7"/>
  <c r="R140" i="7"/>
  <c r="P270" i="7" s="1"/>
  <c r="L245" i="7"/>
  <c r="L252" i="7"/>
  <c r="S136" i="7"/>
  <c r="R136" i="7"/>
  <c r="L282" i="7"/>
  <c r="S99" i="7"/>
  <c r="R99" i="7"/>
  <c r="S179" i="7"/>
  <c r="R179" i="7"/>
  <c r="L235" i="7"/>
  <c r="S206" i="7"/>
  <c r="R206" i="7"/>
  <c r="K1" i="7" l="1"/>
  <c r="G33" i="4" s="1"/>
  <c r="P266" i="7"/>
  <c r="J291" i="7"/>
  <c r="K291" i="7"/>
  <c r="W140" i="7"/>
  <c r="U140" i="7"/>
  <c r="S270" i="7" s="1"/>
  <c r="W97" i="7"/>
  <c r="U97" i="7"/>
  <c r="J273" i="7"/>
  <c r="K273" i="7"/>
  <c r="W13" i="7"/>
  <c r="U13" i="7"/>
  <c r="S98" i="7"/>
  <c r="R98" i="7"/>
  <c r="K253" i="7"/>
  <c r="J253" i="7"/>
  <c r="W117" i="7"/>
  <c r="U117" i="7"/>
  <c r="W15" i="7"/>
  <c r="U15" i="7"/>
  <c r="W24" i="7"/>
  <c r="U24" i="7"/>
  <c r="W75" i="7"/>
  <c r="U75" i="7"/>
  <c r="W125" i="7"/>
  <c r="U125" i="7"/>
  <c r="S268" i="7" s="1"/>
  <c r="S77" i="7"/>
  <c r="R77" i="7"/>
  <c r="W11" i="7"/>
  <c r="U11" i="7"/>
  <c r="P288" i="7"/>
  <c r="W206" i="7"/>
  <c r="U206" i="7"/>
  <c r="W136" i="7"/>
  <c r="U136" i="7"/>
  <c r="W139" i="7"/>
  <c r="U139" i="7"/>
  <c r="S269" i="7" s="1"/>
  <c r="J263" i="7"/>
  <c r="K263" i="7"/>
  <c r="K279" i="7"/>
  <c r="J279" i="7"/>
  <c r="W141" i="7"/>
  <c r="U141" i="7"/>
  <c r="S271" i="7" s="1"/>
  <c r="P265" i="7"/>
  <c r="W14" i="7"/>
  <c r="U14" i="7"/>
  <c r="P239" i="7"/>
  <c r="W62" i="7"/>
  <c r="U62" i="7"/>
  <c r="W78" i="7"/>
  <c r="U78" i="7"/>
  <c r="K2" i="7"/>
  <c r="L231" i="7"/>
  <c r="S12" i="7"/>
  <c r="R12" i="7"/>
  <c r="W21" i="7"/>
  <c r="U21" i="7"/>
  <c r="W30" i="7"/>
  <c r="U30" i="7"/>
  <c r="W9" i="7"/>
  <c r="U9" i="7"/>
  <c r="S119" i="7"/>
  <c r="R119" i="7"/>
  <c r="P284" i="7" s="1"/>
  <c r="K219" i="7"/>
  <c r="E5" i="7"/>
  <c r="W179" i="7"/>
  <c r="U179" i="7"/>
  <c r="P280" i="7"/>
  <c r="P235" i="7"/>
  <c r="Y18" i="7"/>
  <c r="L279" i="7"/>
  <c r="L232" i="7"/>
  <c r="L263" i="7"/>
  <c r="N219" i="7"/>
  <c r="P289" i="7"/>
  <c r="D256" i="7"/>
  <c r="W20" i="7"/>
  <c r="U20" i="7"/>
  <c r="O104" i="8"/>
  <c r="P286" i="7"/>
  <c r="W10" i="7"/>
  <c r="U10" i="7"/>
  <c r="P234" i="7"/>
  <c r="AA104" i="8"/>
  <c r="P246" i="7"/>
  <c r="P281" i="7"/>
  <c r="W210" i="7"/>
  <c r="U210" i="7"/>
  <c r="P250" i="7"/>
  <c r="S169" i="7"/>
  <c r="R169" i="7"/>
  <c r="W23" i="7"/>
  <c r="U23" i="7"/>
  <c r="P261" i="7"/>
  <c r="N191" i="8"/>
  <c r="K191" i="8"/>
  <c r="J191" i="8"/>
  <c r="V191" i="8" s="1"/>
  <c r="W99" i="7"/>
  <c r="U99" i="7"/>
  <c r="P285" i="7"/>
  <c r="P225" i="7"/>
  <c r="W52" i="7"/>
  <c r="U52" i="7"/>
  <c r="W105" i="7"/>
  <c r="U105" i="7"/>
  <c r="S266" i="7" s="1"/>
  <c r="S19" i="7"/>
  <c r="R19" i="7"/>
  <c r="J223" i="7"/>
  <c r="K223" i="7"/>
  <c r="D228" i="7"/>
  <c r="K232" i="7"/>
  <c r="J232" i="7"/>
  <c r="D242" i="7"/>
  <c r="O27" i="7"/>
  <c r="W207" i="7"/>
  <c r="U207" i="7"/>
  <c r="W171" i="7"/>
  <c r="U171" i="7"/>
  <c r="W28" i="7"/>
  <c r="U28" i="7"/>
  <c r="W168" i="7"/>
  <c r="U168" i="7"/>
  <c r="P236" i="7"/>
  <c r="W16" i="7"/>
  <c r="U16" i="7"/>
  <c r="L277" i="7"/>
  <c r="S38" i="7"/>
  <c r="R38" i="7"/>
  <c r="W53" i="7"/>
  <c r="U53" i="7"/>
  <c r="W35" i="7"/>
  <c r="U35" i="7"/>
  <c r="AA27" i="7"/>
  <c r="Y59" i="7"/>
  <c r="P237" i="7"/>
  <c r="J196" i="8"/>
  <c r="V196" i="8" s="1"/>
  <c r="K196" i="8"/>
  <c r="N196" i="8"/>
  <c r="N273" i="7"/>
  <c r="L273" i="7" s="1"/>
  <c r="P252" i="7" l="1"/>
  <c r="P283" i="7"/>
  <c r="S254" i="7"/>
  <c r="P224" i="7"/>
  <c r="P238" i="7"/>
  <c r="P233" i="7"/>
  <c r="K5" i="7"/>
  <c r="Y21" i="7"/>
  <c r="W12" i="7"/>
  <c r="U12" i="7"/>
  <c r="N200" i="8"/>
  <c r="K200" i="8"/>
  <c r="J200" i="8"/>
  <c r="V200" i="8" s="1"/>
  <c r="Y14" i="7"/>
  <c r="P251" i="7"/>
  <c r="AA219" i="7"/>
  <c r="AA5" i="7" s="1"/>
  <c r="AA273" i="7"/>
  <c r="AA228" i="7"/>
  <c r="P231" i="7"/>
  <c r="L223" i="7"/>
  <c r="N228" i="7"/>
  <c r="L228" i="7" s="1"/>
  <c r="Y168" i="7"/>
  <c r="S27" i="7"/>
  <c r="R27" i="7"/>
  <c r="Y52" i="7"/>
  <c r="Y99" i="7"/>
  <c r="K64" i="8"/>
  <c r="J64" i="8"/>
  <c r="V64" i="8" s="1"/>
  <c r="N64" i="8"/>
  <c r="AA191" i="8"/>
  <c r="Y23" i="7"/>
  <c r="Y210" i="7"/>
  <c r="J256" i="7"/>
  <c r="K256" i="7"/>
  <c r="L253" i="7"/>
  <c r="N256" i="7"/>
  <c r="L256" i="7" s="1"/>
  <c r="Y179" i="7"/>
  <c r="Y9" i="7"/>
  <c r="AA291" i="7"/>
  <c r="Y206" i="7"/>
  <c r="S261" i="7"/>
  <c r="S238" i="7"/>
  <c r="Y75" i="7"/>
  <c r="S234" i="7"/>
  <c r="J133" i="8"/>
  <c r="V133" i="8" s="1"/>
  <c r="N133" i="8"/>
  <c r="K133" i="8"/>
  <c r="Y117" i="7"/>
  <c r="Y140" i="7"/>
  <c r="P277" i="7"/>
  <c r="AB59" i="7"/>
  <c r="AA256" i="7"/>
  <c r="Y28" i="7"/>
  <c r="Y171" i="7"/>
  <c r="O191" i="8"/>
  <c r="S245" i="7"/>
  <c r="W169" i="7"/>
  <c r="U169" i="7"/>
  <c r="Y10" i="7"/>
  <c r="Y20" i="7"/>
  <c r="S246" i="7"/>
  <c r="W38" i="7"/>
  <c r="U38" i="7"/>
  <c r="S289" i="7"/>
  <c r="K242" i="7"/>
  <c r="J242" i="7"/>
  <c r="P247" i="7"/>
  <c r="P264" i="7"/>
  <c r="P278" i="7"/>
  <c r="Y105" i="7"/>
  <c r="S104" i="8"/>
  <c r="R104" i="8"/>
  <c r="S265" i="7"/>
  <c r="AB18" i="7"/>
  <c r="AE18" i="7" s="1"/>
  <c r="P248" i="7"/>
  <c r="Y30" i="7"/>
  <c r="P262" i="7"/>
  <c r="P249" i="7"/>
  <c r="AA242" i="7"/>
  <c r="S236" i="7"/>
  <c r="Y141" i="7"/>
  <c r="Y136" i="7"/>
  <c r="AA196" i="8"/>
  <c r="Y125" i="7"/>
  <c r="P245" i="7"/>
  <c r="Y24" i="7"/>
  <c r="J107" i="8"/>
  <c r="V107" i="8" s="1"/>
  <c r="N107" i="8"/>
  <c r="K107" i="8"/>
  <c r="W98" i="7"/>
  <c r="U98" i="7"/>
  <c r="S250" i="7"/>
  <c r="O196" i="8"/>
  <c r="N33" i="8"/>
  <c r="J33" i="8"/>
  <c r="V33" i="8" s="1"/>
  <c r="K33" i="8"/>
  <c r="S288" i="7"/>
  <c r="S225" i="7"/>
  <c r="S285" i="7"/>
  <c r="P260" i="7"/>
  <c r="Y35" i="7"/>
  <c r="Y53" i="7"/>
  <c r="W250" i="7" s="1"/>
  <c r="N291" i="7"/>
  <c r="L291" i="7" s="1"/>
  <c r="Y16" i="7"/>
  <c r="S286" i="7"/>
  <c r="S226" i="7"/>
  <c r="Y207" i="7"/>
  <c r="J228" i="7"/>
  <c r="K228" i="7"/>
  <c r="W19" i="7"/>
  <c r="U19" i="7"/>
  <c r="S280" i="7"/>
  <c r="P267" i="7"/>
  <c r="P287" i="7"/>
  <c r="S239" i="7"/>
  <c r="S252" i="7"/>
  <c r="P240" i="7"/>
  <c r="P226" i="7"/>
  <c r="N5" i="7"/>
  <c r="N4" i="7" s="1"/>
  <c r="L219" i="7"/>
  <c r="W119" i="7"/>
  <c r="U119" i="7"/>
  <c r="S237" i="7"/>
  <c r="N242" i="7"/>
  <c r="L242" i="7" s="1"/>
  <c r="Y78" i="7"/>
  <c r="Y62" i="7"/>
  <c r="AB62" i="7" s="1"/>
  <c r="AE62" i="7" s="1"/>
  <c r="Y139" i="7"/>
  <c r="Y11" i="7"/>
  <c r="P282" i="7"/>
  <c r="S281" i="7"/>
  <c r="Y15" i="7"/>
  <c r="Y97" i="7"/>
  <c r="W77" i="7"/>
  <c r="U77" i="7"/>
  <c r="Y13" i="7"/>
  <c r="K181" i="8" l="1"/>
  <c r="N181" i="8"/>
  <c r="J181" i="8"/>
  <c r="V181" i="8" s="1"/>
  <c r="AC59" i="7"/>
  <c r="AE59" i="7"/>
  <c r="N72" i="8"/>
  <c r="AB13" i="7"/>
  <c r="AE13" i="7" s="1"/>
  <c r="Y77" i="7"/>
  <c r="W235" i="7" s="1"/>
  <c r="N201" i="8"/>
  <c r="K201" i="8"/>
  <c r="J201" i="8"/>
  <c r="V201" i="8" s="1"/>
  <c r="AB15" i="7"/>
  <c r="AE15" i="7" s="1"/>
  <c r="J159" i="8"/>
  <c r="V159" i="8" s="1"/>
  <c r="K159" i="8"/>
  <c r="N159" i="8"/>
  <c r="AB139" i="7"/>
  <c r="AE139" i="7" s="1"/>
  <c r="W269" i="7"/>
  <c r="N137" i="8"/>
  <c r="J137" i="8"/>
  <c r="V137" i="8" s="1"/>
  <c r="K137" i="8"/>
  <c r="S260" i="7"/>
  <c r="N178" i="8"/>
  <c r="J178" i="8"/>
  <c r="V178" i="8" s="1"/>
  <c r="K178" i="8"/>
  <c r="K47" i="8"/>
  <c r="N47" i="8"/>
  <c r="J47" i="8"/>
  <c r="V47" i="8" s="1"/>
  <c r="K177" i="8"/>
  <c r="N177" i="8"/>
  <c r="J177" i="8"/>
  <c r="V177" i="8" s="1"/>
  <c r="AB16" i="7"/>
  <c r="AE16" i="7" s="1"/>
  <c r="AB35" i="7"/>
  <c r="AE35" i="7" s="1"/>
  <c r="W246" i="7"/>
  <c r="AA64" i="8"/>
  <c r="O33" i="8"/>
  <c r="Y98" i="7"/>
  <c r="AB24" i="7"/>
  <c r="AE24" i="7" s="1"/>
  <c r="W234" i="7"/>
  <c r="AB125" i="7"/>
  <c r="AE125" i="7" s="1"/>
  <c r="W268" i="7"/>
  <c r="AB30" i="7"/>
  <c r="AE30" i="7" s="1"/>
  <c r="N95" i="8"/>
  <c r="J95" i="8"/>
  <c r="V95" i="8" s="1"/>
  <c r="K95" i="8"/>
  <c r="W104" i="8"/>
  <c r="U104" i="8"/>
  <c r="J32" i="8"/>
  <c r="V32" i="8" s="1"/>
  <c r="N32" i="8"/>
  <c r="K32" i="8"/>
  <c r="AB105" i="7"/>
  <c r="AE105" i="7" s="1"/>
  <c r="W266" i="7"/>
  <c r="Y38" i="7"/>
  <c r="Y169" i="7"/>
  <c r="W226" i="7" s="1"/>
  <c r="AB171" i="7"/>
  <c r="AE171" i="7" s="1"/>
  <c r="W270" i="7"/>
  <c r="AB140" i="7"/>
  <c r="AE140" i="7" s="1"/>
  <c r="O133" i="8"/>
  <c r="AA133" i="8"/>
  <c r="AB206" i="7"/>
  <c r="AE206" i="7" s="1"/>
  <c r="J116" i="8"/>
  <c r="V116" i="8" s="1"/>
  <c r="N116" i="8"/>
  <c r="K116" i="8"/>
  <c r="AB168" i="7"/>
  <c r="AE168" i="7" s="1"/>
  <c r="W286" i="7"/>
  <c r="J160" i="8"/>
  <c r="V160" i="8" s="1"/>
  <c r="N160" i="8"/>
  <c r="K160" i="8"/>
  <c r="S262" i="7"/>
  <c r="S249" i="7"/>
  <c r="AB97" i="7"/>
  <c r="AE97" i="7" s="1"/>
  <c r="W283" i="7"/>
  <c r="AA107" i="8"/>
  <c r="J111" i="8"/>
  <c r="V111" i="8" s="1"/>
  <c r="N111" i="8"/>
  <c r="K111" i="8"/>
  <c r="S284" i="7"/>
  <c r="S267" i="7"/>
  <c r="W289" i="7"/>
  <c r="AB207" i="7"/>
  <c r="AE207" i="7" s="1"/>
  <c r="S196" i="8"/>
  <c r="R196" i="8"/>
  <c r="O107" i="8"/>
  <c r="AB136" i="7"/>
  <c r="AE136" i="7" s="1"/>
  <c r="W285" i="7"/>
  <c r="W225" i="7"/>
  <c r="N198" i="8"/>
  <c r="J198" i="8"/>
  <c r="V198" i="8" s="1"/>
  <c r="K198" i="8"/>
  <c r="K146" i="8"/>
  <c r="J146" i="8"/>
  <c r="V146" i="8" s="1"/>
  <c r="N146" i="8"/>
  <c r="AC18" i="7"/>
  <c r="N29" i="8"/>
  <c r="K29" i="8"/>
  <c r="J29" i="8"/>
  <c r="V29" i="8" s="1"/>
  <c r="J22" i="8"/>
  <c r="V22" i="8" s="1"/>
  <c r="N22" i="8"/>
  <c r="K22" i="8"/>
  <c r="N174" i="8"/>
  <c r="J174" i="8"/>
  <c r="V174" i="8" s="1"/>
  <c r="K174" i="8"/>
  <c r="S191" i="8"/>
  <c r="R191" i="8"/>
  <c r="AG59" i="7"/>
  <c r="AL59" i="7"/>
  <c r="AA33" i="8"/>
  <c r="N120" i="8"/>
  <c r="J120" i="8"/>
  <c r="V120" i="8" s="1"/>
  <c r="K120" i="8"/>
  <c r="S248" i="7"/>
  <c r="P279" i="7"/>
  <c r="R219" i="7"/>
  <c r="W236" i="7"/>
  <c r="AB14" i="7"/>
  <c r="AE14" i="7" s="1"/>
  <c r="Y12" i="7"/>
  <c r="W238" i="7" s="1"/>
  <c r="AB21" i="7"/>
  <c r="AE21" i="7" s="1"/>
  <c r="J106" i="8"/>
  <c r="V106" i="8" s="1"/>
  <c r="K106" i="8"/>
  <c r="N106" i="8"/>
  <c r="N145" i="8"/>
  <c r="J145" i="8"/>
  <c r="V145" i="8" s="1"/>
  <c r="K145" i="8"/>
  <c r="S282" i="7"/>
  <c r="W261" i="7"/>
  <c r="AB11" i="7"/>
  <c r="AE11" i="7" s="1"/>
  <c r="S251" i="7"/>
  <c r="S264" i="7"/>
  <c r="S278" i="7"/>
  <c r="S247" i="7"/>
  <c r="AB53" i="7"/>
  <c r="K138" i="8"/>
  <c r="J138" i="8"/>
  <c r="V138" i="8" s="1"/>
  <c r="N138" i="8"/>
  <c r="S235" i="7"/>
  <c r="AB141" i="7"/>
  <c r="AE141" i="7" s="1"/>
  <c r="W271" i="7"/>
  <c r="J86" i="8"/>
  <c r="V86" i="8" s="1"/>
  <c r="K86" i="8"/>
  <c r="N86" i="8"/>
  <c r="K31" i="8"/>
  <c r="J31" i="8"/>
  <c r="V31" i="8" s="1"/>
  <c r="N31" i="8"/>
  <c r="S287" i="7"/>
  <c r="W254" i="7"/>
  <c r="AB28" i="7"/>
  <c r="AE28" i="7" s="1"/>
  <c r="S283" i="7"/>
  <c r="K202" i="8"/>
  <c r="J202" i="8"/>
  <c r="V202" i="8" s="1"/>
  <c r="N202" i="8"/>
  <c r="AB75" i="7"/>
  <c r="AE75" i="7" s="1"/>
  <c r="W281" i="7"/>
  <c r="K61" i="8"/>
  <c r="N61" i="8"/>
  <c r="J61" i="8"/>
  <c r="V61" i="8" s="1"/>
  <c r="AB9" i="7"/>
  <c r="AE9" i="7" s="1"/>
  <c r="W251" i="7"/>
  <c r="W237" i="7"/>
  <c r="O64" i="8"/>
  <c r="AB99" i="7"/>
  <c r="AE99" i="7" s="1"/>
  <c r="O200" i="8"/>
  <c r="S224" i="7"/>
  <c r="AC62" i="7"/>
  <c r="AB78" i="7"/>
  <c r="AE78" i="7" s="1"/>
  <c r="AA200" i="8"/>
  <c r="Y119" i="7"/>
  <c r="Y19" i="7"/>
  <c r="J113" i="8"/>
  <c r="V113" i="8" s="1"/>
  <c r="K113" i="8"/>
  <c r="N113" i="8"/>
  <c r="S233" i="7"/>
  <c r="AB20" i="7"/>
  <c r="AE20" i="7" s="1"/>
  <c r="W265" i="7"/>
  <c r="AB10" i="7"/>
  <c r="AE10" i="7" s="1"/>
  <c r="W239" i="7"/>
  <c r="AB117" i="7"/>
  <c r="AE117" i="7" s="1"/>
  <c r="O181" i="8"/>
  <c r="AB179" i="7"/>
  <c r="AE179" i="7" s="1"/>
  <c r="W288" i="7"/>
  <c r="AB210" i="7"/>
  <c r="AE210" i="7" s="1"/>
  <c r="AB23" i="7"/>
  <c r="AE23" i="7" s="1"/>
  <c r="AB52" i="7"/>
  <c r="AE52" i="7" s="1"/>
  <c r="W280" i="7"/>
  <c r="W27" i="7"/>
  <c r="U27" i="7"/>
  <c r="S240" i="7"/>
  <c r="N188" i="8"/>
  <c r="J188" i="8"/>
  <c r="V188" i="8" s="1"/>
  <c r="K188" i="8"/>
  <c r="J72" i="8" l="1"/>
  <c r="V72" i="8" s="1"/>
  <c r="AC250" i="7"/>
  <c r="AE53" i="7"/>
  <c r="K72" i="8"/>
  <c r="O188" i="8"/>
  <c r="AC280" i="7"/>
  <c r="AC52" i="7"/>
  <c r="Y27" i="7"/>
  <c r="Y219" i="7" s="1"/>
  <c r="AC117" i="7"/>
  <c r="N115" i="8"/>
  <c r="J115" i="8"/>
  <c r="V115" i="8" s="1"/>
  <c r="K115" i="8"/>
  <c r="N37" i="8"/>
  <c r="K37" i="8"/>
  <c r="J37" i="8"/>
  <c r="V37" i="8" s="1"/>
  <c r="N81" i="8"/>
  <c r="K81" i="8"/>
  <c r="J81" i="8"/>
  <c r="V81" i="8" s="1"/>
  <c r="W264" i="7"/>
  <c r="W278" i="7"/>
  <c r="AB19" i="7"/>
  <c r="AE19" i="7" s="1"/>
  <c r="W247" i="7"/>
  <c r="K217" i="8"/>
  <c r="N217" i="8"/>
  <c r="J217" i="8"/>
  <c r="V217" i="8" s="1"/>
  <c r="N170" i="8"/>
  <c r="K170" i="8"/>
  <c r="J170" i="8"/>
  <c r="V170" i="8" s="1"/>
  <c r="AA188" i="8"/>
  <c r="AC9" i="7"/>
  <c r="AC237" i="7"/>
  <c r="AC281" i="7"/>
  <c r="AC75" i="7"/>
  <c r="O31" i="8"/>
  <c r="K87" i="8"/>
  <c r="N87" i="8"/>
  <c r="J87" i="8"/>
  <c r="V87" i="8" s="1"/>
  <c r="K193" i="8"/>
  <c r="N193" i="8"/>
  <c r="J193" i="8"/>
  <c r="V193" i="8" s="1"/>
  <c r="AA137" i="8"/>
  <c r="AA159" i="8"/>
  <c r="O106" i="8"/>
  <c r="W249" i="7"/>
  <c r="W262" i="7"/>
  <c r="AB12" i="7"/>
  <c r="AE12" i="7" s="1"/>
  <c r="P253" i="7"/>
  <c r="R256" i="7"/>
  <c r="P256" i="7" s="1"/>
  <c r="J43" i="8"/>
  <c r="V43" i="8" s="1"/>
  <c r="K43" i="8"/>
  <c r="N43" i="8"/>
  <c r="O29" i="8"/>
  <c r="K203" i="8"/>
  <c r="N203" i="8"/>
  <c r="J203" i="8"/>
  <c r="V203" i="8" s="1"/>
  <c r="AA198" i="8"/>
  <c r="O198" i="8"/>
  <c r="K79" i="8"/>
  <c r="J79" i="8"/>
  <c r="V79" i="8" s="1"/>
  <c r="N79" i="8"/>
  <c r="N54" i="8"/>
  <c r="J54" i="8"/>
  <c r="V54" i="8" s="1"/>
  <c r="K54" i="8"/>
  <c r="J212" i="8"/>
  <c r="V212" i="8" s="1"/>
  <c r="N212" i="8"/>
  <c r="K212" i="8"/>
  <c r="K144" i="8"/>
  <c r="N144" i="8"/>
  <c r="J144" i="8"/>
  <c r="V144" i="8" s="1"/>
  <c r="AA61" i="8"/>
  <c r="O116" i="8"/>
  <c r="AA22" i="8"/>
  <c r="N186" i="8"/>
  <c r="J186" i="8"/>
  <c r="V186" i="8" s="1"/>
  <c r="K186" i="8"/>
  <c r="N130" i="8"/>
  <c r="K130" i="8"/>
  <c r="J130" i="8"/>
  <c r="V130" i="8" s="1"/>
  <c r="K153" i="8"/>
  <c r="J153" i="8"/>
  <c r="V153" i="8" s="1"/>
  <c r="N153" i="8"/>
  <c r="O32" i="8"/>
  <c r="AA146" i="8"/>
  <c r="J194" i="8"/>
  <c r="V194" i="8" s="1"/>
  <c r="N194" i="8"/>
  <c r="K194" i="8"/>
  <c r="AC16" i="7"/>
  <c r="AC240" i="7"/>
  <c r="AA177" i="8"/>
  <c r="O177" i="8"/>
  <c r="K166" i="8"/>
  <c r="J166" i="8"/>
  <c r="V166" i="8" s="1"/>
  <c r="N166" i="8"/>
  <c r="S279" i="7"/>
  <c r="S232" i="7"/>
  <c r="U219" i="7"/>
  <c r="S253" i="7"/>
  <c r="S263" i="7"/>
  <c r="J26" i="8"/>
  <c r="V26" i="8" s="1"/>
  <c r="K26" i="8"/>
  <c r="N26" i="8"/>
  <c r="W245" i="7"/>
  <c r="AC179" i="7"/>
  <c r="AC288" i="7"/>
  <c r="J121" i="8"/>
  <c r="V121" i="8" s="1"/>
  <c r="N121" i="8"/>
  <c r="K121" i="8"/>
  <c r="AC239" i="7"/>
  <c r="AC10" i="7"/>
  <c r="AA95" i="8"/>
  <c r="N60" i="8"/>
  <c r="K60" i="8"/>
  <c r="J60" i="8"/>
  <c r="V60" i="8" s="1"/>
  <c r="W284" i="7"/>
  <c r="AB119" i="7"/>
  <c r="AE119" i="7" s="1"/>
  <c r="W267" i="7"/>
  <c r="J190" i="8"/>
  <c r="V190" i="8" s="1"/>
  <c r="K190" i="8"/>
  <c r="N190" i="8"/>
  <c r="K46" i="8"/>
  <c r="J46" i="8"/>
  <c r="V46" i="8" s="1"/>
  <c r="N46" i="8"/>
  <c r="S64" i="8"/>
  <c r="R64" i="8"/>
  <c r="W260" i="7"/>
  <c r="W224" i="7"/>
  <c r="O202" i="8"/>
  <c r="AC254" i="7"/>
  <c r="AC28" i="7"/>
  <c r="K147" i="8"/>
  <c r="N147" i="8"/>
  <c r="J147" i="8"/>
  <c r="V147" i="8" s="1"/>
  <c r="N185" i="8"/>
  <c r="J185" i="8"/>
  <c r="V185" i="8" s="1"/>
  <c r="K185" i="8"/>
  <c r="O145" i="8"/>
  <c r="AA160" i="8"/>
  <c r="R5" i="7"/>
  <c r="R4" i="7" s="1"/>
  <c r="P219" i="7"/>
  <c r="P5" i="7" s="1"/>
  <c r="P232" i="7"/>
  <c r="R242" i="7"/>
  <c r="P242" i="7" s="1"/>
  <c r="AH59" i="7"/>
  <c r="AM59" i="7"/>
  <c r="U256" i="7"/>
  <c r="S256" i="7" s="1"/>
  <c r="O174" i="8"/>
  <c r="O146" i="8"/>
  <c r="K68" i="8"/>
  <c r="N68" i="8"/>
  <c r="J68" i="8"/>
  <c r="V68" i="8" s="1"/>
  <c r="S107" i="8"/>
  <c r="R107" i="8"/>
  <c r="AA178" i="8"/>
  <c r="AC270" i="7"/>
  <c r="AC140" i="7"/>
  <c r="W287" i="7"/>
  <c r="AB169" i="7"/>
  <c r="AE169" i="7" s="1"/>
  <c r="J123" i="8"/>
  <c r="V123" i="8" s="1"/>
  <c r="K123" i="8"/>
  <c r="N123" i="8"/>
  <c r="AB38" i="7"/>
  <c r="AE38" i="7" s="1"/>
  <c r="W233" i="7"/>
  <c r="Y104" i="8"/>
  <c r="AB104" i="8" s="1"/>
  <c r="AC24" i="7"/>
  <c r="AC234" i="7"/>
  <c r="AA138" i="8"/>
  <c r="W240" i="7"/>
  <c r="O47" i="8"/>
  <c r="O178" i="8"/>
  <c r="O137" i="8"/>
  <c r="O159" i="8"/>
  <c r="J124" i="8"/>
  <c r="V124" i="8" s="1"/>
  <c r="K124" i="8"/>
  <c r="N124" i="8"/>
  <c r="AC23" i="7"/>
  <c r="S181" i="8"/>
  <c r="R181" i="8"/>
  <c r="N132" i="8"/>
  <c r="K132" i="8"/>
  <c r="J132" i="8"/>
  <c r="V132" i="8" s="1"/>
  <c r="J114" i="8"/>
  <c r="V114" i="8" s="1"/>
  <c r="N114" i="8"/>
  <c r="K114" i="8"/>
  <c r="O113" i="8"/>
  <c r="AA113" i="8"/>
  <c r="K51" i="8"/>
  <c r="N51" i="8"/>
  <c r="J51" i="8"/>
  <c r="V51" i="8" s="1"/>
  <c r="S200" i="8"/>
  <c r="R200" i="8"/>
  <c r="K122" i="8"/>
  <c r="J122" i="8"/>
  <c r="V122" i="8" s="1"/>
  <c r="N122" i="8"/>
  <c r="AA202" i="8"/>
  <c r="AA174" i="8"/>
  <c r="AA86" i="8"/>
  <c r="O86" i="8"/>
  <c r="W248" i="7"/>
  <c r="AC21" i="7"/>
  <c r="AC236" i="7"/>
  <c r="AC14" i="7"/>
  <c r="P263" i="7"/>
  <c r="R273" i="7"/>
  <c r="P273" i="7" s="1"/>
  <c r="AA116" i="8"/>
  <c r="O120" i="8"/>
  <c r="N74" i="8"/>
  <c r="J74" i="8"/>
  <c r="V74" i="8" s="1"/>
  <c r="K74" i="8"/>
  <c r="AC285" i="7"/>
  <c r="AC136" i="7"/>
  <c r="AC225" i="7"/>
  <c r="W196" i="8"/>
  <c r="U196" i="8"/>
  <c r="K197" i="8"/>
  <c r="J197" i="8"/>
  <c r="V197" i="8" s="1"/>
  <c r="N197" i="8"/>
  <c r="AA201" i="8"/>
  <c r="N101" i="8"/>
  <c r="J101" i="8"/>
  <c r="V101" i="8" s="1"/>
  <c r="K101" i="8"/>
  <c r="AC206" i="7"/>
  <c r="S133" i="8"/>
  <c r="R133" i="8"/>
  <c r="AC171" i="7"/>
  <c r="AC105" i="7"/>
  <c r="AC266" i="7"/>
  <c r="O95" i="8"/>
  <c r="J152" i="8"/>
  <c r="V152" i="8" s="1"/>
  <c r="N152" i="8"/>
  <c r="K152" i="8"/>
  <c r="N49" i="8"/>
  <c r="J49" i="8"/>
  <c r="V49" i="8" s="1"/>
  <c r="K49" i="8"/>
  <c r="AA111" i="8"/>
  <c r="O201" i="8"/>
  <c r="AB77" i="7"/>
  <c r="W282" i="7"/>
  <c r="AC13" i="7"/>
  <c r="AA106" i="8"/>
  <c r="AC210" i="7"/>
  <c r="N180" i="8"/>
  <c r="K180" i="8"/>
  <c r="J180" i="8"/>
  <c r="V180" i="8" s="1"/>
  <c r="AC20" i="7"/>
  <c r="AC265" i="7"/>
  <c r="AA29" i="8"/>
  <c r="K209" i="8"/>
  <c r="J209" i="8"/>
  <c r="V209" i="8" s="1"/>
  <c r="N209" i="8"/>
  <c r="AA47" i="8"/>
  <c r="AC78" i="7"/>
  <c r="AL62" i="7"/>
  <c r="AG62" i="7"/>
  <c r="K126" i="8"/>
  <c r="J126" i="8"/>
  <c r="V126" i="8" s="1"/>
  <c r="N126" i="8"/>
  <c r="AC99" i="7"/>
  <c r="O61" i="8"/>
  <c r="K70" i="8"/>
  <c r="N70" i="8"/>
  <c r="J70" i="8"/>
  <c r="V70" i="8" s="1"/>
  <c r="S231" i="7"/>
  <c r="U242" i="7"/>
  <c r="S242" i="7" s="1"/>
  <c r="AC271" i="7"/>
  <c r="AC141" i="7"/>
  <c r="O138" i="8"/>
  <c r="AC53" i="7"/>
  <c r="AC261" i="7"/>
  <c r="AC11" i="7"/>
  <c r="AC248" i="7"/>
  <c r="AC238" i="7"/>
  <c r="R228" i="7"/>
  <c r="P228" i="7" s="1"/>
  <c r="P223" i="7"/>
  <c r="AA120" i="8"/>
  <c r="W191" i="8"/>
  <c r="U191" i="8"/>
  <c r="AA31" i="8"/>
  <c r="O22" i="8"/>
  <c r="AA32" i="8"/>
  <c r="AG18" i="7"/>
  <c r="AL18" i="7"/>
  <c r="K204" i="8"/>
  <c r="N204" i="8"/>
  <c r="J204" i="8"/>
  <c r="V204" i="8" s="1"/>
  <c r="K156" i="8"/>
  <c r="N156" i="8"/>
  <c r="J156" i="8"/>
  <c r="V156" i="8" s="1"/>
  <c r="K67" i="8"/>
  <c r="J67" i="8"/>
  <c r="V67" i="8" s="1"/>
  <c r="N67" i="8"/>
  <c r="AC289" i="7"/>
  <c r="AC207" i="7"/>
  <c r="O111" i="8"/>
  <c r="AC97" i="7"/>
  <c r="S277" i="7"/>
  <c r="U291" i="7"/>
  <c r="S291" i="7" s="1"/>
  <c r="O160" i="8"/>
  <c r="AC286" i="7"/>
  <c r="AC168" i="7"/>
  <c r="AC226" i="7"/>
  <c r="R291" i="7"/>
  <c r="P291" i="7" s="1"/>
  <c r="AC30" i="7"/>
  <c r="J84" i="8"/>
  <c r="V84" i="8" s="1"/>
  <c r="N84" i="8"/>
  <c r="K84" i="8"/>
  <c r="AC125" i="7"/>
  <c r="AC268" i="7"/>
  <c r="W252" i="7"/>
  <c r="AB98" i="7"/>
  <c r="S33" i="8"/>
  <c r="R33" i="8"/>
  <c r="K90" i="8"/>
  <c r="J90" i="8"/>
  <c r="V90" i="8" s="1"/>
  <c r="N90" i="8"/>
  <c r="AC35" i="7"/>
  <c r="AC246" i="7"/>
  <c r="AC269" i="7"/>
  <c r="AC139" i="7"/>
  <c r="N172" i="8"/>
  <c r="J172" i="8"/>
  <c r="V172" i="8" s="1"/>
  <c r="K172" i="8"/>
  <c r="AC15" i="7"/>
  <c r="N131" i="8"/>
  <c r="K131" i="8"/>
  <c r="J131" i="8"/>
  <c r="V131" i="8" s="1"/>
  <c r="AA145" i="8"/>
  <c r="AA181" i="8" l="1"/>
  <c r="U273" i="7"/>
  <c r="S273" i="7" s="1"/>
  <c r="O72" i="8"/>
  <c r="R72" i="8" s="1"/>
  <c r="AC104" i="8"/>
  <c r="AE104" i="8"/>
  <c r="AG104" i="8" s="1"/>
  <c r="AC283" i="7"/>
  <c r="AE98" i="7"/>
  <c r="AC235" i="7"/>
  <c r="AE77" i="7"/>
  <c r="AG250" i="7"/>
  <c r="AL250" i="7"/>
  <c r="N48" i="8"/>
  <c r="K48" i="8"/>
  <c r="J48" i="8"/>
  <c r="V48" i="8" s="1"/>
  <c r="O90" i="8"/>
  <c r="AA49" i="8"/>
  <c r="K63" i="8"/>
  <c r="N63" i="8"/>
  <c r="J63" i="8"/>
  <c r="V63" i="8" s="1"/>
  <c r="K151" i="8"/>
  <c r="N151" i="8"/>
  <c r="J151" i="8"/>
  <c r="V151" i="8" s="1"/>
  <c r="AA212" i="8"/>
  <c r="AG207" i="7"/>
  <c r="AL207" i="7"/>
  <c r="O156" i="8"/>
  <c r="J187" i="8"/>
  <c r="V187" i="8" s="1"/>
  <c r="K187" i="8"/>
  <c r="N187" i="8"/>
  <c r="AL11" i="7"/>
  <c r="AG11" i="7"/>
  <c r="Y228" i="7"/>
  <c r="W228" i="7" s="1"/>
  <c r="W223" i="7"/>
  <c r="O126" i="8"/>
  <c r="AA170" i="8"/>
  <c r="AA115" i="8"/>
  <c r="O180" i="8"/>
  <c r="S201" i="8"/>
  <c r="R201" i="8"/>
  <c r="AA194" i="8"/>
  <c r="O49" i="8"/>
  <c r="S95" i="8"/>
  <c r="R95" i="8"/>
  <c r="AG206" i="7"/>
  <c r="AL206" i="7"/>
  <c r="O101" i="8"/>
  <c r="S120" i="8"/>
  <c r="R120" i="8"/>
  <c r="K199" i="8"/>
  <c r="J199" i="8"/>
  <c r="V199" i="8" s="1"/>
  <c r="N199" i="8"/>
  <c r="O122" i="8"/>
  <c r="K57" i="8"/>
  <c r="N57" i="8"/>
  <c r="J57" i="8"/>
  <c r="V57" i="8" s="1"/>
  <c r="AA190" i="8"/>
  <c r="O51" i="8"/>
  <c r="AA209" i="8"/>
  <c r="O132" i="8"/>
  <c r="AA132" i="8"/>
  <c r="AA60" i="8"/>
  <c r="O124" i="8"/>
  <c r="S178" i="8"/>
  <c r="R178" i="8"/>
  <c r="AG24" i="7"/>
  <c r="AL24" i="7"/>
  <c r="AA84" i="8"/>
  <c r="AA153" i="8"/>
  <c r="N175" i="8"/>
  <c r="K175" i="8"/>
  <c r="J175" i="8"/>
  <c r="V175" i="8" s="1"/>
  <c r="J45" i="8"/>
  <c r="V45" i="8" s="1"/>
  <c r="N45" i="8"/>
  <c r="K45" i="8"/>
  <c r="AC169" i="7"/>
  <c r="AC287" i="7"/>
  <c r="J94" i="8"/>
  <c r="V94" i="8" s="1"/>
  <c r="N94" i="8"/>
  <c r="K94" i="8"/>
  <c r="J89" i="8"/>
  <c r="V89" i="8" s="1"/>
  <c r="N89" i="8"/>
  <c r="K89" i="8"/>
  <c r="W107" i="8"/>
  <c r="U107" i="8"/>
  <c r="AA68" i="8"/>
  <c r="S146" i="8"/>
  <c r="R146" i="8"/>
  <c r="S145" i="8"/>
  <c r="R145" i="8"/>
  <c r="O185" i="8"/>
  <c r="Y5" i="7"/>
  <c r="Y4" i="7" s="1"/>
  <c r="W219" i="7"/>
  <c r="W5" i="7" s="1"/>
  <c r="W64" i="8"/>
  <c r="U64" i="8"/>
  <c r="O190" i="8"/>
  <c r="J167" i="8"/>
  <c r="V167" i="8" s="1"/>
  <c r="N167" i="8"/>
  <c r="K167" i="8"/>
  <c r="N216" i="8"/>
  <c r="J216" i="8"/>
  <c r="V216" i="8" s="1"/>
  <c r="K216" i="8"/>
  <c r="AA180" i="8"/>
  <c r="S177" i="8"/>
  <c r="R177" i="8"/>
  <c r="AG16" i="7"/>
  <c r="AL16" i="7"/>
  <c r="K165" i="8"/>
  <c r="N165" i="8"/>
  <c r="J165" i="8"/>
  <c r="V165" i="8" s="1"/>
  <c r="O153" i="8"/>
  <c r="N25" i="8"/>
  <c r="K25" i="8"/>
  <c r="J25" i="8"/>
  <c r="V25" i="8" s="1"/>
  <c r="J56" i="8"/>
  <c r="V56" i="8" s="1"/>
  <c r="K56" i="8"/>
  <c r="N56" i="8"/>
  <c r="AA204" i="8"/>
  <c r="S198" i="8"/>
  <c r="R198" i="8"/>
  <c r="S29" i="8"/>
  <c r="R29" i="8"/>
  <c r="AC12" i="7"/>
  <c r="AC249" i="7"/>
  <c r="AC262" i="7"/>
  <c r="AA87" i="8"/>
  <c r="O87" i="8"/>
  <c r="AC224" i="7"/>
  <c r="AC260" i="7"/>
  <c r="AC19" i="7"/>
  <c r="AC278" i="7"/>
  <c r="AC247" i="7"/>
  <c r="AC264" i="7"/>
  <c r="AA37" i="8"/>
  <c r="W279" i="7"/>
  <c r="AB27" i="7"/>
  <c r="AE27" i="7" s="1"/>
  <c r="W232" i="7"/>
  <c r="W253" i="7"/>
  <c r="S188" i="8"/>
  <c r="R188" i="8"/>
  <c r="AL15" i="7"/>
  <c r="AG15" i="7"/>
  <c r="AA124" i="8"/>
  <c r="O131" i="8"/>
  <c r="AA101" i="8"/>
  <c r="AL168" i="7"/>
  <c r="AG168" i="7"/>
  <c r="S160" i="8"/>
  <c r="R160" i="8"/>
  <c r="S111" i="8"/>
  <c r="R111" i="8"/>
  <c r="AM18" i="7"/>
  <c r="AH18" i="7"/>
  <c r="Y191" i="8"/>
  <c r="AB191" i="8" s="1"/>
  <c r="S138" i="8"/>
  <c r="R138" i="8"/>
  <c r="J143" i="8"/>
  <c r="V143" i="8" s="1"/>
  <c r="K143" i="8"/>
  <c r="N143" i="8"/>
  <c r="AH62" i="7"/>
  <c r="AM62" i="7"/>
  <c r="AA90" i="8"/>
  <c r="AL171" i="7"/>
  <c r="AG171" i="7"/>
  <c r="W133" i="8"/>
  <c r="U133" i="8"/>
  <c r="O74" i="8"/>
  <c r="N76" i="8"/>
  <c r="K76" i="8"/>
  <c r="J76" i="8"/>
  <c r="V76" i="8" s="1"/>
  <c r="AA122" i="8"/>
  <c r="AA51" i="8"/>
  <c r="J108" i="8"/>
  <c r="V108" i="8" s="1"/>
  <c r="K108" i="8"/>
  <c r="N108" i="8"/>
  <c r="N73" i="8"/>
  <c r="J73" i="8"/>
  <c r="V73" i="8" s="1"/>
  <c r="K73" i="8"/>
  <c r="AC245" i="7"/>
  <c r="S159" i="8"/>
  <c r="R159" i="8"/>
  <c r="S137" i="8"/>
  <c r="R137" i="8"/>
  <c r="S47" i="8"/>
  <c r="R47" i="8"/>
  <c r="N142" i="8"/>
  <c r="J142" i="8"/>
  <c r="V142" i="8" s="1"/>
  <c r="K142" i="8"/>
  <c r="AL104" i="8"/>
  <c r="AC233" i="7"/>
  <c r="AC38" i="7"/>
  <c r="O123" i="8"/>
  <c r="K149" i="8"/>
  <c r="J149" i="8"/>
  <c r="V149" i="8" s="1"/>
  <c r="N149" i="8"/>
  <c r="O68" i="8"/>
  <c r="N58" i="8"/>
  <c r="J58" i="8"/>
  <c r="V58" i="8" s="1"/>
  <c r="K58" i="8"/>
  <c r="O60" i="8"/>
  <c r="O121" i="8"/>
  <c r="AL179" i="7"/>
  <c r="AG179" i="7"/>
  <c r="O26" i="8"/>
  <c r="AA121" i="8"/>
  <c r="O166" i="8"/>
  <c r="K112" i="8"/>
  <c r="J112" i="8"/>
  <c r="V112" i="8" s="1"/>
  <c r="N112" i="8"/>
  <c r="S32" i="8"/>
  <c r="R32" i="8"/>
  <c r="O186" i="8"/>
  <c r="AA123" i="8"/>
  <c r="S116" i="8"/>
  <c r="R116" i="8"/>
  <c r="N158" i="8"/>
  <c r="J158" i="8"/>
  <c r="V158" i="8" s="1"/>
  <c r="K158" i="8"/>
  <c r="J69" i="8"/>
  <c r="V69" i="8" s="1"/>
  <c r="N69" i="8"/>
  <c r="K69" i="8"/>
  <c r="O144" i="8"/>
  <c r="AA79" i="8"/>
  <c r="O79" i="8"/>
  <c r="AL75" i="7"/>
  <c r="AG75" i="7"/>
  <c r="AA126" i="8"/>
  <c r="O217" i="8"/>
  <c r="O81" i="8"/>
  <c r="AG52" i="7"/>
  <c r="AL52" i="7"/>
  <c r="AA166" i="8"/>
  <c r="O172" i="8"/>
  <c r="AL139" i="7"/>
  <c r="AG139" i="7"/>
  <c r="K80" i="8"/>
  <c r="N80" i="8"/>
  <c r="J80" i="8"/>
  <c r="V80" i="8" s="1"/>
  <c r="W33" i="8"/>
  <c r="U33" i="8"/>
  <c r="AC98" i="7"/>
  <c r="AL30" i="7"/>
  <c r="AG30" i="7"/>
  <c r="AA130" i="8"/>
  <c r="J192" i="8"/>
  <c r="V192" i="8" s="1"/>
  <c r="K192" i="8"/>
  <c r="N192" i="8"/>
  <c r="AL97" i="7"/>
  <c r="AG97" i="7"/>
  <c r="O67" i="8"/>
  <c r="O204" i="8"/>
  <c r="AL53" i="7"/>
  <c r="AG53" i="7"/>
  <c r="O70" i="8"/>
  <c r="N41" i="8"/>
  <c r="K41" i="8"/>
  <c r="J41" i="8"/>
  <c r="V41" i="8" s="1"/>
  <c r="AL99" i="7"/>
  <c r="AG99" i="7"/>
  <c r="AA217" i="8"/>
  <c r="AA114" i="8"/>
  <c r="AL20" i="7"/>
  <c r="AG20" i="7"/>
  <c r="N176" i="8"/>
  <c r="J176" i="8"/>
  <c r="V176" i="8" s="1"/>
  <c r="K176" i="8"/>
  <c r="AL210" i="7"/>
  <c r="AG210" i="7"/>
  <c r="O152" i="8"/>
  <c r="O197" i="8"/>
  <c r="AA197" i="8"/>
  <c r="AA156" i="8"/>
  <c r="AA203" i="8"/>
  <c r="AL21" i="7"/>
  <c r="AG21" i="7"/>
  <c r="S113" i="8"/>
  <c r="R113" i="8"/>
  <c r="O114" i="8"/>
  <c r="K134" i="8"/>
  <c r="N134" i="8"/>
  <c r="J134" i="8"/>
  <c r="V134" i="8" s="1"/>
  <c r="W181" i="8"/>
  <c r="U181" i="8"/>
  <c r="AL23" i="7"/>
  <c r="AG23" i="7"/>
  <c r="W231" i="7"/>
  <c r="Y242" i="7"/>
  <c r="W242" i="7" s="1"/>
  <c r="N91" i="8"/>
  <c r="K91" i="8"/>
  <c r="J91" i="8"/>
  <c r="V91" i="8" s="1"/>
  <c r="K83" i="8"/>
  <c r="J83" i="8"/>
  <c r="V83" i="8" s="1"/>
  <c r="N83" i="8"/>
  <c r="J66" i="8"/>
  <c r="V66" i="8" s="1"/>
  <c r="N66" i="8"/>
  <c r="K66" i="8"/>
  <c r="O46" i="8"/>
  <c r="AC119" i="7"/>
  <c r="AC267" i="7"/>
  <c r="AC252" i="7"/>
  <c r="J182" i="8"/>
  <c r="V182" i="8" s="1"/>
  <c r="N182" i="8"/>
  <c r="K182" i="8"/>
  <c r="S219" i="7"/>
  <c r="S5" i="7" s="1"/>
  <c r="U5" i="7"/>
  <c r="U4" i="7" s="1"/>
  <c r="O194" i="8"/>
  <c r="AA152" i="8"/>
  <c r="AA67" i="8"/>
  <c r="O203" i="8"/>
  <c r="J128" i="8"/>
  <c r="V128" i="8" s="1"/>
  <c r="K128" i="8"/>
  <c r="N128" i="8"/>
  <c r="S106" i="8"/>
  <c r="R106" i="8"/>
  <c r="O170" i="8"/>
  <c r="AC284" i="7"/>
  <c r="AA131" i="8"/>
  <c r="AL35" i="7"/>
  <c r="AG35" i="7"/>
  <c r="AG125" i="7"/>
  <c r="AL125" i="7"/>
  <c r="O84" i="8"/>
  <c r="K65" i="8"/>
  <c r="N65" i="8"/>
  <c r="J65" i="8"/>
  <c r="V65" i="8" s="1"/>
  <c r="K173" i="8"/>
  <c r="N173" i="8"/>
  <c r="J173" i="8"/>
  <c r="V173" i="8" s="1"/>
  <c r="AA74" i="8"/>
  <c r="S22" i="8"/>
  <c r="R22" i="8"/>
  <c r="N55" i="8"/>
  <c r="J55" i="8"/>
  <c r="V55" i="8" s="1"/>
  <c r="K55" i="8"/>
  <c r="AG141" i="7"/>
  <c r="AL141" i="7"/>
  <c r="S61" i="8"/>
  <c r="R61" i="8"/>
  <c r="AL78" i="7"/>
  <c r="AG78" i="7"/>
  <c r="J36" i="8"/>
  <c r="V36" i="8" s="1"/>
  <c r="K36" i="8"/>
  <c r="N36" i="8"/>
  <c r="O209" i="8"/>
  <c r="K109" i="8"/>
  <c r="J109" i="8"/>
  <c r="V109" i="8" s="1"/>
  <c r="N109" i="8"/>
  <c r="K44" i="8"/>
  <c r="N44" i="8"/>
  <c r="J44" i="8"/>
  <c r="V44" i="8" s="1"/>
  <c r="J211" i="8"/>
  <c r="V211" i="8" s="1"/>
  <c r="N211" i="8"/>
  <c r="K211" i="8"/>
  <c r="AL13" i="7"/>
  <c r="AG13" i="7"/>
  <c r="AC77" i="7"/>
  <c r="AC282" i="7"/>
  <c r="K118" i="8"/>
  <c r="J118" i="8"/>
  <c r="V118" i="8" s="1"/>
  <c r="N118" i="8"/>
  <c r="AG105" i="7"/>
  <c r="AL105" i="7"/>
  <c r="K161" i="8"/>
  <c r="N161" i="8"/>
  <c r="J161" i="8"/>
  <c r="V161" i="8" s="1"/>
  <c r="N148" i="8"/>
  <c r="J148" i="8"/>
  <c r="V148" i="8" s="1"/>
  <c r="K148" i="8"/>
  <c r="Y196" i="8"/>
  <c r="AB196" i="8" s="1"/>
  <c r="AG136" i="7"/>
  <c r="AL136" i="7"/>
  <c r="AL14" i="7"/>
  <c r="AG14" i="7"/>
  <c r="J213" i="8"/>
  <c r="V213" i="8" s="1"/>
  <c r="N213" i="8"/>
  <c r="K213" i="8"/>
  <c r="S86" i="8"/>
  <c r="R86" i="8"/>
  <c r="AA147" i="8"/>
  <c r="AA70" i="8"/>
  <c r="W200" i="8"/>
  <c r="U200" i="8"/>
  <c r="AA81" i="8"/>
  <c r="AL140" i="7"/>
  <c r="AG140" i="7"/>
  <c r="AA54" i="8"/>
  <c r="J82" i="8"/>
  <c r="V82" i="8" s="1"/>
  <c r="N82" i="8"/>
  <c r="K82" i="8"/>
  <c r="S174" i="8"/>
  <c r="R174" i="8"/>
  <c r="AA193" i="8"/>
  <c r="AA185" i="8"/>
  <c r="O147" i="8"/>
  <c r="AL28" i="7"/>
  <c r="AG28" i="7"/>
  <c r="S202" i="8"/>
  <c r="R202" i="8"/>
  <c r="AG10" i="7"/>
  <c r="AL10" i="7"/>
  <c r="S223" i="7"/>
  <c r="U228" i="7"/>
  <c r="S228" i="7" s="1"/>
  <c r="J150" i="8"/>
  <c r="V150" i="8" s="1"/>
  <c r="K150" i="8"/>
  <c r="N150" i="8"/>
  <c r="O130" i="8"/>
  <c r="J92" i="8"/>
  <c r="V92" i="8" s="1"/>
  <c r="K92" i="8"/>
  <c r="N92" i="8"/>
  <c r="AA186" i="8"/>
  <c r="AA144" i="8"/>
  <c r="O212" i="8"/>
  <c r="O54" i="8"/>
  <c r="N162" i="8"/>
  <c r="J162" i="8"/>
  <c r="V162" i="8" s="1"/>
  <c r="K162" i="8"/>
  <c r="AA43" i="8"/>
  <c r="O43" i="8"/>
  <c r="W277" i="7"/>
  <c r="Y291" i="7"/>
  <c r="W291" i="7" s="1"/>
  <c r="O193" i="8"/>
  <c r="S31" i="8"/>
  <c r="R31" i="8"/>
  <c r="AC251" i="7"/>
  <c r="AG9" i="7"/>
  <c r="AL9" i="7"/>
  <c r="AA46" i="8"/>
  <c r="O37" i="8"/>
  <c r="O115" i="8"/>
  <c r="AG117" i="7"/>
  <c r="AL117" i="7"/>
  <c r="AB219" i="7" l="1"/>
  <c r="AB5" i="7" s="1"/>
  <c r="AB4" i="7" s="1"/>
  <c r="J154" i="8"/>
  <c r="V154" i="8" s="1"/>
  <c r="N154" i="8"/>
  <c r="K154" i="8"/>
  <c r="AA72" i="8"/>
  <c r="AM104" i="8"/>
  <c r="S72" i="8"/>
  <c r="U72" i="8" s="1"/>
  <c r="AC196" i="8"/>
  <c r="AE196" i="8"/>
  <c r="AC191" i="8"/>
  <c r="AE191" i="8"/>
  <c r="AG224" i="7"/>
  <c r="AL224" i="7"/>
  <c r="AL238" i="7"/>
  <c r="AG238" i="7"/>
  <c r="AB228" i="7"/>
  <c r="AC228" i="7" s="1"/>
  <c r="AC223" i="7"/>
  <c r="J215" i="8"/>
  <c r="V215" i="8" s="1"/>
  <c r="K215" i="8"/>
  <c r="N215" i="8"/>
  <c r="W106" i="8"/>
  <c r="U106" i="8"/>
  <c r="AL245" i="7"/>
  <c r="AG245" i="7"/>
  <c r="AA213" i="8"/>
  <c r="AA44" i="8"/>
  <c r="O41" i="8"/>
  <c r="S70" i="8"/>
  <c r="R70" i="8"/>
  <c r="S204" i="8"/>
  <c r="R204" i="8"/>
  <c r="J71" i="8"/>
  <c r="V71" i="8" s="1"/>
  <c r="N71" i="8"/>
  <c r="K71" i="8"/>
  <c r="AM97" i="7"/>
  <c r="AH97" i="7"/>
  <c r="AA65" i="8"/>
  <c r="AH30" i="7"/>
  <c r="AM30" i="7"/>
  <c r="AC231" i="7"/>
  <c r="AM139" i="7"/>
  <c r="AH139" i="7"/>
  <c r="AH52" i="7"/>
  <c r="AM52" i="7"/>
  <c r="AC219" i="7"/>
  <c r="AC5" i="7" s="1"/>
  <c r="S144" i="8"/>
  <c r="R144" i="8"/>
  <c r="AA158" i="8"/>
  <c r="W32" i="8"/>
  <c r="U32" i="8"/>
  <c r="O112" i="8"/>
  <c r="AG288" i="7"/>
  <c r="AL288" i="7"/>
  <c r="O58" i="8"/>
  <c r="O149" i="8"/>
  <c r="AA91" i="8"/>
  <c r="AH104" i="8"/>
  <c r="W137" i="8"/>
  <c r="U137" i="8"/>
  <c r="O73" i="8"/>
  <c r="K103" i="8"/>
  <c r="N103" i="8"/>
  <c r="J103" i="8"/>
  <c r="V103" i="8" s="1"/>
  <c r="AA76" i="8"/>
  <c r="O76" i="8"/>
  <c r="S74" i="8"/>
  <c r="R74" i="8"/>
  <c r="Y133" i="8"/>
  <c r="AB133" i="8" s="1"/>
  <c r="O143" i="8"/>
  <c r="AL226" i="7"/>
  <c r="AG226" i="7"/>
  <c r="AA63" i="8"/>
  <c r="W188" i="8"/>
  <c r="U188" i="8"/>
  <c r="AG19" i="7"/>
  <c r="AL19" i="7"/>
  <c r="O216" i="8"/>
  <c r="O167" i="8"/>
  <c r="Y64" i="8"/>
  <c r="AB64" i="8" s="1"/>
  <c r="J50" i="8"/>
  <c r="V50" i="8" s="1"/>
  <c r="K50" i="8"/>
  <c r="N50" i="8"/>
  <c r="AA58" i="8"/>
  <c r="AA149" i="8"/>
  <c r="Y107" i="8"/>
  <c r="AB107" i="8" s="1"/>
  <c r="O94" i="8"/>
  <c r="O175" i="8"/>
  <c r="S132" i="8"/>
  <c r="R132" i="8"/>
  <c r="S51" i="8"/>
  <c r="R51" i="8"/>
  <c r="O57" i="8"/>
  <c r="AA118" i="8"/>
  <c r="W201" i="8"/>
  <c r="U201" i="8"/>
  <c r="S126" i="8"/>
  <c r="R126" i="8"/>
  <c r="S156" i="8"/>
  <c r="R156" i="8"/>
  <c r="AA48" i="8"/>
  <c r="AG239" i="7"/>
  <c r="AL239" i="7"/>
  <c r="Y200" i="8"/>
  <c r="AB200" i="8" s="1"/>
  <c r="O148" i="8"/>
  <c r="AM105" i="7"/>
  <c r="AH105" i="7"/>
  <c r="K195" i="8"/>
  <c r="J195" i="8"/>
  <c r="V195" i="8" s="1"/>
  <c r="N195" i="8"/>
  <c r="AL119" i="7"/>
  <c r="AG119" i="7"/>
  <c r="AG237" i="7"/>
  <c r="AL237" i="7"/>
  <c r="O162" i="8"/>
  <c r="AA56" i="8"/>
  <c r="S130" i="8"/>
  <c r="R130" i="8"/>
  <c r="AM10" i="7"/>
  <c r="AH10" i="7"/>
  <c r="W202" i="8"/>
  <c r="U202" i="8"/>
  <c r="AL270" i="7"/>
  <c r="AG270" i="7"/>
  <c r="AA199" i="8"/>
  <c r="AL236" i="7"/>
  <c r="AG236" i="7"/>
  <c r="AL225" i="7"/>
  <c r="AG225" i="7"/>
  <c r="O118" i="8"/>
  <c r="AL77" i="7"/>
  <c r="AG77" i="7"/>
  <c r="O211" i="8"/>
  <c r="O44" i="8"/>
  <c r="O109" i="8"/>
  <c r="S209" i="8"/>
  <c r="R209" i="8"/>
  <c r="AM141" i="7"/>
  <c r="AH141" i="7"/>
  <c r="W22" i="8"/>
  <c r="U22" i="8"/>
  <c r="AA173" i="8"/>
  <c r="S84" i="8"/>
  <c r="R84" i="8"/>
  <c r="AC277" i="7"/>
  <c r="S203" i="8"/>
  <c r="R203" i="8"/>
  <c r="AA162" i="8"/>
  <c r="O182" i="8"/>
  <c r="K163" i="8"/>
  <c r="J163" i="8"/>
  <c r="V163" i="8" s="1"/>
  <c r="N163" i="8"/>
  <c r="S46" i="8"/>
  <c r="R46" i="8"/>
  <c r="AA89" i="8"/>
  <c r="O91" i="8"/>
  <c r="AM23" i="7"/>
  <c r="AH23" i="7"/>
  <c r="Y181" i="8"/>
  <c r="AB181" i="8" s="1"/>
  <c r="W113" i="8"/>
  <c r="U113" i="8"/>
  <c r="AH21" i="7"/>
  <c r="AM21" i="7"/>
  <c r="K129" i="8"/>
  <c r="J129" i="8"/>
  <c r="V129" i="8" s="1"/>
  <c r="N129" i="8"/>
  <c r="AA161" i="8"/>
  <c r="AM210" i="7"/>
  <c r="AH210" i="7"/>
  <c r="S67" i="8"/>
  <c r="R67" i="8"/>
  <c r="J208" i="8"/>
  <c r="V208" i="8" s="1"/>
  <c r="N208" i="8"/>
  <c r="K208" i="8"/>
  <c r="AA192" i="8"/>
  <c r="S172" i="8"/>
  <c r="R172" i="8"/>
  <c r="AG280" i="7"/>
  <c r="AL280" i="7"/>
  <c r="S26" i="8"/>
  <c r="R26" i="8"/>
  <c r="S121" i="8"/>
  <c r="R121" i="8"/>
  <c r="AA94" i="8"/>
  <c r="S123" i="8"/>
  <c r="R123" i="8"/>
  <c r="AA176" i="8"/>
  <c r="AA36" i="8"/>
  <c r="W138" i="8"/>
  <c r="U138" i="8"/>
  <c r="AA187" i="8"/>
  <c r="W111" i="8"/>
  <c r="U111" i="8"/>
  <c r="AM168" i="7"/>
  <c r="AH168" i="7"/>
  <c r="S131" i="8"/>
  <c r="R131" i="8"/>
  <c r="AM15" i="7"/>
  <c r="AH15" i="7"/>
  <c r="AC253" i="7"/>
  <c r="AC279" i="7"/>
  <c r="AC27" i="7"/>
  <c r="AC232" i="7"/>
  <c r="AL12" i="7"/>
  <c r="AG12" i="7"/>
  <c r="W29" i="8"/>
  <c r="U29" i="8"/>
  <c r="W198" i="8"/>
  <c r="U198" i="8"/>
  <c r="O56" i="8"/>
  <c r="S153" i="8"/>
  <c r="R153" i="8"/>
  <c r="S190" i="8"/>
  <c r="R190" i="8"/>
  <c r="W145" i="8"/>
  <c r="U145" i="8"/>
  <c r="AH24" i="7"/>
  <c r="AM24" i="7"/>
  <c r="W178" i="8"/>
  <c r="U178" i="8"/>
  <c r="S122" i="8"/>
  <c r="R122" i="8"/>
  <c r="O199" i="8"/>
  <c r="W120" i="8"/>
  <c r="U120" i="8"/>
  <c r="AA148" i="8"/>
  <c r="AM206" i="7"/>
  <c r="AH206" i="7"/>
  <c r="W95" i="8"/>
  <c r="U95" i="8"/>
  <c r="AA109" i="8"/>
  <c r="AH11" i="7"/>
  <c r="AM11" i="7"/>
  <c r="AG261" i="7"/>
  <c r="AL261" i="7"/>
  <c r="AA55" i="8"/>
  <c r="O187" i="8"/>
  <c r="O63" i="8"/>
  <c r="O48" i="8"/>
  <c r="AH250" i="7"/>
  <c r="AM250" i="7"/>
  <c r="AL284" i="7"/>
  <c r="AG284" i="7"/>
  <c r="AL260" i="7"/>
  <c r="AG260" i="7"/>
  <c r="W174" i="8"/>
  <c r="U174" i="8"/>
  <c r="AA66" i="8"/>
  <c r="O82" i="8"/>
  <c r="AG246" i="7"/>
  <c r="AL246" i="7"/>
  <c r="O128" i="8"/>
  <c r="S43" i="8"/>
  <c r="R43" i="8"/>
  <c r="S54" i="8"/>
  <c r="R54" i="8"/>
  <c r="O150" i="8"/>
  <c r="AH28" i="7"/>
  <c r="AM28" i="7"/>
  <c r="AA83" i="8"/>
  <c r="W86" i="8"/>
  <c r="U86" i="8"/>
  <c r="O213" i="8"/>
  <c r="AM136" i="7"/>
  <c r="AH136" i="7"/>
  <c r="O161" i="8"/>
  <c r="O36" i="8"/>
  <c r="AA41" i="8"/>
  <c r="O55" i="8"/>
  <c r="O173" i="8"/>
  <c r="O65" i="8"/>
  <c r="AM125" i="7"/>
  <c r="AH125" i="7"/>
  <c r="AM35" i="7"/>
  <c r="AH35" i="7"/>
  <c r="S170" i="8"/>
  <c r="R170" i="8"/>
  <c r="J110" i="8"/>
  <c r="V110" i="8" s="1"/>
  <c r="N110" i="8"/>
  <c r="K110" i="8"/>
  <c r="S194" i="8"/>
  <c r="R194" i="8"/>
  <c r="N17" i="8"/>
  <c r="K17" i="8"/>
  <c r="J17" i="8"/>
  <c r="V17" i="8" s="1"/>
  <c r="O83" i="8"/>
  <c r="AA142" i="8"/>
  <c r="S114" i="8"/>
  <c r="R114" i="8"/>
  <c r="O176" i="8"/>
  <c r="AM99" i="7"/>
  <c r="AH99" i="7"/>
  <c r="O192" i="8"/>
  <c r="AG98" i="7"/>
  <c r="AL98" i="7"/>
  <c r="O80" i="8"/>
  <c r="AA80" i="8"/>
  <c r="AG269" i="7"/>
  <c r="AL269" i="7"/>
  <c r="S81" i="8"/>
  <c r="R81" i="8"/>
  <c r="S217" i="8"/>
  <c r="R217" i="8"/>
  <c r="AH75" i="7"/>
  <c r="AM75" i="7"/>
  <c r="AL281" i="7"/>
  <c r="AG281" i="7"/>
  <c r="AA128" i="8"/>
  <c r="S79" i="8"/>
  <c r="R79" i="8"/>
  <c r="O69" i="8"/>
  <c r="O158" i="8"/>
  <c r="W116" i="8"/>
  <c r="U116" i="8"/>
  <c r="S186" i="8"/>
  <c r="R186" i="8"/>
  <c r="AA92" i="8"/>
  <c r="AA150" i="8"/>
  <c r="S166" i="8"/>
  <c r="R166" i="8"/>
  <c r="AH179" i="7"/>
  <c r="AM179" i="7"/>
  <c r="S60" i="8"/>
  <c r="R60" i="8"/>
  <c r="S68" i="8"/>
  <c r="R68" i="8"/>
  <c r="AG38" i="7"/>
  <c r="AL38" i="7"/>
  <c r="O142" i="8"/>
  <c r="W47" i="8"/>
  <c r="U47" i="8"/>
  <c r="AA108" i="8"/>
  <c r="J135" i="8"/>
  <c r="V135" i="8" s="1"/>
  <c r="K135" i="8"/>
  <c r="N135" i="8"/>
  <c r="AH171" i="7"/>
  <c r="AM171" i="7"/>
  <c r="N42" i="8"/>
  <c r="J42" i="8"/>
  <c r="V42" i="8" s="1"/>
  <c r="K42" i="8"/>
  <c r="W160" i="8"/>
  <c r="U160" i="8"/>
  <c r="W263" i="7"/>
  <c r="Y273" i="7"/>
  <c r="W273" i="7" s="1"/>
  <c r="N184" i="8"/>
  <c r="J184" i="8"/>
  <c r="V184" i="8" s="1"/>
  <c r="K184" i="8"/>
  <c r="AA69" i="8"/>
  <c r="Y256" i="7"/>
  <c r="W256" i="7" s="1"/>
  <c r="S185" i="8"/>
  <c r="R185" i="8"/>
  <c r="W146" i="8"/>
  <c r="U146" i="8"/>
  <c r="AL169" i="7"/>
  <c r="AG169" i="7"/>
  <c r="AL234" i="7"/>
  <c r="AG234" i="7"/>
  <c r="J127" i="8"/>
  <c r="V127" i="8" s="1"/>
  <c r="N127" i="8"/>
  <c r="K127" i="8"/>
  <c r="S124" i="8"/>
  <c r="R124" i="8"/>
  <c r="J157" i="8"/>
  <c r="V157" i="8" s="1"/>
  <c r="K157" i="8"/>
  <c r="N157" i="8"/>
  <c r="S101" i="8"/>
  <c r="R101" i="8"/>
  <c r="S49" i="8"/>
  <c r="R49" i="8"/>
  <c r="S180" i="8"/>
  <c r="R180" i="8"/>
  <c r="AA211" i="8"/>
  <c r="AL289" i="7"/>
  <c r="AG289" i="7"/>
  <c r="S90" i="8"/>
  <c r="R90" i="8"/>
  <c r="AM117" i="7"/>
  <c r="AH117" i="7"/>
  <c r="S37" i="8"/>
  <c r="R37" i="8"/>
  <c r="AG251" i="7"/>
  <c r="AL251" i="7"/>
  <c r="AA182" i="8"/>
  <c r="AA216" i="8"/>
  <c r="AA57" i="8"/>
  <c r="AL285" i="7"/>
  <c r="AG285" i="7"/>
  <c r="S115" i="8"/>
  <c r="R115" i="8"/>
  <c r="AL277" i="7"/>
  <c r="AG277" i="7"/>
  <c r="AH9" i="7"/>
  <c r="AM9" i="7"/>
  <c r="W31" i="8"/>
  <c r="U31" i="8"/>
  <c r="S193" i="8"/>
  <c r="R193" i="8"/>
  <c r="S212" i="8"/>
  <c r="R212" i="8"/>
  <c r="O92" i="8"/>
  <c r="AA165" i="8"/>
  <c r="AA167" i="8"/>
  <c r="AL254" i="7"/>
  <c r="AG254" i="7"/>
  <c r="S147" i="8"/>
  <c r="R147" i="8"/>
  <c r="AH140" i="7"/>
  <c r="AM140" i="7"/>
  <c r="AA45" i="8"/>
  <c r="AM14" i="7"/>
  <c r="AH14" i="7"/>
  <c r="AG266" i="7"/>
  <c r="AL266" i="7"/>
  <c r="AM13" i="7"/>
  <c r="AH13" i="7"/>
  <c r="AM78" i="7"/>
  <c r="AH78" i="7"/>
  <c r="W61" i="8"/>
  <c r="U61" i="8"/>
  <c r="AG271" i="7"/>
  <c r="AL271" i="7"/>
  <c r="AL268" i="7"/>
  <c r="AG268" i="7"/>
  <c r="AA112" i="8"/>
  <c r="O66" i="8"/>
  <c r="J96" i="8"/>
  <c r="V96" i="8" s="1"/>
  <c r="N96" i="8"/>
  <c r="K96" i="8"/>
  <c r="AA73" i="8"/>
  <c r="O134" i="8"/>
  <c r="AA134" i="8"/>
  <c r="S197" i="8"/>
  <c r="R197" i="8"/>
  <c r="S152" i="8"/>
  <c r="R152" i="8"/>
  <c r="AL265" i="7"/>
  <c r="AG265" i="7"/>
  <c r="AH20" i="7"/>
  <c r="AM20" i="7"/>
  <c r="AA143" i="8"/>
  <c r="AH53" i="7"/>
  <c r="AM53" i="7"/>
  <c r="AG283" i="7"/>
  <c r="AL283" i="7"/>
  <c r="Y33" i="8"/>
  <c r="AB33" i="8" s="1"/>
  <c r="K102" i="8"/>
  <c r="N102" i="8"/>
  <c r="J102" i="8"/>
  <c r="V102" i="8" s="1"/>
  <c r="AA175" i="8"/>
  <c r="W159" i="8"/>
  <c r="U159" i="8"/>
  <c r="O108" i="8"/>
  <c r="AL286" i="7"/>
  <c r="AG286" i="7"/>
  <c r="S87" i="8"/>
  <c r="R87" i="8"/>
  <c r="O25" i="8"/>
  <c r="AA25" i="8"/>
  <c r="O165" i="8"/>
  <c r="AM16" i="7"/>
  <c r="AH16" i="7"/>
  <c r="W177" i="8"/>
  <c r="U177" i="8"/>
  <c r="K34" i="8"/>
  <c r="N34" i="8"/>
  <c r="J34" i="8"/>
  <c r="V34" i="8" s="1"/>
  <c r="J85" i="8"/>
  <c r="V85" i="8" s="1"/>
  <c r="K85" i="8"/>
  <c r="N85" i="8"/>
  <c r="AA82" i="8"/>
  <c r="O89" i="8"/>
  <c r="O45" i="8"/>
  <c r="AM207" i="7"/>
  <c r="AH207" i="7"/>
  <c r="AA151" i="8"/>
  <c r="O151" i="8"/>
  <c r="AA172" i="8" l="1"/>
  <c r="O154" i="8"/>
  <c r="K214" i="8"/>
  <c r="N214" i="8"/>
  <c r="J214" i="8"/>
  <c r="V214" i="8" s="1"/>
  <c r="AG196" i="8"/>
  <c r="AA26" i="8"/>
  <c r="AA154" i="8"/>
  <c r="W72" i="8"/>
  <c r="AL196" i="8"/>
  <c r="AL191" i="8"/>
  <c r="AG191" i="8"/>
  <c r="AC33" i="8"/>
  <c r="AE33" i="8"/>
  <c r="AC64" i="8"/>
  <c r="AE64" i="8"/>
  <c r="AL64" i="8" s="1"/>
  <c r="AC107" i="8"/>
  <c r="AE107" i="8"/>
  <c r="AC133" i="8"/>
  <c r="AE133" i="8"/>
  <c r="AC181" i="8"/>
  <c r="AE181" i="8"/>
  <c r="AL181" i="8" s="1"/>
  <c r="AC200" i="8"/>
  <c r="AE200" i="8"/>
  <c r="AG200" i="8" s="1"/>
  <c r="J40" i="8"/>
  <c r="V40" i="8" s="1"/>
  <c r="N40" i="8"/>
  <c r="K40" i="8"/>
  <c r="O34" i="8"/>
  <c r="AH286" i="7"/>
  <c r="AM286" i="7"/>
  <c r="S151" i="8"/>
  <c r="R151" i="8"/>
  <c r="AA157" i="8"/>
  <c r="AA50" i="8"/>
  <c r="AM191" i="8"/>
  <c r="AH191" i="8"/>
  <c r="AA71" i="8"/>
  <c r="W152" i="8"/>
  <c r="U152" i="8"/>
  <c r="O96" i="8"/>
  <c r="S66" i="8"/>
  <c r="R66" i="8"/>
  <c r="Y61" i="8"/>
  <c r="AB61" i="8" s="1"/>
  <c r="W212" i="8"/>
  <c r="U212" i="8"/>
  <c r="Y31" i="8"/>
  <c r="AB31" i="8" s="1"/>
  <c r="AH251" i="7"/>
  <c r="AM251" i="7"/>
  <c r="W37" i="8"/>
  <c r="U37" i="8"/>
  <c r="W180" i="8"/>
  <c r="U180" i="8"/>
  <c r="W185" i="8"/>
  <c r="U185" i="8"/>
  <c r="Y160" i="8"/>
  <c r="AB160" i="8" s="1"/>
  <c r="AA103" i="8"/>
  <c r="W60" i="8"/>
  <c r="U60" i="8"/>
  <c r="W186" i="8"/>
  <c r="U186" i="8"/>
  <c r="S158" i="8"/>
  <c r="R158" i="8"/>
  <c r="W79" i="8"/>
  <c r="U79" i="8"/>
  <c r="AM269" i="7"/>
  <c r="AH269" i="7"/>
  <c r="AG252" i="7"/>
  <c r="AL252" i="7"/>
  <c r="S65" i="8"/>
  <c r="R65" i="8"/>
  <c r="S213" i="8"/>
  <c r="R213" i="8"/>
  <c r="AM246" i="7"/>
  <c r="AH246" i="7"/>
  <c r="S63" i="8"/>
  <c r="R63" i="8"/>
  <c r="S187" i="8"/>
  <c r="R187" i="8"/>
  <c r="Y120" i="8"/>
  <c r="AB120" i="8" s="1"/>
  <c r="Y178" i="8"/>
  <c r="AB178" i="8" s="1"/>
  <c r="Y145" i="8"/>
  <c r="AB145" i="8" s="1"/>
  <c r="Y198" i="8"/>
  <c r="AB198" i="8" s="1"/>
  <c r="AG27" i="7"/>
  <c r="AL27" i="7"/>
  <c r="AE219" i="7"/>
  <c r="AE256" i="7"/>
  <c r="AB256" i="7"/>
  <c r="AC256" i="7" s="1"/>
  <c r="W123" i="8"/>
  <c r="U123" i="8"/>
  <c r="AA163" i="8"/>
  <c r="O163" i="8"/>
  <c r="W203" i="8"/>
  <c r="U203" i="8"/>
  <c r="Y22" i="8"/>
  <c r="AB22" i="8" s="1"/>
  <c r="S109" i="8"/>
  <c r="R109" i="8"/>
  <c r="AM236" i="7"/>
  <c r="AH236" i="7"/>
  <c r="W130" i="8"/>
  <c r="U130" i="8"/>
  <c r="S162" i="8"/>
  <c r="R162" i="8"/>
  <c r="AA110" i="8"/>
  <c r="S175" i="8"/>
  <c r="R175" i="8"/>
  <c r="O50" i="8"/>
  <c r="S167" i="8"/>
  <c r="R167" i="8"/>
  <c r="AH19" i="7"/>
  <c r="AM19" i="7"/>
  <c r="K100" i="8"/>
  <c r="J100" i="8"/>
  <c r="V100" i="8" s="1"/>
  <c r="N100" i="8"/>
  <c r="AH226" i="7"/>
  <c r="AM226" i="7"/>
  <c r="S73" i="8"/>
  <c r="R73" i="8"/>
  <c r="AB242" i="7"/>
  <c r="AC242" i="7" s="1"/>
  <c r="W70" i="8"/>
  <c r="U70" i="8"/>
  <c r="O215" i="8"/>
  <c r="S25" i="8"/>
  <c r="R25" i="8"/>
  <c r="Y159" i="8"/>
  <c r="AB159" i="8" s="1"/>
  <c r="N189" i="8"/>
  <c r="K189" i="8"/>
  <c r="J189" i="8"/>
  <c r="V189" i="8" s="1"/>
  <c r="AH283" i="7"/>
  <c r="AM283" i="7"/>
  <c r="S134" i="8"/>
  <c r="R134" i="8"/>
  <c r="AA96" i="8"/>
  <c r="AH266" i="7"/>
  <c r="AM266" i="7"/>
  <c r="W193" i="8"/>
  <c r="U193" i="8"/>
  <c r="AH277" i="7"/>
  <c r="AM277" i="7"/>
  <c r="AH285" i="7"/>
  <c r="AM285" i="7"/>
  <c r="W101" i="8"/>
  <c r="U101" i="8"/>
  <c r="AA127" i="8"/>
  <c r="AA184" i="8"/>
  <c r="O184" i="8"/>
  <c r="O42" i="8"/>
  <c r="S142" i="8"/>
  <c r="R142" i="8"/>
  <c r="AG233" i="7"/>
  <c r="AL233" i="7"/>
  <c r="W68" i="8"/>
  <c r="U68" i="8"/>
  <c r="AA102" i="8"/>
  <c r="AM281" i="7"/>
  <c r="AH281" i="7"/>
  <c r="W81" i="8"/>
  <c r="U81" i="8"/>
  <c r="AE242" i="7"/>
  <c r="AL231" i="7"/>
  <c r="AG231" i="7"/>
  <c r="S192" i="8"/>
  <c r="R192" i="8"/>
  <c r="AA208" i="8"/>
  <c r="S176" i="8"/>
  <c r="R176" i="8"/>
  <c r="W114" i="8"/>
  <c r="U114" i="8"/>
  <c r="O110" i="8"/>
  <c r="S36" i="8"/>
  <c r="R36" i="8"/>
  <c r="S161" i="8"/>
  <c r="R161" i="8"/>
  <c r="S150" i="8"/>
  <c r="R150" i="8"/>
  <c r="S199" i="8"/>
  <c r="R199" i="8"/>
  <c r="AA85" i="8"/>
  <c r="W153" i="8"/>
  <c r="U153" i="8"/>
  <c r="S56" i="8"/>
  <c r="R56" i="8"/>
  <c r="S91" i="8"/>
  <c r="R91" i="8"/>
  <c r="S182" i="8"/>
  <c r="R182" i="8"/>
  <c r="S44" i="8"/>
  <c r="R44" i="8"/>
  <c r="AL282" i="7"/>
  <c r="AG282" i="7"/>
  <c r="S118" i="8"/>
  <c r="R118" i="8"/>
  <c r="AH237" i="7"/>
  <c r="AM237" i="7"/>
  <c r="AH119" i="7"/>
  <c r="AM119" i="7"/>
  <c r="AA17" i="8"/>
  <c r="O195" i="8"/>
  <c r="S148" i="8"/>
  <c r="R148" i="8"/>
  <c r="W156" i="8"/>
  <c r="U156" i="8"/>
  <c r="S57" i="8"/>
  <c r="R57" i="8"/>
  <c r="S94" i="8"/>
  <c r="R94" i="8"/>
  <c r="AL278" i="7"/>
  <c r="AG278" i="7"/>
  <c r="AA135" i="8"/>
  <c r="O103" i="8"/>
  <c r="S149" i="8"/>
  <c r="R149" i="8"/>
  <c r="S58" i="8"/>
  <c r="R58" i="8"/>
  <c r="S112" i="8"/>
  <c r="R112" i="8"/>
  <c r="W204" i="8"/>
  <c r="U204" i="8"/>
  <c r="AH238" i="7"/>
  <c r="AM238" i="7"/>
  <c r="S89" i="8"/>
  <c r="R89" i="8"/>
  <c r="O85" i="8"/>
  <c r="S165" i="8"/>
  <c r="R165" i="8"/>
  <c r="W87" i="8"/>
  <c r="U87" i="8"/>
  <c r="O102" i="8"/>
  <c r="AH265" i="7"/>
  <c r="AM265" i="7"/>
  <c r="W197" i="8"/>
  <c r="U197" i="8"/>
  <c r="AA195" i="8"/>
  <c r="AH254" i="7"/>
  <c r="AM254" i="7"/>
  <c r="S92" i="8"/>
  <c r="R92" i="8"/>
  <c r="W115" i="8"/>
  <c r="U115" i="8"/>
  <c r="W90" i="8"/>
  <c r="U90" i="8"/>
  <c r="W49" i="8"/>
  <c r="U49" i="8"/>
  <c r="O157" i="8"/>
  <c r="W124" i="8"/>
  <c r="U124" i="8"/>
  <c r="AH169" i="7"/>
  <c r="AM169" i="7"/>
  <c r="AG287" i="7"/>
  <c r="AL287" i="7"/>
  <c r="Y146" i="8"/>
  <c r="AB146" i="8" s="1"/>
  <c r="O135" i="8"/>
  <c r="AM38" i="7"/>
  <c r="AH38" i="7"/>
  <c r="W217" i="8"/>
  <c r="U217" i="8"/>
  <c r="S80" i="8"/>
  <c r="R80" i="8"/>
  <c r="S83" i="8"/>
  <c r="R83" i="8"/>
  <c r="O17" i="8"/>
  <c r="W170" i="8"/>
  <c r="U170" i="8"/>
  <c r="S55" i="8"/>
  <c r="R55" i="8"/>
  <c r="Y86" i="8"/>
  <c r="AB86" i="8" s="1"/>
  <c r="W43" i="8"/>
  <c r="U43" i="8"/>
  <c r="S128" i="8"/>
  <c r="R128" i="8"/>
  <c r="S82" i="8"/>
  <c r="R82" i="8"/>
  <c r="Y174" i="8"/>
  <c r="AB174" i="8" s="1"/>
  <c r="AH260" i="7"/>
  <c r="AM260" i="7"/>
  <c r="W122" i="8"/>
  <c r="U122" i="8"/>
  <c r="AL240" i="7"/>
  <c r="AG240" i="7"/>
  <c r="AG249" i="7"/>
  <c r="AL249" i="7"/>
  <c r="AC263" i="7"/>
  <c r="AB273" i="7"/>
  <c r="AC273" i="7" s="1"/>
  <c r="W131" i="8"/>
  <c r="U131" i="8"/>
  <c r="Y138" i="8"/>
  <c r="AB138" i="8" s="1"/>
  <c r="W121" i="8"/>
  <c r="U121" i="8"/>
  <c r="W26" i="8"/>
  <c r="U26" i="8"/>
  <c r="AH280" i="7"/>
  <c r="AM280" i="7"/>
  <c r="W172" i="8"/>
  <c r="U172" i="8"/>
  <c r="O208" i="8"/>
  <c r="O129" i="8"/>
  <c r="W209" i="8"/>
  <c r="U209" i="8"/>
  <c r="S211" i="8"/>
  <c r="R211" i="8"/>
  <c r="AH77" i="7"/>
  <c r="AM77" i="7"/>
  <c r="AH225" i="7"/>
  <c r="AM225" i="7"/>
  <c r="AH270" i="7"/>
  <c r="AM270" i="7"/>
  <c r="Y202" i="8"/>
  <c r="AB202" i="8" s="1"/>
  <c r="AA215" i="8"/>
  <c r="AL248" i="7"/>
  <c r="AG248" i="7"/>
  <c r="AH196" i="8"/>
  <c r="AM196" i="8"/>
  <c r="W126" i="8"/>
  <c r="U126" i="8"/>
  <c r="W132" i="8"/>
  <c r="U132" i="8"/>
  <c r="S216" i="8"/>
  <c r="R216" i="8"/>
  <c r="AL247" i="7"/>
  <c r="AG247" i="7"/>
  <c r="Y188" i="8"/>
  <c r="AB188" i="8" s="1"/>
  <c r="W74" i="8"/>
  <c r="U74" i="8"/>
  <c r="Y32" i="8"/>
  <c r="AB32" i="8" s="1"/>
  <c r="W144" i="8"/>
  <c r="U144" i="8"/>
  <c r="O71" i="8"/>
  <c r="S41" i="8"/>
  <c r="R41" i="8"/>
  <c r="AM224" i="7"/>
  <c r="AH224" i="7"/>
  <c r="S45" i="8"/>
  <c r="R45" i="8"/>
  <c r="Y177" i="8"/>
  <c r="AB177" i="8" s="1"/>
  <c r="S108" i="8"/>
  <c r="R108" i="8"/>
  <c r="AG33" i="8"/>
  <c r="AA129" i="8"/>
  <c r="AM268" i="7"/>
  <c r="AH268" i="7"/>
  <c r="AH271" i="7"/>
  <c r="AM271" i="7"/>
  <c r="W147" i="8"/>
  <c r="U147" i="8"/>
  <c r="AM289" i="7"/>
  <c r="AH289" i="7"/>
  <c r="O127" i="8"/>
  <c r="AH234" i="7"/>
  <c r="AM234" i="7"/>
  <c r="AG267" i="7"/>
  <c r="AL267" i="7"/>
  <c r="Y47" i="8"/>
  <c r="AB47" i="8" s="1"/>
  <c r="W166" i="8"/>
  <c r="U166" i="8"/>
  <c r="Y116" i="8"/>
  <c r="AB116" i="8" s="1"/>
  <c r="S69" i="8"/>
  <c r="R69" i="8"/>
  <c r="AM98" i="7"/>
  <c r="AH98" i="7"/>
  <c r="W194" i="8"/>
  <c r="U194" i="8"/>
  <c r="S173" i="8"/>
  <c r="R173" i="8"/>
  <c r="N205" i="8"/>
  <c r="J205" i="8"/>
  <c r="V205" i="8" s="1"/>
  <c r="K205" i="8"/>
  <c r="W54" i="8"/>
  <c r="U54" i="8"/>
  <c r="AM284" i="7"/>
  <c r="AH284" i="7"/>
  <c r="S48" i="8"/>
  <c r="R48" i="8"/>
  <c r="AH261" i="7"/>
  <c r="AM261" i="7"/>
  <c r="Y95" i="8"/>
  <c r="AB95" i="8" s="1"/>
  <c r="W190" i="8"/>
  <c r="U190" i="8"/>
  <c r="Y29" i="8"/>
  <c r="AB29" i="8" s="1"/>
  <c r="AH12" i="7"/>
  <c r="AM12" i="7"/>
  <c r="AG262" i="7"/>
  <c r="AL262" i="7"/>
  <c r="Y111" i="8"/>
  <c r="AB111" i="8" s="1"/>
  <c r="AA42" i="8"/>
  <c r="W67" i="8"/>
  <c r="U67" i="8"/>
  <c r="Y113" i="8"/>
  <c r="AB113" i="8" s="1"/>
  <c r="W46" i="8"/>
  <c r="U46" i="8"/>
  <c r="AB291" i="7"/>
  <c r="AC291" i="7" s="1"/>
  <c r="W84" i="8"/>
  <c r="U84" i="8"/>
  <c r="AG235" i="7"/>
  <c r="AL235" i="7"/>
  <c r="J88" i="8"/>
  <c r="V88" i="8" s="1"/>
  <c r="N88" i="8"/>
  <c r="K88" i="8"/>
  <c r="AH239" i="7"/>
  <c r="AM239" i="7"/>
  <c r="Y201" i="8"/>
  <c r="AB201" i="8" s="1"/>
  <c r="W51" i="8"/>
  <c r="U51" i="8"/>
  <c r="AA34" i="8"/>
  <c r="AG264" i="7"/>
  <c r="AL264" i="7"/>
  <c r="S143" i="8"/>
  <c r="R143" i="8"/>
  <c r="S76" i="8"/>
  <c r="R76" i="8"/>
  <c r="Y137" i="8"/>
  <c r="AB137" i="8" s="1"/>
  <c r="AM288" i="7"/>
  <c r="AH288" i="7"/>
  <c r="AH245" i="7"/>
  <c r="AM245" i="7"/>
  <c r="Y106" i="8"/>
  <c r="AB106" i="8" s="1"/>
  <c r="AG64" i="8" l="1"/>
  <c r="S154" i="8"/>
  <c r="R154" i="8"/>
  <c r="AA214" i="8"/>
  <c r="O214" i="8"/>
  <c r="N164" i="8"/>
  <c r="J164" i="8"/>
  <c r="V164" i="8" s="1"/>
  <c r="K164" i="8"/>
  <c r="N39" i="8"/>
  <c r="K39" i="8"/>
  <c r="J39" i="8"/>
  <c r="V39" i="8" s="1"/>
  <c r="N93" i="8"/>
  <c r="J93" i="8"/>
  <c r="V93" i="8" s="1"/>
  <c r="K93" i="8"/>
  <c r="Y72" i="8"/>
  <c r="AB72" i="8" s="1"/>
  <c r="AE72" i="8" s="1"/>
  <c r="AL200" i="8"/>
  <c r="AL133" i="8"/>
  <c r="AG133" i="8"/>
  <c r="AL33" i="8"/>
  <c r="AG107" i="8"/>
  <c r="AH107" i="8"/>
  <c r="AG181" i="8"/>
  <c r="AL107" i="8"/>
  <c r="AM181" i="8"/>
  <c r="AC113" i="8"/>
  <c r="AE113" i="8"/>
  <c r="AC29" i="8"/>
  <c r="AE29" i="8"/>
  <c r="AC95" i="8"/>
  <c r="AE95" i="8"/>
  <c r="AG95" i="8" s="1"/>
  <c r="AC116" i="8"/>
  <c r="AE116" i="8"/>
  <c r="AG116" i="8" s="1"/>
  <c r="AC177" i="8"/>
  <c r="AE177" i="8"/>
  <c r="AC86" i="8"/>
  <c r="AE86" i="8"/>
  <c r="AG86" i="8" s="1"/>
  <c r="AC160" i="8"/>
  <c r="AE160" i="8"/>
  <c r="AC31" i="8"/>
  <c r="AE31" i="8"/>
  <c r="AL31" i="8" s="1"/>
  <c r="AC61" i="8"/>
  <c r="AE61" i="8"/>
  <c r="AC106" i="8"/>
  <c r="AE106" i="8"/>
  <c r="AC47" i="8"/>
  <c r="AE47" i="8"/>
  <c r="AL47" i="8" s="1"/>
  <c r="AC159" i="8"/>
  <c r="AE159" i="8"/>
  <c r="AC145" i="8"/>
  <c r="AE145" i="8"/>
  <c r="AC201" i="8"/>
  <c r="AE201" i="8"/>
  <c r="AG201" i="8" s="1"/>
  <c r="AC137" i="8"/>
  <c r="AE137" i="8"/>
  <c r="AL137" i="8" s="1"/>
  <c r="AC188" i="8"/>
  <c r="AE188" i="8"/>
  <c r="AL188" i="8" s="1"/>
  <c r="AC138" i="8"/>
  <c r="AE138" i="8"/>
  <c r="AC174" i="8"/>
  <c r="AE174" i="8"/>
  <c r="AG174" i="8" s="1"/>
  <c r="AC146" i="8"/>
  <c r="AE146" i="8"/>
  <c r="AC22" i="8"/>
  <c r="AE22" i="8"/>
  <c r="AL22" i="8" s="1"/>
  <c r="AC120" i="8"/>
  <c r="AE120" i="8"/>
  <c r="AC111" i="8"/>
  <c r="AE111" i="8"/>
  <c r="AC32" i="8"/>
  <c r="AE32" i="8"/>
  <c r="AC202" i="8"/>
  <c r="AE202" i="8"/>
  <c r="AG202" i="8" s="1"/>
  <c r="AC198" i="8"/>
  <c r="AE198" i="8"/>
  <c r="AC178" i="8"/>
  <c r="AE178" i="8"/>
  <c r="AL178" i="8" s="1"/>
  <c r="W143" i="8"/>
  <c r="U143" i="8"/>
  <c r="AH262" i="7"/>
  <c r="AM262" i="7"/>
  <c r="Y190" i="8"/>
  <c r="AB190" i="8" s="1"/>
  <c r="W173" i="8"/>
  <c r="U173" i="8"/>
  <c r="AM267" i="7"/>
  <c r="AH267" i="7"/>
  <c r="W108" i="8"/>
  <c r="U108" i="8"/>
  <c r="S71" i="8"/>
  <c r="R71" i="8"/>
  <c r="Y26" i="8"/>
  <c r="AB26" i="8" s="1"/>
  <c r="Y131" i="8"/>
  <c r="AB131" i="8" s="1"/>
  <c r="W128" i="8"/>
  <c r="U128" i="8"/>
  <c r="W80" i="8"/>
  <c r="U80" i="8"/>
  <c r="S135" i="8"/>
  <c r="R135" i="8"/>
  <c r="AH287" i="7"/>
  <c r="AM287" i="7"/>
  <c r="S157" i="8"/>
  <c r="R157" i="8"/>
  <c r="Y90" i="8"/>
  <c r="AB90" i="8" s="1"/>
  <c r="W92" i="8"/>
  <c r="U92" i="8"/>
  <c r="Y197" i="8"/>
  <c r="AB197" i="8" s="1"/>
  <c r="N155" i="8"/>
  <c r="K155" i="8"/>
  <c r="J155" i="8"/>
  <c r="V155" i="8" s="1"/>
  <c r="W112" i="8"/>
  <c r="U112" i="8"/>
  <c r="S103" i="8"/>
  <c r="R103" i="8"/>
  <c r="W199" i="8"/>
  <c r="U199" i="8"/>
  <c r="W36" i="8"/>
  <c r="U36" i="8"/>
  <c r="W192" i="8"/>
  <c r="U192" i="8"/>
  <c r="S42" i="8"/>
  <c r="R42" i="8"/>
  <c r="J183" i="8"/>
  <c r="V183" i="8" s="1"/>
  <c r="N183" i="8"/>
  <c r="K183" i="8"/>
  <c r="O189" i="8"/>
  <c r="W25" i="8"/>
  <c r="U25" i="8"/>
  <c r="Y70" i="8"/>
  <c r="AB70" i="8" s="1"/>
  <c r="W167" i="8"/>
  <c r="U167" i="8"/>
  <c r="W175" i="8"/>
  <c r="U175" i="8"/>
  <c r="AA88" i="8"/>
  <c r="W109" i="8"/>
  <c r="U109" i="8"/>
  <c r="Y203" i="8"/>
  <c r="AB203" i="8" s="1"/>
  <c r="S163" i="8"/>
  <c r="R163" i="8"/>
  <c r="Y123" i="8"/>
  <c r="AB123" i="8" s="1"/>
  <c r="AL253" i="7"/>
  <c r="AG253" i="7"/>
  <c r="AL279" i="7"/>
  <c r="AG279" i="7"/>
  <c r="AE291" i="7"/>
  <c r="Y79" i="8"/>
  <c r="AB79" i="8" s="1"/>
  <c r="Y60" i="8"/>
  <c r="AB60" i="8" s="1"/>
  <c r="AA40" i="8"/>
  <c r="O40" i="8"/>
  <c r="AG137" i="8"/>
  <c r="W76" i="8"/>
  <c r="U76" i="8"/>
  <c r="AM235" i="7"/>
  <c r="AH235" i="7"/>
  <c r="AL113" i="8"/>
  <c r="AG113" i="8"/>
  <c r="Y67" i="8"/>
  <c r="AB67" i="8" s="1"/>
  <c r="W69" i="8"/>
  <c r="U69" i="8"/>
  <c r="AG47" i="8"/>
  <c r="Y147" i="8"/>
  <c r="AB147" i="8" s="1"/>
  <c r="AH33" i="8"/>
  <c r="AM33" i="8"/>
  <c r="AG177" i="8"/>
  <c r="W45" i="8"/>
  <c r="U45" i="8"/>
  <c r="Y144" i="8"/>
  <c r="AB144" i="8" s="1"/>
  <c r="Y74" i="8"/>
  <c r="AB74" i="8" s="1"/>
  <c r="AH247" i="7"/>
  <c r="AM247" i="7"/>
  <c r="AH64" i="8"/>
  <c r="AM64" i="8"/>
  <c r="AM248" i="7"/>
  <c r="AH248" i="7"/>
  <c r="Y209" i="8"/>
  <c r="AB209" i="8" s="1"/>
  <c r="S129" i="8"/>
  <c r="R129" i="8"/>
  <c r="W83" i="8"/>
  <c r="U83" i="8"/>
  <c r="S102" i="8"/>
  <c r="R102" i="8"/>
  <c r="Y204" i="8"/>
  <c r="AB204" i="8" s="1"/>
  <c r="Y156" i="8"/>
  <c r="AB156" i="8" s="1"/>
  <c r="W161" i="8"/>
  <c r="U161" i="8"/>
  <c r="S110" i="8"/>
  <c r="R110" i="8"/>
  <c r="Y114" i="8"/>
  <c r="AB114" i="8" s="1"/>
  <c r="W176" i="8"/>
  <c r="U176" i="8"/>
  <c r="AL242" i="7"/>
  <c r="AG242" i="7"/>
  <c r="W142" i="8"/>
  <c r="U142" i="8"/>
  <c r="S215" i="8"/>
  <c r="R215" i="8"/>
  <c r="AL219" i="7"/>
  <c r="AE5" i="7"/>
  <c r="AE4" i="7" s="1"/>
  <c r="G31" i="4" s="1"/>
  <c r="G32" i="4" s="1"/>
  <c r="AG219" i="7"/>
  <c r="AG5" i="7" s="1"/>
  <c r="W187" i="8"/>
  <c r="U187" i="8"/>
  <c r="W63" i="8"/>
  <c r="U63" i="8"/>
  <c r="AG160" i="8"/>
  <c r="AL160" i="8"/>
  <c r="Y185" i="8"/>
  <c r="AB185" i="8" s="1"/>
  <c r="Y180" i="8"/>
  <c r="AB180" i="8" s="1"/>
  <c r="Y37" i="8"/>
  <c r="AB37" i="8" s="1"/>
  <c r="Y212" i="8"/>
  <c r="AB212" i="8" s="1"/>
  <c r="W151" i="8"/>
  <c r="U151" i="8"/>
  <c r="AM264" i="7"/>
  <c r="AH264" i="7"/>
  <c r="Y51" i="8"/>
  <c r="AB51" i="8" s="1"/>
  <c r="AH200" i="8"/>
  <c r="AM200" i="8"/>
  <c r="Y46" i="8"/>
  <c r="AB46" i="8" s="1"/>
  <c r="Y54" i="8"/>
  <c r="AB54" i="8" s="1"/>
  <c r="Y194" i="8"/>
  <c r="AB194" i="8" s="1"/>
  <c r="Y166" i="8"/>
  <c r="AB166" i="8" s="1"/>
  <c r="W41" i="8"/>
  <c r="U41" i="8"/>
  <c r="AM133" i="8"/>
  <c r="AH133" i="8"/>
  <c r="AA100" i="8"/>
  <c r="Y126" i="8"/>
  <c r="AB126" i="8" s="1"/>
  <c r="W211" i="8"/>
  <c r="U211" i="8"/>
  <c r="Y172" i="8"/>
  <c r="AB172" i="8" s="1"/>
  <c r="AG138" i="8"/>
  <c r="AL138" i="8"/>
  <c r="AM249" i="7"/>
  <c r="AH249" i="7"/>
  <c r="Y122" i="8"/>
  <c r="AB122" i="8" s="1"/>
  <c r="W82" i="8"/>
  <c r="U82" i="8"/>
  <c r="Y43" i="8"/>
  <c r="AB43" i="8" s="1"/>
  <c r="Y217" i="8"/>
  <c r="AB217" i="8" s="1"/>
  <c r="Y124" i="8"/>
  <c r="AB124" i="8" s="1"/>
  <c r="Y49" i="8"/>
  <c r="AB49" i="8" s="1"/>
  <c r="Y115" i="8"/>
  <c r="AB115" i="8" s="1"/>
  <c r="W165" i="8"/>
  <c r="U165" i="8"/>
  <c r="W89" i="8"/>
  <c r="U89" i="8"/>
  <c r="W149" i="8"/>
  <c r="U149" i="8"/>
  <c r="AH278" i="7"/>
  <c r="AM278" i="7"/>
  <c r="W94" i="8"/>
  <c r="U94" i="8"/>
  <c r="W118" i="8"/>
  <c r="U118" i="8"/>
  <c r="W44" i="8"/>
  <c r="U44" i="8"/>
  <c r="Y153" i="8"/>
  <c r="AB153" i="8" s="1"/>
  <c r="AM231" i="7"/>
  <c r="AH231" i="7"/>
  <c r="Y81" i="8"/>
  <c r="AB81" i="8" s="1"/>
  <c r="Y68" i="8"/>
  <c r="AB68" i="8" s="1"/>
  <c r="AH233" i="7"/>
  <c r="AM233" i="7"/>
  <c r="Y101" i="8"/>
  <c r="AB101" i="8" s="1"/>
  <c r="Y193" i="8"/>
  <c r="AB193" i="8" s="1"/>
  <c r="W73" i="8"/>
  <c r="U73" i="8"/>
  <c r="O100" i="8"/>
  <c r="S50" i="8"/>
  <c r="R50" i="8"/>
  <c r="Y130" i="8"/>
  <c r="AB130" i="8" s="1"/>
  <c r="AE228" i="7"/>
  <c r="AG223" i="7"/>
  <c r="AL223" i="7"/>
  <c r="AG232" i="7"/>
  <c r="AL232" i="7"/>
  <c r="W65" i="8"/>
  <c r="U65" i="8"/>
  <c r="AL61" i="8"/>
  <c r="AG61" i="8"/>
  <c r="W66" i="8"/>
  <c r="U66" i="8"/>
  <c r="Y152" i="8"/>
  <c r="AB152" i="8" s="1"/>
  <c r="O88" i="8"/>
  <c r="Y84" i="8"/>
  <c r="AB84" i="8" s="1"/>
  <c r="W48" i="8"/>
  <c r="U48" i="8"/>
  <c r="O205" i="8"/>
  <c r="S127" i="8"/>
  <c r="R127" i="8"/>
  <c r="AG256" i="7"/>
  <c r="AL256" i="7"/>
  <c r="AL32" i="8"/>
  <c r="AG32" i="8"/>
  <c r="W216" i="8"/>
  <c r="U216" i="8"/>
  <c r="Y132" i="8"/>
  <c r="AB132" i="8" s="1"/>
  <c r="S208" i="8"/>
  <c r="R208" i="8"/>
  <c r="Y121" i="8"/>
  <c r="AB121" i="8" s="1"/>
  <c r="AH240" i="7"/>
  <c r="AM240" i="7"/>
  <c r="AA205" i="8"/>
  <c r="W55" i="8"/>
  <c r="U55" i="8"/>
  <c r="Y170" i="8"/>
  <c r="AB170" i="8" s="1"/>
  <c r="S17" i="8"/>
  <c r="R17" i="8"/>
  <c r="AG146" i="8"/>
  <c r="AL146" i="8"/>
  <c r="Y87" i="8"/>
  <c r="AB87" i="8" s="1"/>
  <c r="S85" i="8"/>
  <c r="R85" i="8"/>
  <c r="W58" i="8"/>
  <c r="U58" i="8"/>
  <c r="W57" i="8"/>
  <c r="U57" i="8"/>
  <c r="W148" i="8"/>
  <c r="U148" i="8"/>
  <c r="S195" i="8"/>
  <c r="R195" i="8"/>
  <c r="AH282" i="7"/>
  <c r="AM282" i="7"/>
  <c r="W182" i="8"/>
  <c r="U182" i="8"/>
  <c r="W91" i="8"/>
  <c r="U91" i="8"/>
  <c r="W56" i="8"/>
  <c r="U56" i="8"/>
  <c r="W150" i="8"/>
  <c r="U150" i="8"/>
  <c r="S184" i="8"/>
  <c r="R184" i="8"/>
  <c r="W134" i="8"/>
  <c r="U134" i="8"/>
  <c r="AA189" i="8"/>
  <c r="W162" i="8"/>
  <c r="U162" i="8"/>
  <c r="AG263" i="7"/>
  <c r="AL263" i="7"/>
  <c r="AE273" i="7"/>
  <c r="AK2" i="7"/>
  <c r="G35" i="4" s="1"/>
  <c r="AK1" i="7"/>
  <c r="G34" i="4" s="1"/>
  <c r="AH27" i="7"/>
  <c r="AM27" i="7"/>
  <c r="AM1" i="7" s="1"/>
  <c r="G36" i="4" s="1"/>
  <c r="AG145" i="8"/>
  <c r="AL145" i="8"/>
  <c r="AG120" i="8"/>
  <c r="AL120" i="8"/>
  <c r="W213" i="8"/>
  <c r="U213" i="8"/>
  <c r="AM252" i="7"/>
  <c r="AH252" i="7"/>
  <c r="W158" i="8"/>
  <c r="U158" i="8"/>
  <c r="Y186" i="8"/>
  <c r="AB186" i="8" s="1"/>
  <c r="S96" i="8"/>
  <c r="R96" i="8"/>
  <c r="S34" i="8"/>
  <c r="R34" i="8"/>
  <c r="AL174" i="8" l="1"/>
  <c r="AG188" i="8"/>
  <c r="AG178" i="8"/>
  <c r="AC72" i="8"/>
  <c r="U154" i="8"/>
  <c r="W154" i="8"/>
  <c r="S214" i="8"/>
  <c r="R214" i="8"/>
  <c r="AA164" i="8"/>
  <c r="O164" i="8"/>
  <c r="AL106" i="8"/>
  <c r="O39" i="8"/>
  <c r="AA39" i="8"/>
  <c r="AA93" i="8"/>
  <c r="O93" i="8"/>
  <c r="AG72" i="8"/>
  <c r="AL72" i="8"/>
  <c r="AM107" i="8"/>
  <c r="AL116" i="8"/>
  <c r="AM116" i="8"/>
  <c r="AG111" i="8"/>
  <c r="AH29" i="8"/>
  <c r="AG31" i="8"/>
  <c r="AL159" i="8"/>
  <c r="AL86" i="8"/>
  <c r="AH202" i="8"/>
  <c r="AG198" i="8"/>
  <c r="AG106" i="8"/>
  <c r="AG22" i="8"/>
  <c r="AL111" i="8"/>
  <c r="AL201" i="8"/>
  <c r="AG29" i="8"/>
  <c r="AH31" i="8"/>
  <c r="AG159" i="8"/>
  <c r="AL202" i="8"/>
  <c r="AM106" i="8"/>
  <c r="AL29" i="8"/>
  <c r="AL198" i="8"/>
  <c r="AH181" i="8"/>
  <c r="AL95" i="8"/>
  <c r="AL177" i="8"/>
  <c r="AC68" i="8"/>
  <c r="AE68" i="8"/>
  <c r="AL68" i="8" s="1"/>
  <c r="AC172" i="8"/>
  <c r="AE172" i="8"/>
  <c r="AG172" i="8" s="1"/>
  <c r="AC51" i="8"/>
  <c r="AE51" i="8"/>
  <c r="AL51" i="8" s="1"/>
  <c r="AC212" i="8"/>
  <c r="AE212" i="8"/>
  <c r="AG212" i="8" s="1"/>
  <c r="AC114" i="8"/>
  <c r="AE114" i="8"/>
  <c r="AG114" i="8" s="1"/>
  <c r="AC204" i="8"/>
  <c r="AE204" i="8"/>
  <c r="AL204" i="8" s="1"/>
  <c r="AC74" i="8"/>
  <c r="AE74" i="8"/>
  <c r="AC144" i="8"/>
  <c r="AE144" i="8"/>
  <c r="AG144" i="8" s="1"/>
  <c r="AC147" i="8"/>
  <c r="AE147" i="8"/>
  <c r="AG147" i="8" s="1"/>
  <c r="AC60" i="8"/>
  <c r="AE60" i="8"/>
  <c r="AC203" i="8"/>
  <c r="AE203" i="8"/>
  <c r="AG203" i="8" s="1"/>
  <c r="AC186" i="8"/>
  <c r="AE186" i="8"/>
  <c r="AL186" i="8" s="1"/>
  <c r="AC170" i="8"/>
  <c r="AE170" i="8"/>
  <c r="AG170" i="8" s="1"/>
  <c r="AC132" i="8"/>
  <c r="AE132" i="8"/>
  <c r="AC152" i="8"/>
  <c r="AE152" i="8"/>
  <c r="AG152" i="8" s="1"/>
  <c r="AC115" i="8"/>
  <c r="AE115" i="8"/>
  <c r="AL115" i="8" s="1"/>
  <c r="AC124" i="8"/>
  <c r="AE124" i="8"/>
  <c r="AG124" i="8" s="1"/>
  <c r="AC217" i="8"/>
  <c r="AE217" i="8"/>
  <c r="AL217" i="8" s="1"/>
  <c r="AC166" i="8"/>
  <c r="AE166" i="8"/>
  <c r="AC46" i="8"/>
  <c r="AE46" i="8"/>
  <c r="AL46" i="8" s="1"/>
  <c r="AC185" i="8"/>
  <c r="AE185" i="8"/>
  <c r="AL185" i="8" s="1"/>
  <c r="AC67" i="8"/>
  <c r="AE67" i="8"/>
  <c r="AL67" i="8" s="1"/>
  <c r="AC70" i="8"/>
  <c r="AE70" i="8"/>
  <c r="AG70" i="8" s="1"/>
  <c r="AC197" i="8"/>
  <c r="AE197" i="8"/>
  <c r="AL197" i="8" s="1"/>
  <c r="AC131" i="8"/>
  <c r="AE131" i="8"/>
  <c r="AG131" i="8" s="1"/>
  <c r="AC87" i="8"/>
  <c r="AE87" i="8"/>
  <c r="AL87" i="8" s="1"/>
  <c r="AC121" i="8"/>
  <c r="AE121" i="8"/>
  <c r="AL121" i="8" s="1"/>
  <c r="AC101" i="8"/>
  <c r="AE101" i="8"/>
  <c r="AG101" i="8" s="1"/>
  <c r="AC81" i="8"/>
  <c r="AE81" i="8"/>
  <c r="AL81" i="8" s="1"/>
  <c r="AC43" i="8"/>
  <c r="AE43" i="8"/>
  <c r="AG43" i="8" s="1"/>
  <c r="AC126" i="8"/>
  <c r="AE126" i="8"/>
  <c r="AG126" i="8" s="1"/>
  <c r="AC54" i="8"/>
  <c r="AE54" i="8"/>
  <c r="AL54" i="8" s="1"/>
  <c r="AC37" i="8"/>
  <c r="AE37" i="8"/>
  <c r="AL37" i="8" s="1"/>
  <c r="AC180" i="8"/>
  <c r="AE180" i="8"/>
  <c r="AL180" i="8" s="1"/>
  <c r="AC156" i="8"/>
  <c r="AE156" i="8"/>
  <c r="AG156" i="8" s="1"/>
  <c r="AC209" i="8"/>
  <c r="AE209" i="8"/>
  <c r="AG209" i="8" s="1"/>
  <c r="AC79" i="8"/>
  <c r="AE79" i="8"/>
  <c r="AG79" i="8" s="1"/>
  <c r="AC123" i="8"/>
  <c r="AE123" i="8"/>
  <c r="AG123" i="8" s="1"/>
  <c r="AC26" i="8"/>
  <c r="AE26" i="8"/>
  <c r="AC84" i="8"/>
  <c r="AE84" i="8"/>
  <c r="AL84" i="8" s="1"/>
  <c r="AC130" i="8"/>
  <c r="AE130" i="8"/>
  <c r="AC193" i="8"/>
  <c r="AE193" i="8"/>
  <c r="AC153" i="8"/>
  <c r="AE153" i="8"/>
  <c r="AL153" i="8" s="1"/>
  <c r="AC49" i="8"/>
  <c r="AE49" i="8"/>
  <c r="AC122" i="8"/>
  <c r="AE122" i="8"/>
  <c r="AL122" i="8" s="1"/>
  <c r="AC194" i="8"/>
  <c r="AE194" i="8"/>
  <c r="AG194" i="8" s="1"/>
  <c r="AC90" i="8"/>
  <c r="AE90" i="8"/>
  <c r="AL90" i="8" s="1"/>
  <c r="AC190" i="8"/>
  <c r="AE190" i="8"/>
  <c r="AL190" i="8" s="1"/>
  <c r="Y182" i="8"/>
  <c r="AB182" i="8" s="1"/>
  <c r="W195" i="8"/>
  <c r="U195" i="8"/>
  <c r="AM2" i="7"/>
  <c r="G37" i="4" s="1"/>
  <c r="W208" i="8"/>
  <c r="U208" i="8"/>
  <c r="W127" i="8"/>
  <c r="U127" i="8"/>
  <c r="AH116" i="8"/>
  <c r="S205" i="8"/>
  <c r="R205" i="8"/>
  <c r="AM111" i="8"/>
  <c r="AH111" i="8"/>
  <c r="AM201" i="8"/>
  <c r="AH201" i="8"/>
  <c r="AM61" i="8"/>
  <c r="AH61" i="8"/>
  <c r="Y65" i="8"/>
  <c r="AB65" i="8" s="1"/>
  <c r="Y211" i="8"/>
  <c r="AB211" i="8" s="1"/>
  <c r="Y41" i="8"/>
  <c r="AB41" i="8" s="1"/>
  <c r="AM160" i="8"/>
  <c r="AH160" i="8"/>
  <c r="Y142" i="8"/>
  <c r="AB142" i="8" s="1"/>
  <c r="Y176" i="8"/>
  <c r="AB176" i="8" s="1"/>
  <c r="W110" i="8"/>
  <c r="U110" i="8"/>
  <c r="Y161" i="8"/>
  <c r="AB161" i="8" s="1"/>
  <c r="AA155" i="8"/>
  <c r="W102" i="8"/>
  <c r="U102" i="8"/>
  <c r="Y83" i="8"/>
  <c r="AB83" i="8" s="1"/>
  <c r="AH113" i="8"/>
  <c r="AM113" i="8"/>
  <c r="Y76" i="8"/>
  <c r="AB76" i="8" s="1"/>
  <c r="AH198" i="8"/>
  <c r="AM198" i="8"/>
  <c r="Y175" i="8"/>
  <c r="AB175" i="8" s="1"/>
  <c r="O183" i="8"/>
  <c r="Y112" i="8"/>
  <c r="AB112" i="8" s="1"/>
  <c r="Y80" i="8"/>
  <c r="AB80" i="8" s="1"/>
  <c r="W71" i="8"/>
  <c r="U71" i="8"/>
  <c r="AH145" i="8"/>
  <c r="AM145" i="8"/>
  <c r="AH263" i="7"/>
  <c r="AM263" i="7"/>
  <c r="W34" i="8"/>
  <c r="U34" i="8"/>
  <c r="AL273" i="7"/>
  <c r="AG273" i="7"/>
  <c r="Y162" i="8"/>
  <c r="AB162" i="8" s="1"/>
  <c r="W184" i="8"/>
  <c r="U184" i="8"/>
  <c r="Y57" i="8"/>
  <c r="AB57" i="8" s="1"/>
  <c r="W17" i="8"/>
  <c r="U17" i="8"/>
  <c r="S88" i="8"/>
  <c r="R88" i="8"/>
  <c r="Y44" i="8"/>
  <c r="AB44" i="8" s="1"/>
  <c r="Y94" i="8"/>
  <c r="AB94" i="8" s="1"/>
  <c r="Y165" i="8"/>
  <c r="AB165" i="8" s="1"/>
  <c r="Y151" i="8"/>
  <c r="AB151" i="8" s="1"/>
  <c r="AH178" i="8"/>
  <c r="AM178" i="8"/>
  <c r="AL5" i="7"/>
  <c r="W215" i="8"/>
  <c r="U215" i="8"/>
  <c r="W129" i="8"/>
  <c r="U129" i="8"/>
  <c r="S40" i="8"/>
  <c r="R40" i="8"/>
  <c r="AH279" i="7"/>
  <c r="AM279" i="7"/>
  <c r="Y109" i="8"/>
  <c r="AB109" i="8" s="1"/>
  <c r="Y25" i="8"/>
  <c r="AB25" i="8" s="1"/>
  <c r="S189" i="8"/>
  <c r="R189" i="8"/>
  <c r="Y92" i="8"/>
  <c r="AB92" i="8" s="1"/>
  <c r="W96" i="8"/>
  <c r="U96" i="8"/>
  <c r="Y158" i="8"/>
  <c r="AB158" i="8" s="1"/>
  <c r="Y213" i="8"/>
  <c r="AB213" i="8" s="1"/>
  <c r="AH22" i="8"/>
  <c r="AM22" i="8"/>
  <c r="Y134" i="8"/>
  <c r="AB134" i="8" s="1"/>
  <c r="Y148" i="8"/>
  <c r="AB148" i="8" s="1"/>
  <c r="Y58" i="8"/>
  <c r="AB58" i="8" s="1"/>
  <c r="Y216" i="8"/>
  <c r="AB216" i="8" s="1"/>
  <c r="AM32" i="8"/>
  <c r="AH32" i="8"/>
  <c r="AH256" i="7"/>
  <c r="AM256" i="7"/>
  <c r="AM223" i="7"/>
  <c r="AH223" i="7"/>
  <c r="W50" i="8"/>
  <c r="U50" i="8"/>
  <c r="S100" i="8"/>
  <c r="R100" i="8"/>
  <c r="Y73" i="8"/>
  <c r="AB73" i="8" s="1"/>
  <c r="AG193" i="8"/>
  <c r="Y89" i="8"/>
  <c r="AB89" i="8" s="1"/>
  <c r="AG49" i="8"/>
  <c r="Y82" i="8"/>
  <c r="AB82" i="8" s="1"/>
  <c r="AL166" i="8"/>
  <c r="Y187" i="8"/>
  <c r="AB187" i="8" s="1"/>
  <c r="AH159" i="8"/>
  <c r="AM159" i="8"/>
  <c r="AA183" i="8"/>
  <c r="AM137" i="8"/>
  <c r="AH137" i="8"/>
  <c r="Y167" i="8"/>
  <c r="AB167" i="8" s="1"/>
  <c r="Y36" i="8"/>
  <c r="AB36" i="8" s="1"/>
  <c r="W103" i="8"/>
  <c r="U103" i="8"/>
  <c r="O155" i="8"/>
  <c r="W157" i="8"/>
  <c r="U157" i="8"/>
  <c r="Y108" i="8"/>
  <c r="AB108" i="8" s="1"/>
  <c r="AH95" i="8"/>
  <c r="AM95" i="8"/>
  <c r="AM120" i="8"/>
  <c r="AH120" i="8"/>
  <c r="AH72" i="8"/>
  <c r="AM72" i="8"/>
  <c r="Y150" i="8"/>
  <c r="AB150" i="8" s="1"/>
  <c r="Y56" i="8"/>
  <c r="AB56" i="8" s="1"/>
  <c r="Y91" i="8"/>
  <c r="AB91" i="8" s="1"/>
  <c r="W85" i="8"/>
  <c r="U85" i="8"/>
  <c r="AH146" i="8"/>
  <c r="AM146" i="8"/>
  <c r="Y55" i="8"/>
  <c r="AB55" i="8" s="1"/>
  <c r="AM174" i="8"/>
  <c r="AH174" i="8"/>
  <c r="AL132" i="8"/>
  <c r="AH188" i="8"/>
  <c r="AM188" i="8"/>
  <c r="Y48" i="8"/>
  <c r="AB48" i="8" s="1"/>
  <c r="AG84" i="8"/>
  <c r="Y66" i="8"/>
  <c r="AB66" i="8" s="1"/>
  <c r="AH232" i="7"/>
  <c r="AM232" i="7"/>
  <c r="AL228" i="7"/>
  <c r="AG228" i="7"/>
  <c r="Y118" i="8"/>
  <c r="AB118" i="8" s="1"/>
  <c r="Y149" i="8"/>
  <c r="AB149" i="8" s="1"/>
  <c r="AL43" i="8"/>
  <c r="AH138" i="8"/>
  <c r="AM138" i="8"/>
  <c r="Y63" i="8"/>
  <c r="AB63" i="8" s="1"/>
  <c r="AH219" i="7"/>
  <c r="AH5" i="7" s="1"/>
  <c r="AM219" i="7"/>
  <c r="AM5" i="7" s="1"/>
  <c r="AF5" i="7"/>
  <c r="AH242" i="7"/>
  <c r="AM242" i="7"/>
  <c r="AH86" i="8"/>
  <c r="AM86" i="8"/>
  <c r="Y45" i="8"/>
  <c r="AB45" i="8" s="1"/>
  <c r="AM177" i="8"/>
  <c r="AH177" i="8"/>
  <c r="AM47" i="8"/>
  <c r="AH47" i="8"/>
  <c r="Y69" i="8"/>
  <c r="AB69" i="8" s="1"/>
  <c r="AG67" i="8"/>
  <c r="AG291" i="7"/>
  <c r="AL291" i="7"/>
  <c r="AM253" i="7"/>
  <c r="AH253" i="7"/>
  <c r="W163" i="8"/>
  <c r="U163" i="8"/>
  <c r="W42" i="8"/>
  <c r="U42" i="8"/>
  <c r="Y192" i="8"/>
  <c r="AB192" i="8" s="1"/>
  <c r="Y199" i="8"/>
  <c r="AB199" i="8" s="1"/>
  <c r="W135" i="8"/>
  <c r="U135" i="8"/>
  <c r="Y128" i="8"/>
  <c r="AB128" i="8" s="1"/>
  <c r="Y173" i="8"/>
  <c r="AB173" i="8" s="1"/>
  <c r="Y143" i="8"/>
  <c r="AB143" i="8" s="1"/>
  <c r="AL156" i="8" l="1"/>
  <c r="AL147" i="8"/>
  <c r="AG185" i="8"/>
  <c r="AG46" i="8"/>
  <c r="AG87" i="8"/>
  <c r="Y154" i="8"/>
  <c r="AB154" i="8" s="1"/>
  <c r="U214" i="8"/>
  <c r="W214" i="8"/>
  <c r="AL26" i="8"/>
  <c r="AG204" i="8"/>
  <c r="S164" i="8"/>
  <c r="R164" i="8"/>
  <c r="AL79" i="8"/>
  <c r="R39" i="8"/>
  <c r="S39" i="8"/>
  <c r="AL60" i="8"/>
  <c r="AL212" i="8"/>
  <c r="AL172" i="8"/>
  <c r="AG186" i="8"/>
  <c r="S93" i="8"/>
  <c r="R93" i="8"/>
  <c r="AG197" i="8"/>
  <c r="AL123" i="8"/>
  <c r="AG60" i="8"/>
  <c r="AL209" i="8"/>
  <c r="AG166" i="8"/>
  <c r="AL49" i="8"/>
  <c r="AL193" i="8"/>
  <c r="AG180" i="8"/>
  <c r="AL101" i="8"/>
  <c r="AL152" i="8"/>
  <c r="AG190" i="8"/>
  <c r="AL144" i="8"/>
  <c r="AG54" i="8"/>
  <c r="AL194" i="8"/>
  <c r="AL124" i="8"/>
  <c r="AH106" i="8"/>
  <c r="AM31" i="8"/>
  <c r="AM29" i="8"/>
  <c r="AM202" i="8"/>
  <c r="AL130" i="8"/>
  <c r="AG121" i="8"/>
  <c r="AH203" i="8"/>
  <c r="AG68" i="8"/>
  <c r="AG26" i="8"/>
  <c r="AL74" i="8"/>
  <c r="AG122" i="8"/>
  <c r="AH217" i="8"/>
  <c r="AG115" i="8"/>
  <c r="AG153" i="8"/>
  <c r="AG130" i="8"/>
  <c r="AG132" i="8"/>
  <c r="AG90" i="8"/>
  <c r="AM121" i="8"/>
  <c r="AL203" i="8"/>
  <c r="AH114" i="8"/>
  <c r="AG51" i="8"/>
  <c r="AL126" i="8"/>
  <c r="AM126" i="8"/>
  <c r="AM68" i="8"/>
  <c r="AM26" i="8"/>
  <c r="AG74" i="8"/>
  <c r="AG37" i="8"/>
  <c r="AH122" i="8"/>
  <c r="AG217" i="8"/>
  <c r="AG81" i="8"/>
  <c r="AH81" i="8"/>
  <c r="AL170" i="8"/>
  <c r="AL131" i="8"/>
  <c r="AL70" i="8"/>
  <c r="AL114" i="8"/>
  <c r="AC118" i="8"/>
  <c r="AE118" i="8"/>
  <c r="AC55" i="8"/>
  <c r="AE55" i="8"/>
  <c r="AG55" i="8" s="1"/>
  <c r="AC187" i="8"/>
  <c r="AE187" i="8"/>
  <c r="AC216" i="8"/>
  <c r="AE216" i="8"/>
  <c r="AL216" i="8" s="1"/>
  <c r="AC134" i="8"/>
  <c r="AE134" i="8"/>
  <c r="AC158" i="8"/>
  <c r="AE158" i="8"/>
  <c r="AG158" i="8" s="1"/>
  <c r="AC94" i="8"/>
  <c r="AE94" i="8"/>
  <c r="AC142" i="8"/>
  <c r="AE142" i="8"/>
  <c r="AL142" i="8" s="1"/>
  <c r="AC143" i="8"/>
  <c r="AE143" i="8"/>
  <c r="AC173" i="8"/>
  <c r="AE173" i="8"/>
  <c r="AC128" i="8"/>
  <c r="AE128" i="8"/>
  <c r="AC66" i="8"/>
  <c r="AE66" i="8"/>
  <c r="AG66" i="8" s="1"/>
  <c r="AC89" i="8"/>
  <c r="AE89" i="8"/>
  <c r="AL89" i="8" s="1"/>
  <c r="AC148" i="8"/>
  <c r="AE148" i="8"/>
  <c r="AG148" i="8" s="1"/>
  <c r="AC109" i="8"/>
  <c r="AE109" i="8"/>
  <c r="AL109" i="8" s="1"/>
  <c r="AC80" i="8"/>
  <c r="AE80" i="8"/>
  <c r="AC161" i="8"/>
  <c r="AE161" i="8"/>
  <c r="AC41" i="8"/>
  <c r="AE41" i="8"/>
  <c r="AL41" i="8" s="1"/>
  <c r="AC182" i="8"/>
  <c r="AE182" i="8"/>
  <c r="AL182" i="8" s="1"/>
  <c r="AC45" i="8"/>
  <c r="AE45" i="8"/>
  <c r="AC199" i="8"/>
  <c r="AE199" i="8"/>
  <c r="AG199" i="8" s="1"/>
  <c r="AC192" i="8"/>
  <c r="AE192" i="8"/>
  <c r="AL192" i="8" s="1"/>
  <c r="AC69" i="8"/>
  <c r="AE69" i="8"/>
  <c r="AL69" i="8" s="1"/>
  <c r="AC149" i="8"/>
  <c r="AE149" i="8"/>
  <c r="AC91" i="8"/>
  <c r="AE91" i="8"/>
  <c r="AL91" i="8" s="1"/>
  <c r="AC56" i="8"/>
  <c r="AE56" i="8"/>
  <c r="AC150" i="8"/>
  <c r="AE150" i="8"/>
  <c r="AC108" i="8"/>
  <c r="AE108" i="8"/>
  <c r="AC36" i="8"/>
  <c r="AE36" i="8"/>
  <c r="AG36" i="8" s="1"/>
  <c r="AC82" i="8"/>
  <c r="AE82" i="8"/>
  <c r="AC73" i="8"/>
  <c r="AE73" i="8"/>
  <c r="AL73" i="8" s="1"/>
  <c r="AC213" i="8"/>
  <c r="AE213" i="8"/>
  <c r="AL213" i="8" s="1"/>
  <c r="AC92" i="8"/>
  <c r="AE92" i="8"/>
  <c r="AL92" i="8" s="1"/>
  <c r="AC25" i="8"/>
  <c r="AE25" i="8"/>
  <c r="AC44" i="8"/>
  <c r="AE44" i="8"/>
  <c r="AG44" i="8" s="1"/>
  <c r="AC57" i="8"/>
  <c r="AE57" i="8"/>
  <c r="AG57" i="8" s="1"/>
  <c r="AC112" i="8"/>
  <c r="AE112" i="8"/>
  <c r="AG112" i="8" s="1"/>
  <c r="AC83" i="8"/>
  <c r="AE83" i="8"/>
  <c r="AG83" i="8" s="1"/>
  <c r="AC176" i="8"/>
  <c r="AE176" i="8"/>
  <c r="AG176" i="8" s="1"/>
  <c r="AC63" i="8"/>
  <c r="AE63" i="8"/>
  <c r="AG63" i="8" s="1"/>
  <c r="AC48" i="8"/>
  <c r="AE48" i="8"/>
  <c r="AG48" i="8" s="1"/>
  <c r="AC167" i="8"/>
  <c r="AE167" i="8"/>
  <c r="AL167" i="8" s="1"/>
  <c r="AC58" i="8"/>
  <c r="AE58" i="8"/>
  <c r="AL58" i="8" s="1"/>
  <c r="AC151" i="8"/>
  <c r="AE151" i="8"/>
  <c r="AL151" i="8" s="1"/>
  <c r="AC165" i="8"/>
  <c r="AE165" i="8"/>
  <c r="AL165" i="8" s="1"/>
  <c r="AC162" i="8"/>
  <c r="AE162" i="8"/>
  <c r="AC175" i="8"/>
  <c r="AE175" i="8"/>
  <c r="AL175" i="8" s="1"/>
  <c r="AC76" i="8"/>
  <c r="AE76" i="8"/>
  <c r="AL76" i="8" s="1"/>
  <c r="AC211" i="8"/>
  <c r="AE211" i="8"/>
  <c r="AL211" i="8" s="1"/>
  <c r="AC65" i="8"/>
  <c r="AE65" i="8"/>
  <c r="AM49" i="8"/>
  <c r="AH49" i="8"/>
  <c r="AH193" i="8"/>
  <c r="AM193" i="8"/>
  <c r="AH121" i="8"/>
  <c r="AM87" i="8"/>
  <c r="AH87" i="8"/>
  <c r="AL148" i="8"/>
  <c r="Y215" i="8"/>
  <c r="AB215" i="8" s="1"/>
  <c r="AH180" i="8"/>
  <c r="AM180" i="8"/>
  <c r="W88" i="8"/>
  <c r="U88" i="8"/>
  <c r="AM273" i="7"/>
  <c r="AH273" i="7"/>
  <c r="AH190" i="8"/>
  <c r="AM190" i="8"/>
  <c r="AL112" i="8"/>
  <c r="AM74" i="8"/>
  <c r="AH74" i="8"/>
  <c r="AM54" i="8"/>
  <c r="AH54" i="8"/>
  <c r="AM153" i="8"/>
  <c r="AH153" i="8"/>
  <c r="AG182" i="8"/>
  <c r="AM67" i="8"/>
  <c r="AH67" i="8"/>
  <c r="AL118" i="8"/>
  <c r="AG118" i="8"/>
  <c r="Y103" i="8"/>
  <c r="AB103" i="8" s="1"/>
  <c r="AH147" i="8"/>
  <c r="AM147" i="8"/>
  <c r="AL128" i="8"/>
  <c r="AG128" i="8"/>
  <c r="Y42" i="8"/>
  <c r="AB42" i="8" s="1"/>
  <c r="AM291" i="7"/>
  <c r="AH291" i="7"/>
  <c r="AG69" i="8"/>
  <c r="AM228" i="7"/>
  <c r="AH228" i="7"/>
  <c r="AH90" i="8"/>
  <c r="AM90" i="8"/>
  <c r="AM197" i="8"/>
  <c r="AH197" i="8"/>
  <c r="S155" i="8"/>
  <c r="R155" i="8"/>
  <c r="AM123" i="8"/>
  <c r="AH123" i="8"/>
  <c r="AH212" i="8"/>
  <c r="AM212" i="8"/>
  <c r="AG89" i="8"/>
  <c r="Y96" i="8"/>
  <c r="AB96" i="8" s="1"/>
  <c r="AH186" i="8"/>
  <c r="AM186" i="8"/>
  <c r="AG109" i="8"/>
  <c r="W40" i="8"/>
  <c r="U40" i="8"/>
  <c r="AH51" i="8"/>
  <c r="AM51" i="8"/>
  <c r="Y34" i="8"/>
  <c r="AB34" i="8" s="1"/>
  <c r="AG175" i="8"/>
  <c r="AM79" i="8"/>
  <c r="AH79" i="8"/>
  <c r="AH194" i="8"/>
  <c r="AM194" i="8"/>
  <c r="AH124" i="8"/>
  <c r="AM124" i="8"/>
  <c r="AH115" i="8"/>
  <c r="AM115" i="8"/>
  <c r="AH130" i="8"/>
  <c r="AM130" i="8"/>
  <c r="Y127" i="8"/>
  <c r="AB127" i="8" s="1"/>
  <c r="AG143" i="8"/>
  <c r="AL143" i="8"/>
  <c r="Y135" i="8"/>
  <c r="AB135" i="8" s="1"/>
  <c r="Y163" i="8"/>
  <c r="AB163" i="8" s="1"/>
  <c r="AH156" i="8"/>
  <c r="AM156" i="8"/>
  <c r="AH46" i="8"/>
  <c r="AM46" i="8"/>
  <c r="AM84" i="8"/>
  <c r="AH84" i="8"/>
  <c r="AH132" i="8"/>
  <c r="AM132" i="8"/>
  <c r="AH60" i="8"/>
  <c r="AM60" i="8"/>
  <c r="AM209" i="8"/>
  <c r="AH209" i="8"/>
  <c r="AG187" i="8"/>
  <c r="AL187" i="8"/>
  <c r="AH185" i="8"/>
  <c r="AM185" i="8"/>
  <c r="AH166" i="8"/>
  <c r="AM166" i="8"/>
  <c r="AM172" i="8"/>
  <c r="AH172" i="8"/>
  <c r="Y50" i="8"/>
  <c r="AB50" i="8" s="1"/>
  <c r="AM114" i="8"/>
  <c r="AG165" i="8"/>
  <c r="AG94" i="8"/>
  <c r="AL94" i="8"/>
  <c r="AH101" i="8"/>
  <c r="AM101" i="8"/>
  <c r="AM152" i="8"/>
  <c r="AH152" i="8"/>
  <c r="Y17" i="8"/>
  <c r="AB17" i="8" s="1"/>
  <c r="Y184" i="8"/>
  <c r="AB184" i="8" s="1"/>
  <c r="AH26" i="8"/>
  <c r="Y102" i="8"/>
  <c r="AB102" i="8" s="1"/>
  <c r="AM204" i="8"/>
  <c r="AH204" i="8"/>
  <c r="AG211" i="8"/>
  <c r="W205" i="8"/>
  <c r="U205" i="8"/>
  <c r="Y208" i="8"/>
  <c r="AB208" i="8" s="1"/>
  <c r="AH43" i="8"/>
  <c r="AM43" i="8"/>
  <c r="Y85" i="8"/>
  <c r="AB85" i="8" s="1"/>
  <c r="AH170" i="8"/>
  <c r="AM170" i="8"/>
  <c r="AL150" i="8"/>
  <c r="AG150" i="8"/>
  <c r="Y157" i="8"/>
  <c r="AB157" i="8" s="1"/>
  <c r="W100" i="8"/>
  <c r="U100" i="8"/>
  <c r="AL134" i="8"/>
  <c r="AG134" i="8"/>
  <c r="AM131" i="8"/>
  <c r="AH131" i="8"/>
  <c r="W189" i="8"/>
  <c r="U189" i="8"/>
  <c r="AM70" i="8"/>
  <c r="AH70" i="8"/>
  <c r="Y129" i="8"/>
  <c r="AB129" i="8" s="1"/>
  <c r="Y71" i="8"/>
  <c r="AB71" i="8" s="1"/>
  <c r="S183" i="8"/>
  <c r="R183" i="8"/>
  <c r="AM144" i="8"/>
  <c r="AH144" i="8"/>
  <c r="AL161" i="8"/>
  <c r="AG161" i="8"/>
  <c r="Y110" i="8"/>
  <c r="AB110" i="8" s="1"/>
  <c r="AM37" i="8"/>
  <c r="AH37" i="8"/>
  <c r="Y195" i="8"/>
  <c r="AB195" i="8" s="1"/>
  <c r="AL36" i="8" l="1"/>
  <c r="AG73" i="8"/>
  <c r="AG91" i="8"/>
  <c r="AG58" i="8"/>
  <c r="AL48" i="8"/>
  <c r="AL176" i="8"/>
  <c r="AL199" i="8"/>
  <c r="AL44" i="8"/>
  <c r="AG92" i="8"/>
  <c r="AG213" i="8"/>
  <c r="AC154" i="8"/>
  <c r="AE154" i="8"/>
  <c r="Y214" i="8"/>
  <c r="AB214" i="8" s="1"/>
  <c r="W164" i="8"/>
  <c r="U164" i="8"/>
  <c r="W39" i="8"/>
  <c r="U39" i="8"/>
  <c r="U93" i="8"/>
  <c r="W93" i="8"/>
  <c r="AL57" i="8"/>
  <c r="AL82" i="8"/>
  <c r="AG45" i="8"/>
  <c r="AH126" i="8"/>
  <c r="AL65" i="8"/>
  <c r="AM217" i="8"/>
  <c r="AG162" i="8"/>
  <c r="AG76" i="8"/>
  <c r="AL80" i="8"/>
  <c r="AG25" i="8"/>
  <c r="AG216" i="8"/>
  <c r="AL55" i="8"/>
  <c r="AL63" i="8"/>
  <c r="AL173" i="8"/>
  <c r="AG142" i="8"/>
  <c r="AH57" i="8"/>
  <c r="AG167" i="8"/>
  <c r="AM122" i="8"/>
  <c r="AL25" i="8"/>
  <c r="AL108" i="8"/>
  <c r="AL149" i="8"/>
  <c r="AG192" i="8"/>
  <c r="AG41" i="8"/>
  <c r="AM216" i="8"/>
  <c r="AL56" i="8"/>
  <c r="AM213" i="8"/>
  <c r="AG56" i="8"/>
  <c r="AG173" i="8"/>
  <c r="AG151" i="8"/>
  <c r="AG82" i="8"/>
  <c r="AH82" i="8"/>
  <c r="AL45" i="8"/>
  <c r="AL158" i="8"/>
  <c r="AG108" i="8"/>
  <c r="AG149" i="8"/>
  <c r="AM65" i="8"/>
  <c r="AL83" i="8"/>
  <c r="AL162" i="8"/>
  <c r="AL66" i="8"/>
  <c r="AG65" i="8"/>
  <c r="AM63" i="8"/>
  <c r="AG80" i="8"/>
  <c r="AM203" i="8"/>
  <c r="AM81" i="8"/>
  <c r="AH68" i="8"/>
  <c r="AC110" i="8"/>
  <c r="AE110" i="8"/>
  <c r="AC184" i="8"/>
  <c r="AE184" i="8"/>
  <c r="AL184" i="8" s="1"/>
  <c r="AC34" i="8"/>
  <c r="AE34" i="8"/>
  <c r="AG34" i="8" s="1"/>
  <c r="AC103" i="8"/>
  <c r="AE103" i="8"/>
  <c r="AL103" i="8" s="1"/>
  <c r="AC129" i="8"/>
  <c r="AE129" i="8"/>
  <c r="AC102" i="8"/>
  <c r="AE102" i="8"/>
  <c r="AG102" i="8" s="1"/>
  <c r="AC17" i="8"/>
  <c r="AE17" i="8"/>
  <c r="AG17" i="8" s="1"/>
  <c r="AC215" i="8"/>
  <c r="AE215" i="8"/>
  <c r="AC195" i="8"/>
  <c r="AE195" i="8"/>
  <c r="AC71" i="8"/>
  <c r="AE71" i="8"/>
  <c r="AL71" i="8" s="1"/>
  <c r="AC157" i="8"/>
  <c r="AE157" i="8"/>
  <c r="AC85" i="8"/>
  <c r="AE85" i="8"/>
  <c r="AC208" i="8"/>
  <c r="AE208" i="8"/>
  <c r="AC163" i="8"/>
  <c r="AE163" i="8"/>
  <c r="AG163" i="8" s="1"/>
  <c r="AC135" i="8"/>
  <c r="AE135" i="8"/>
  <c r="AC127" i="8"/>
  <c r="AE127" i="8"/>
  <c r="AC50" i="8"/>
  <c r="AE50" i="8"/>
  <c r="AG50" i="8" s="1"/>
  <c r="AC96" i="8"/>
  <c r="AE96" i="8"/>
  <c r="AC42" i="8"/>
  <c r="AE42" i="8"/>
  <c r="AL42" i="8" s="1"/>
  <c r="AM108" i="8"/>
  <c r="AH108" i="8"/>
  <c r="AM128" i="8"/>
  <c r="AH128" i="8"/>
  <c r="AM41" i="8"/>
  <c r="AH41" i="8"/>
  <c r="Y88" i="8"/>
  <c r="AB88" i="8" s="1"/>
  <c r="AH58" i="8"/>
  <c r="AM58" i="8"/>
  <c r="AH175" i="8"/>
  <c r="AM175" i="8"/>
  <c r="W155" i="8"/>
  <c r="U155" i="8"/>
  <c r="AM134" i="8"/>
  <c r="AH134" i="8"/>
  <c r="Y100" i="8"/>
  <c r="AB100" i="8" s="1"/>
  <c r="AM56" i="8"/>
  <c r="AH56" i="8"/>
  <c r="AM66" i="8"/>
  <c r="AH66" i="8"/>
  <c r="AH173" i="8"/>
  <c r="AM173" i="8"/>
  <c r="AM142" i="8"/>
  <c r="AH142" i="8"/>
  <c r="AM76" i="8"/>
  <c r="AH76" i="8"/>
  <c r="AH80" i="8"/>
  <c r="AM80" i="8"/>
  <c r="AM57" i="8"/>
  <c r="AH151" i="8"/>
  <c r="AM151" i="8"/>
  <c r="AM89" i="8"/>
  <c r="AH89" i="8"/>
  <c r="AM36" i="8"/>
  <c r="AH36" i="8"/>
  <c r="AH149" i="8"/>
  <c r="AM149" i="8"/>
  <c r="AM192" i="8"/>
  <c r="AH192" i="8"/>
  <c r="AH216" i="8"/>
  <c r="W183" i="8"/>
  <c r="U183" i="8"/>
  <c r="Y40" i="8"/>
  <c r="AB40" i="8" s="1"/>
  <c r="AM25" i="8"/>
  <c r="AH25" i="8"/>
  <c r="AH158" i="8"/>
  <c r="AM158" i="8"/>
  <c r="AH83" i="8"/>
  <c r="AM83" i="8"/>
  <c r="AM150" i="8"/>
  <c r="AH150" i="8"/>
  <c r="AH91" i="8"/>
  <c r="AM91" i="8"/>
  <c r="AM55" i="8"/>
  <c r="AH55" i="8"/>
  <c r="Y205" i="8"/>
  <c r="AB205" i="8" s="1"/>
  <c r="AM94" i="8"/>
  <c r="AH94" i="8"/>
  <c r="AH45" i="8"/>
  <c r="AM45" i="8"/>
  <c r="AH109" i="8"/>
  <c r="AM109" i="8"/>
  <c r="AH69" i="8"/>
  <c r="AM69" i="8"/>
  <c r="AM118" i="8"/>
  <c r="AH118" i="8"/>
  <c r="AM182" i="8"/>
  <c r="AH182" i="8"/>
  <c r="AM112" i="8"/>
  <c r="AH112" i="8"/>
  <c r="AH44" i="8"/>
  <c r="AM44" i="8"/>
  <c r="AH92" i="8"/>
  <c r="AM92" i="8"/>
  <c r="AM199" i="8"/>
  <c r="AH199" i="8"/>
  <c r="AM161" i="8"/>
  <c r="AH161" i="8"/>
  <c r="AH162" i="8"/>
  <c r="AM162" i="8"/>
  <c r="Y189" i="8"/>
  <c r="AB189" i="8" s="1"/>
  <c r="AM73" i="8"/>
  <c r="AH73" i="8"/>
  <c r="AH63" i="8"/>
  <c r="AM211" i="8"/>
  <c r="AH211" i="8"/>
  <c r="AH165" i="8"/>
  <c r="AM165" i="8"/>
  <c r="AM187" i="8"/>
  <c r="AH187" i="8"/>
  <c r="AH167" i="8"/>
  <c r="AM167" i="8"/>
  <c r="AH48" i="8"/>
  <c r="AM48" i="8"/>
  <c r="AH143" i="8"/>
  <c r="AM143" i="8"/>
  <c r="AH176" i="8"/>
  <c r="AM176" i="8"/>
  <c r="AM148" i="8"/>
  <c r="AH148" i="8"/>
  <c r="AG42" i="8" l="1"/>
  <c r="AG135" i="8"/>
  <c r="AG103" i="8"/>
  <c r="AM82" i="8"/>
  <c r="AL195" i="8"/>
  <c r="AL50" i="8"/>
  <c r="AG208" i="8"/>
  <c r="AL157" i="8"/>
  <c r="AL135" i="8"/>
  <c r="AH103" i="8"/>
  <c r="AL17" i="8"/>
  <c r="AG195" i="8"/>
  <c r="AG184" i="8"/>
  <c r="AL208" i="8"/>
  <c r="AG157" i="8"/>
  <c r="AH65" i="8"/>
  <c r="AL154" i="8"/>
  <c r="AG154" i="8"/>
  <c r="AC214" i="8"/>
  <c r="AE214" i="8"/>
  <c r="Y164" i="8"/>
  <c r="AB164" i="8" s="1"/>
  <c r="AL129" i="8"/>
  <c r="Y39" i="8"/>
  <c r="AB39" i="8" s="1"/>
  <c r="Y93" i="8"/>
  <c r="AB93" i="8" s="1"/>
  <c r="AL163" i="8"/>
  <c r="AH213" i="8"/>
  <c r="AG71" i="8"/>
  <c r="AH110" i="8"/>
  <c r="AG85" i="8"/>
  <c r="AH127" i="8"/>
  <c r="AH129" i="8"/>
  <c r="AG129" i="8"/>
  <c r="AH163" i="8"/>
  <c r="AL110" i="8"/>
  <c r="AL34" i="8"/>
  <c r="AL96" i="8"/>
  <c r="AL127" i="8"/>
  <c r="AH71" i="8"/>
  <c r="AL215" i="8"/>
  <c r="AL85" i="8"/>
  <c r="AG96" i="8"/>
  <c r="AG127" i="8"/>
  <c r="AL102" i="8"/>
  <c r="AG215" i="8"/>
  <c r="AG110" i="8"/>
  <c r="AH34" i="8"/>
  <c r="AM215" i="8"/>
  <c r="AC189" i="8"/>
  <c r="AE189" i="8"/>
  <c r="AC100" i="8"/>
  <c r="AE100" i="8"/>
  <c r="AC205" i="8"/>
  <c r="AE205" i="8"/>
  <c r="AG205" i="8" s="1"/>
  <c r="AC40" i="8"/>
  <c r="AE40" i="8"/>
  <c r="AL40" i="8" s="1"/>
  <c r="AC88" i="8"/>
  <c r="AE88" i="8"/>
  <c r="AL88" i="8" s="1"/>
  <c r="AM50" i="8"/>
  <c r="AH50" i="8"/>
  <c r="AM102" i="8"/>
  <c r="AH102" i="8"/>
  <c r="AH208" i="8"/>
  <c r="AM208" i="8"/>
  <c r="AM42" i="8"/>
  <c r="AH42" i="8"/>
  <c r="AM96" i="8"/>
  <c r="AH96" i="8"/>
  <c r="AM135" i="8"/>
  <c r="AH135" i="8"/>
  <c r="AM85" i="8"/>
  <c r="AH85" i="8"/>
  <c r="Y183" i="8"/>
  <c r="AB183" i="8" s="1"/>
  <c r="AM157" i="8"/>
  <c r="AH157" i="8"/>
  <c r="Y155" i="8"/>
  <c r="AB155" i="8" s="1"/>
  <c r="AM103" i="8"/>
  <c r="AH17" i="8"/>
  <c r="AM17" i="8"/>
  <c r="AH195" i="8"/>
  <c r="AM195" i="8"/>
  <c r="AH184" i="8"/>
  <c r="AM184" i="8"/>
  <c r="AL205" i="8" l="1"/>
  <c r="AG40" i="8"/>
  <c r="AM154" i="8"/>
  <c r="AH154" i="8"/>
  <c r="AL214" i="8"/>
  <c r="AG214" i="8"/>
  <c r="AC164" i="8"/>
  <c r="AE164" i="8"/>
  <c r="AC39" i="8"/>
  <c r="AE39" i="8"/>
  <c r="AC93" i="8"/>
  <c r="AE93" i="8"/>
  <c r="AM163" i="8"/>
  <c r="AL100" i="8"/>
  <c r="AG100" i="8"/>
  <c r="AM127" i="8"/>
  <c r="AH215" i="8"/>
  <c r="AM110" i="8"/>
  <c r="AM129" i="8"/>
  <c r="AM34" i="8"/>
  <c r="AG88" i="8"/>
  <c r="AM71" i="8"/>
  <c r="AG189" i="8"/>
  <c r="AL189" i="8"/>
  <c r="AC155" i="8"/>
  <c r="AE155" i="8"/>
  <c r="AG155" i="8" s="1"/>
  <c r="AC183" i="8"/>
  <c r="AE183" i="8"/>
  <c r="AL183" i="8" s="1"/>
  <c r="K196" i="9"/>
  <c r="N196" i="9"/>
  <c r="J196" i="9"/>
  <c r="V196" i="9" s="1"/>
  <c r="AM100" i="8"/>
  <c r="AH100" i="8"/>
  <c r="AH205" i="8"/>
  <c r="AM205" i="8"/>
  <c r="AH88" i="8"/>
  <c r="AM88" i="8"/>
  <c r="N104" i="9"/>
  <c r="J104" i="9"/>
  <c r="V104" i="9" s="1"/>
  <c r="K104" i="9"/>
  <c r="AH40" i="8"/>
  <c r="AM40" i="8"/>
  <c r="AH189" i="8"/>
  <c r="AM189" i="8"/>
  <c r="AM214" i="8" l="1"/>
  <c r="AH214" i="8"/>
  <c r="AL164" i="8"/>
  <c r="AG164" i="8"/>
  <c r="AG39" i="8"/>
  <c r="AL39" i="8"/>
  <c r="AG93" i="8"/>
  <c r="AL93" i="8"/>
  <c r="AL155" i="8"/>
  <c r="AM155" i="8"/>
  <c r="AH183" i="8"/>
  <c r="AG183" i="8"/>
  <c r="AA104" i="9"/>
  <c r="O196" i="9"/>
  <c r="AH155" i="8"/>
  <c r="J62" i="8"/>
  <c r="V62" i="8" s="1"/>
  <c r="K62" i="8"/>
  <c r="N62" i="8"/>
  <c r="N59" i="8"/>
  <c r="K59" i="8"/>
  <c r="J59" i="8"/>
  <c r="V59" i="8" s="1"/>
  <c r="O104" i="9"/>
  <c r="AA196" i="9"/>
  <c r="AM164" i="8" l="1"/>
  <c r="AH164" i="8"/>
  <c r="AM39" i="8"/>
  <c r="AH39" i="8"/>
  <c r="AH93" i="8"/>
  <c r="AM93" i="8"/>
  <c r="AM183" i="8"/>
  <c r="S104" i="9"/>
  <c r="R104" i="9"/>
  <c r="J200" i="9"/>
  <c r="V200" i="9" s="1"/>
  <c r="N200" i="9"/>
  <c r="K200" i="9"/>
  <c r="J15" i="8"/>
  <c r="V15" i="8" s="1"/>
  <c r="N15" i="8"/>
  <c r="K15" i="8"/>
  <c r="J107" i="9"/>
  <c r="V107" i="9" s="1"/>
  <c r="N107" i="9"/>
  <c r="K107" i="9"/>
  <c r="N18" i="8"/>
  <c r="J18" i="8"/>
  <c r="V18" i="8" s="1"/>
  <c r="K18" i="8"/>
  <c r="O59" i="8"/>
  <c r="O62" i="8"/>
  <c r="AA59" i="8"/>
  <c r="S196" i="9"/>
  <c r="R196" i="9"/>
  <c r="AA62" i="8"/>
  <c r="K202" i="9"/>
  <c r="J202" i="9"/>
  <c r="V202" i="9" s="1"/>
  <c r="N202" i="9"/>
  <c r="AA15" i="8" l="1"/>
  <c r="J198" i="9"/>
  <c r="V198" i="9" s="1"/>
  <c r="K198" i="9"/>
  <c r="N198" i="9"/>
  <c r="N133" i="9"/>
  <c r="K133" i="9"/>
  <c r="J133" i="9"/>
  <c r="V133" i="9" s="1"/>
  <c r="K30" i="8"/>
  <c r="N30" i="8"/>
  <c r="J30" i="8"/>
  <c r="V30" i="8" s="1"/>
  <c r="K35" i="8"/>
  <c r="N35" i="8"/>
  <c r="J35" i="8"/>
  <c r="V35" i="8" s="1"/>
  <c r="J181" i="9"/>
  <c r="V181" i="9" s="1"/>
  <c r="K181" i="9"/>
  <c r="N181" i="9"/>
  <c r="S62" i="8"/>
  <c r="R62" i="8"/>
  <c r="N159" i="9"/>
  <c r="J159" i="9"/>
  <c r="V159" i="9" s="1"/>
  <c r="K159" i="9"/>
  <c r="O107" i="9"/>
  <c r="N141" i="8"/>
  <c r="K141" i="8"/>
  <c r="J141" i="8"/>
  <c r="V141" i="8" s="1"/>
  <c r="J20" i="8"/>
  <c r="V20" i="8" s="1"/>
  <c r="N20" i="8"/>
  <c r="K20" i="8"/>
  <c r="O15" i="8"/>
  <c r="J106" i="9"/>
  <c r="V106" i="9" s="1"/>
  <c r="K106" i="9"/>
  <c r="N106" i="9"/>
  <c r="N24" i="8"/>
  <c r="K24" i="8"/>
  <c r="J24" i="8"/>
  <c r="V24" i="8" s="1"/>
  <c r="J11" i="8"/>
  <c r="V11" i="8" s="1"/>
  <c r="K11" i="8"/>
  <c r="N11" i="8"/>
  <c r="K31" i="9"/>
  <c r="J31" i="9"/>
  <c r="V31" i="9" s="1"/>
  <c r="N31" i="9"/>
  <c r="N210" i="8"/>
  <c r="J210" i="8"/>
  <c r="V210" i="8" s="1"/>
  <c r="K210" i="8"/>
  <c r="N146" i="9"/>
  <c r="J146" i="9"/>
  <c r="V146" i="9" s="1"/>
  <c r="K146" i="9"/>
  <c r="AA202" i="9"/>
  <c r="K179" i="8"/>
  <c r="J179" i="8"/>
  <c r="V179" i="8" s="1"/>
  <c r="N179" i="8"/>
  <c r="AA200" i="9"/>
  <c r="AA107" i="9"/>
  <c r="W196" i="9"/>
  <c r="U196" i="9"/>
  <c r="N137" i="9"/>
  <c r="J137" i="9"/>
  <c r="V137" i="9" s="1"/>
  <c r="K137" i="9"/>
  <c r="J178" i="9"/>
  <c r="V178" i="9" s="1"/>
  <c r="N178" i="9"/>
  <c r="K178" i="9"/>
  <c r="O18" i="8"/>
  <c r="AA18" i="8"/>
  <c r="W104" i="9"/>
  <c r="U104" i="9"/>
  <c r="K21" i="8"/>
  <c r="N21" i="8"/>
  <c r="J21" i="8"/>
  <c r="V21" i="8" s="1"/>
  <c r="J23" i="8"/>
  <c r="V23" i="8" s="1"/>
  <c r="N23" i="8"/>
  <c r="K23" i="8"/>
  <c r="K140" i="8"/>
  <c r="N140" i="8"/>
  <c r="J140" i="8"/>
  <c r="V140" i="8" s="1"/>
  <c r="J105" i="8"/>
  <c r="V105" i="8" s="1"/>
  <c r="N105" i="8"/>
  <c r="K105" i="8"/>
  <c r="J99" i="8"/>
  <c r="V99" i="8" s="1"/>
  <c r="N99" i="8"/>
  <c r="K99" i="8"/>
  <c r="N95" i="9"/>
  <c r="K95" i="9"/>
  <c r="J95" i="9"/>
  <c r="V95" i="9" s="1"/>
  <c r="K207" i="8"/>
  <c r="J207" i="8"/>
  <c r="V207" i="8" s="1"/>
  <c r="N207" i="8"/>
  <c r="K97" i="8"/>
  <c r="N97" i="8"/>
  <c r="J97" i="8"/>
  <c r="V97" i="8" s="1"/>
  <c r="J14" i="8"/>
  <c r="V14" i="8" s="1"/>
  <c r="N14" i="8"/>
  <c r="K14" i="8"/>
  <c r="J78" i="8"/>
  <c r="V78" i="8" s="1"/>
  <c r="K78" i="8"/>
  <c r="N78" i="8"/>
  <c r="N33" i="9"/>
  <c r="J33" i="9"/>
  <c r="V33" i="9" s="1"/>
  <c r="K33" i="9"/>
  <c r="J53" i="8"/>
  <c r="V53" i="8" s="1"/>
  <c r="K53" i="8"/>
  <c r="N53" i="8"/>
  <c r="N125" i="8"/>
  <c r="K125" i="8"/>
  <c r="J125" i="8"/>
  <c r="V125" i="8" s="1"/>
  <c r="N10" i="8"/>
  <c r="K10" i="8"/>
  <c r="J10" i="8"/>
  <c r="V10" i="8" s="1"/>
  <c r="J9" i="8"/>
  <c r="V9" i="8" s="1"/>
  <c r="N9" i="8"/>
  <c r="K9" i="8"/>
  <c r="J171" i="8"/>
  <c r="V171" i="8" s="1"/>
  <c r="K171" i="8"/>
  <c r="N171" i="8"/>
  <c r="K86" i="9"/>
  <c r="N86" i="9"/>
  <c r="J86" i="9"/>
  <c r="V86" i="9" s="1"/>
  <c r="N13" i="8"/>
  <c r="J13" i="8"/>
  <c r="V13" i="8" s="1"/>
  <c r="K13" i="8"/>
  <c r="J22" i="9"/>
  <c r="V22" i="9" s="1"/>
  <c r="N22" i="9"/>
  <c r="K22" i="9"/>
  <c r="J75" i="8"/>
  <c r="V75" i="8" s="1"/>
  <c r="N75" i="8"/>
  <c r="K75" i="8"/>
  <c r="O202" i="9"/>
  <c r="N177" i="9"/>
  <c r="J177" i="9"/>
  <c r="V177" i="9" s="1"/>
  <c r="K177" i="9"/>
  <c r="J136" i="8"/>
  <c r="V136" i="8" s="1"/>
  <c r="N136" i="8"/>
  <c r="K136" i="8"/>
  <c r="J160" i="9"/>
  <c r="V160" i="9" s="1"/>
  <c r="N160" i="9"/>
  <c r="K160" i="9"/>
  <c r="K191" i="9"/>
  <c r="J191" i="9"/>
  <c r="V191" i="9" s="1"/>
  <c r="N191" i="9"/>
  <c r="S59" i="8"/>
  <c r="R59" i="8"/>
  <c r="K250" i="8"/>
  <c r="J250" i="8"/>
  <c r="J117" i="8"/>
  <c r="V117" i="8" s="1"/>
  <c r="K117" i="8"/>
  <c r="N117" i="8"/>
  <c r="N139" i="8"/>
  <c r="K139" i="8"/>
  <c r="J139" i="8"/>
  <c r="V139" i="8" s="1"/>
  <c r="K206" i="8"/>
  <c r="J206" i="8"/>
  <c r="V206" i="8" s="1"/>
  <c r="N206" i="8"/>
  <c r="O200" i="9"/>
  <c r="J52" i="8"/>
  <c r="V52" i="8" s="1"/>
  <c r="N52" i="8"/>
  <c r="K52" i="8"/>
  <c r="N145" i="9"/>
  <c r="J145" i="9"/>
  <c r="V145" i="9" s="1"/>
  <c r="K145" i="9"/>
  <c r="K28" i="8"/>
  <c r="N28" i="8"/>
  <c r="J28" i="8"/>
  <c r="V28" i="8" s="1"/>
  <c r="J16" i="8"/>
  <c r="V16" i="8" s="1"/>
  <c r="K16" i="8"/>
  <c r="N16" i="8"/>
  <c r="K90" i="9"/>
  <c r="N90" i="9"/>
  <c r="J90" i="9"/>
  <c r="V90" i="9" s="1"/>
  <c r="K168" i="8"/>
  <c r="N168" i="8"/>
  <c r="J168" i="8"/>
  <c r="V168" i="8" s="1"/>
  <c r="L250" i="8" l="1"/>
  <c r="L271" i="8"/>
  <c r="L236" i="8"/>
  <c r="L269" i="8"/>
  <c r="L268" i="8"/>
  <c r="K238" i="8"/>
  <c r="J238" i="8"/>
  <c r="O90" i="9"/>
  <c r="K254" i="8"/>
  <c r="J254" i="8"/>
  <c r="O145" i="9"/>
  <c r="K280" i="8"/>
  <c r="J280" i="8"/>
  <c r="AA125" i="8"/>
  <c r="O139" i="8"/>
  <c r="N190" i="9"/>
  <c r="J190" i="9"/>
  <c r="V190" i="9" s="1"/>
  <c r="K190" i="9"/>
  <c r="O160" i="9"/>
  <c r="O136" i="8"/>
  <c r="O177" i="9"/>
  <c r="AA137" i="9"/>
  <c r="O75" i="8"/>
  <c r="K281" i="8"/>
  <c r="J281" i="8"/>
  <c r="O13" i="8"/>
  <c r="AA210" i="8"/>
  <c r="AA11" i="8"/>
  <c r="O9" i="8"/>
  <c r="L239" i="8"/>
  <c r="O125" i="8"/>
  <c r="O53" i="8"/>
  <c r="O33" i="9"/>
  <c r="AA191" i="9"/>
  <c r="AA97" i="8"/>
  <c r="AA207" i="8"/>
  <c r="O99" i="8"/>
  <c r="N51" i="9"/>
  <c r="J51" i="9"/>
  <c r="V51" i="9" s="1"/>
  <c r="K51" i="9"/>
  <c r="J266" i="8"/>
  <c r="K266" i="8"/>
  <c r="AA86" i="9"/>
  <c r="L270" i="8"/>
  <c r="J245" i="8"/>
  <c r="K245" i="8"/>
  <c r="AA171" i="8"/>
  <c r="O21" i="8"/>
  <c r="K116" i="9"/>
  <c r="J116" i="9"/>
  <c r="V116" i="9" s="1"/>
  <c r="N116" i="9"/>
  <c r="J152" i="9"/>
  <c r="V152" i="9" s="1"/>
  <c r="K152" i="9"/>
  <c r="N152" i="9"/>
  <c r="AA160" i="9"/>
  <c r="N79" i="9"/>
  <c r="K79" i="9"/>
  <c r="J79" i="9"/>
  <c r="V79" i="9" s="1"/>
  <c r="N123" i="9"/>
  <c r="J123" i="9"/>
  <c r="V123" i="9" s="1"/>
  <c r="K123" i="9"/>
  <c r="N147" i="9"/>
  <c r="J147" i="9"/>
  <c r="V147" i="9" s="1"/>
  <c r="K147" i="9"/>
  <c r="O179" i="8"/>
  <c r="O146" i="9"/>
  <c r="L261" i="8"/>
  <c r="L234" i="8"/>
  <c r="AA23" i="8"/>
  <c r="O20" i="8"/>
  <c r="O141" i="8"/>
  <c r="K113" i="9"/>
  <c r="N113" i="9"/>
  <c r="J113" i="9"/>
  <c r="V113" i="9" s="1"/>
  <c r="W62" i="8"/>
  <c r="U62" i="8"/>
  <c r="O35" i="8"/>
  <c r="O30" i="8"/>
  <c r="O198" i="9"/>
  <c r="AA22" i="9"/>
  <c r="L286" i="8"/>
  <c r="K54" i="9"/>
  <c r="J54" i="9"/>
  <c r="V54" i="9" s="1"/>
  <c r="N54" i="9"/>
  <c r="AA145" i="9"/>
  <c r="O52" i="8"/>
  <c r="AA136" i="8"/>
  <c r="J225" i="8"/>
  <c r="K225" i="8"/>
  <c r="L285" i="8"/>
  <c r="L225" i="8"/>
  <c r="AA30" i="8"/>
  <c r="AA95" i="9"/>
  <c r="S202" i="9"/>
  <c r="R202" i="9"/>
  <c r="L281" i="8"/>
  <c r="O22" i="9"/>
  <c r="AA90" i="9"/>
  <c r="AA140" i="8"/>
  <c r="J277" i="8"/>
  <c r="K277" i="8"/>
  <c r="L237" i="8"/>
  <c r="K239" i="8"/>
  <c r="J239" i="8"/>
  <c r="AA106" i="9"/>
  <c r="O78" i="8"/>
  <c r="K174" i="9"/>
  <c r="N174" i="9"/>
  <c r="J174" i="9"/>
  <c r="V174" i="9" s="1"/>
  <c r="AA178" i="9"/>
  <c r="O14" i="8"/>
  <c r="O95" i="9"/>
  <c r="O105" i="8"/>
  <c r="K170" i="9"/>
  <c r="N170" i="9"/>
  <c r="J170" i="9"/>
  <c r="V170" i="9" s="1"/>
  <c r="K270" i="8"/>
  <c r="J270" i="8"/>
  <c r="O23" i="8"/>
  <c r="AA28" i="8"/>
  <c r="N37" i="9"/>
  <c r="K37" i="9"/>
  <c r="J37" i="9"/>
  <c r="V37" i="9" s="1"/>
  <c r="J87" i="9"/>
  <c r="V87" i="9" s="1"/>
  <c r="N87" i="9"/>
  <c r="K87" i="9"/>
  <c r="S18" i="8"/>
  <c r="R18" i="8"/>
  <c r="O137" i="9"/>
  <c r="K288" i="8"/>
  <c r="J288" i="8"/>
  <c r="AA13" i="8"/>
  <c r="O31" i="9"/>
  <c r="K261" i="8"/>
  <c r="J261" i="8"/>
  <c r="J234" i="8"/>
  <c r="K234" i="8"/>
  <c r="J265" i="8"/>
  <c r="K265" i="8"/>
  <c r="S107" i="9"/>
  <c r="R107" i="9"/>
  <c r="K188" i="9"/>
  <c r="J188" i="9"/>
  <c r="V188" i="9" s="1"/>
  <c r="N188" i="9"/>
  <c r="O159" i="9"/>
  <c r="AA99" i="8"/>
  <c r="K67" i="9"/>
  <c r="J67" i="9"/>
  <c r="V67" i="9" s="1"/>
  <c r="N67" i="9"/>
  <c r="J131" i="9"/>
  <c r="V131" i="9" s="1"/>
  <c r="N131" i="9"/>
  <c r="K131" i="9"/>
  <c r="K115" i="9"/>
  <c r="J115" i="9"/>
  <c r="V115" i="9" s="1"/>
  <c r="N115" i="9"/>
  <c r="J63" i="9"/>
  <c r="V63" i="9" s="1"/>
  <c r="K63" i="9"/>
  <c r="N63" i="9"/>
  <c r="AA24" i="8"/>
  <c r="O168" i="8"/>
  <c r="J240" i="8"/>
  <c r="K240" i="8"/>
  <c r="AA31" i="9"/>
  <c r="N194" i="9"/>
  <c r="K194" i="9"/>
  <c r="J194" i="9"/>
  <c r="V194" i="9" s="1"/>
  <c r="L254" i="8"/>
  <c r="L280" i="8"/>
  <c r="AA21" i="8"/>
  <c r="J185" i="9"/>
  <c r="V185" i="9" s="1"/>
  <c r="K185" i="9"/>
  <c r="N185" i="9"/>
  <c r="S200" i="9"/>
  <c r="R200" i="9"/>
  <c r="O206" i="8"/>
  <c r="K111" i="9"/>
  <c r="J111" i="9"/>
  <c r="V111" i="9" s="1"/>
  <c r="N111" i="9"/>
  <c r="AA117" i="8"/>
  <c r="K285" i="8"/>
  <c r="J285" i="8"/>
  <c r="AA133" i="9"/>
  <c r="AA168" i="8"/>
  <c r="AA16" i="8"/>
  <c r="AA105" i="8"/>
  <c r="O171" i="8"/>
  <c r="J260" i="8"/>
  <c r="K260" i="8"/>
  <c r="J268" i="8"/>
  <c r="K268" i="8"/>
  <c r="AA206" i="8"/>
  <c r="AA141" i="8"/>
  <c r="O97" i="8"/>
  <c r="AA35" i="8"/>
  <c r="J289" i="8"/>
  <c r="K289" i="8"/>
  <c r="L266" i="8"/>
  <c r="O140" i="8"/>
  <c r="AA9" i="8"/>
  <c r="AA78" i="8"/>
  <c r="AA14" i="8"/>
  <c r="AA177" i="9"/>
  <c r="J64" i="9"/>
  <c r="V64" i="9" s="1"/>
  <c r="N64" i="9"/>
  <c r="K64" i="9"/>
  <c r="L288" i="8"/>
  <c r="AA179" i="8"/>
  <c r="O210" i="8"/>
  <c r="O11" i="8"/>
  <c r="S15" i="8"/>
  <c r="R15" i="8"/>
  <c r="L265" i="8"/>
  <c r="K271" i="8"/>
  <c r="J271" i="8"/>
  <c r="N209" i="9"/>
  <c r="J209" i="9"/>
  <c r="V209" i="9" s="1"/>
  <c r="K209" i="9"/>
  <c r="L246" i="8"/>
  <c r="K217" i="9"/>
  <c r="N217" i="9"/>
  <c r="J217" i="9"/>
  <c r="V217" i="9" s="1"/>
  <c r="O133" i="9"/>
  <c r="J192" i="9"/>
  <c r="V192" i="9" s="1"/>
  <c r="K192" i="9"/>
  <c r="N192" i="9"/>
  <c r="K286" i="8"/>
  <c r="J286" i="8"/>
  <c r="O16" i="8"/>
  <c r="O28" i="8"/>
  <c r="J66" i="9"/>
  <c r="V66" i="9" s="1"/>
  <c r="N66" i="9"/>
  <c r="K66" i="9"/>
  <c r="N32" i="9"/>
  <c r="J32" i="9"/>
  <c r="V32" i="9" s="1"/>
  <c r="K32" i="9"/>
  <c r="AA53" i="8"/>
  <c r="K269" i="8"/>
  <c r="J269" i="8"/>
  <c r="O117" i="8"/>
  <c r="W59" i="8"/>
  <c r="U59" i="8"/>
  <c r="O191" i="9"/>
  <c r="AA181" i="9"/>
  <c r="K114" i="9"/>
  <c r="N114" i="9"/>
  <c r="J114" i="9"/>
  <c r="V114" i="9" s="1"/>
  <c r="K74" i="9"/>
  <c r="N74" i="9"/>
  <c r="J74" i="9"/>
  <c r="V74" i="9" s="1"/>
  <c r="AA75" i="8"/>
  <c r="O86" i="9"/>
  <c r="J237" i="8"/>
  <c r="K237" i="8"/>
  <c r="AA52" i="8"/>
  <c r="O10" i="8"/>
  <c r="K61" i="9"/>
  <c r="J61" i="9"/>
  <c r="V61" i="9" s="1"/>
  <c r="N61" i="9"/>
  <c r="AA20" i="8"/>
  <c r="AA139" i="8"/>
  <c r="J12" i="8"/>
  <c r="V12" i="8" s="1"/>
  <c r="K12" i="8"/>
  <c r="N12" i="8"/>
  <c r="N138" i="9"/>
  <c r="K138" i="9"/>
  <c r="J138" i="9"/>
  <c r="V138" i="9" s="1"/>
  <c r="AA159" i="9"/>
  <c r="J236" i="8"/>
  <c r="K236" i="8"/>
  <c r="L289" i="8"/>
  <c r="O207" i="8"/>
  <c r="N144" i="9"/>
  <c r="J144" i="9"/>
  <c r="V144" i="9" s="1"/>
  <c r="K144" i="9"/>
  <c r="N83" i="9"/>
  <c r="K83" i="9"/>
  <c r="J83" i="9"/>
  <c r="V83" i="9" s="1"/>
  <c r="AA10" i="8"/>
  <c r="Y104" i="9"/>
  <c r="AB104" i="9" s="1"/>
  <c r="J81" i="9"/>
  <c r="V81" i="9" s="1"/>
  <c r="K81" i="9"/>
  <c r="N81" i="9"/>
  <c r="K68" i="9"/>
  <c r="N68" i="9"/>
  <c r="J68" i="9"/>
  <c r="V68" i="9" s="1"/>
  <c r="AA33" i="9"/>
  <c r="O178" i="9"/>
  <c r="Y196" i="9"/>
  <c r="AB196" i="9" s="1"/>
  <c r="K19" i="8"/>
  <c r="J19" i="8"/>
  <c r="V19" i="8" s="1"/>
  <c r="N19" i="8"/>
  <c r="AA146" i="9"/>
  <c r="O24" i="8"/>
  <c r="O106" i="9"/>
  <c r="J47" i="9"/>
  <c r="V47" i="9" s="1"/>
  <c r="K47" i="9"/>
  <c r="N47" i="9"/>
  <c r="N72" i="9"/>
  <c r="J72" i="9"/>
  <c r="V72" i="9" s="1"/>
  <c r="K72" i="9"/>
  <c r="O181" i="9"/>
  <c r="J246" i="8"/>
  <c r="K246" i="8"/>
  <c r="AA198" i="9"/>
  <c r="N134" i="9" l="1"/>
  <c r="AC104" i="9"/>
  <c r="AE104" i="9"/>
  <c r="AC196" i="9"/>
  <c r="AE196" i="9"/>
  <c r="N215" i="9"/>
  <c r="J215" i="9"/>
  <c r="V215" i="9" s="1"/>
  <c r="K215" i="9"/>
  <c r="O47" i="9"/>
  <c r="S24" i="8"/>
  <c r="R24" i="8"/>
  <c r="L264" i="8"/>
  <c r="L278" i="8"/>
  <c r="L247" i="8"/>
  <c r="O19" i="8"/>
  <c r="K98" i="8"/>
  <c r="N98" i="8"/>
  <c r="J98" i="8"/>
  <c r="V98" i="8" s="1"/>
  <c r="AL196" i="9"/>
  <c r="AG196" i="9"/>
  <c r="O83" i="9"/>
  <c r="O144" i="9"/>
  <c r="J262" i="8"/>
  <c r="K262" i="8"/>
  <c r="S10" i="8"/>
  <c r="R10" i="8"/>
  <c r="O74" i="9"/>
  <c r="Y59" i="8"/>
  <c r="AB59" i="8" s="1"/>
  <c r="S117" i="8"/>
  <c r="R117" i="8"/>
  <c r="J216" i="9"/>
  <c r="V216" i="9" s="1"/>
  <c r="N216" i="9"/>
  <c r="K216" i="9"/>
  <c r="AA115" i="9"/>
  <c r="O192" i="9"/>
  <c r="S133" i="9"/>
  <c r="R133" i="9"/>
  <c r="K167" i="9"/>
  <c r="J167" i="9"/>
  <c r="V167" i="9" s="1"/>
  <c r="N167" i="9"/>
  <c r="S11" i="8"/>
  <c r="R11" i="8"/>
  <c r="K126" i="9"/>
  <c r="J126" i="9"/>
  <c r="V126" i="9" s="1"/>
  <c r="N126" i="9"/>
  <c r="AA79" i="9"/>
  <c r="S140" i="8"/>
  <c r="R140" i="8"/>
  <c r="P270" i="8" s="1"/>
  <c r="J119" i="8"/>
  <c r="V119" i="8" s="1"/>
  <c r="K119" i="8"/>
  <c r="N119" i="8"/>
  <c r="K34" i="9"/>
  <c r="N34" i="9"/>
  <c r="J34" i="9"/>
  <c r="V34" i="9" s="1"/>
  <c r="S97" i="8"/>
  <c r="R97" i="8"/>
  <c r="J193" i="9"/>
  <c r="V193" i="9" s="1"/>
  <c r="N193" i="9"/>
  <c r="K193" i="9"/>
  <c r="K89" i="9"/>
  <c r="N89" i="9"/>
  <c r="J89" i="9"/>
  <c r="V89" i="9" s="1"/>
  <c r="W200" i="9"/>
  <c r="U200" i="9"/>
  <c r="O185" i="9"/>
  <c r="AA54" i="9"/>
  <c r="N203" i="9"/>
  <c r="K203" i="9"/>
  <c r="J203" i="9"/>
  <c r="V203" i="9" s="1"/>
  <c r="O63" i="9"/>
  <c r="O188" i="9"/>
  <c r="AA188" i="9"/>
  <c r="AA113" i="9"/>
  <c r="S137" i="9"/>
  <c r="R137" i="9"/>
  <c r="J156" i="9"/>
  <c r="V156" i="9" s="1"/>
  <c r="N156" i="9"/>
  <c r="K156" i="9"/>
  <c r="AA51" i="9"/>
  <c r="K180" i="9"/>
  <c r="J180" i="9"/>
  <c r="V180" i="9" s="1"/>
  <c r="N180" i="9"/>
  <c r="AA12" i="8"/>
  <c r="W202" i="9"/>
  <c r="U202" i="9"/>
  <c r="AA190" i="9"/>
  <c r="K84" i="9"/>
  <c r="N84" i="9"/>
  <c r="J84" i="9"/>
  <c r="V84" i="9" s="1"/>
  <c r="S198" i="9"/>
  <c r="R198" i="9"/>
  <c r="S179" i="8"/>
  <c r="R179" i="8"/>
  <c r="O147" i="9"/>
  <c r="AA68" i="9"/>
  <c r="K91" i="9"/>
  <c r="N91" i="9"/>
  <c r="J91" i="9"/>
  <c r="V91" i="9" s="1"/>
  <c r="N128" i="9"/>
  <c r="K128" i="9"/>
  <c r="J128" i="9"/>
  <c r="V128" i="9" s="1"/>
  <c r="S99" i="8"/>
  <c r="R99" i="8"/>
  <c r="J151" i="9"/>
  <c r="V151" i="9" s="1"/>
  <c r="N151" i="9"/>
  <c r="K151" i="9"/>
  <c r="S125" i="8"/>
  <c r="R125" i="8"/>
  <c r="P268" i="8" s="1"/>
  <c r="N204" i="9"/>
  <c r="K204" i="9"/>
  <c r="J204" i="9"/>
  <c r="V204" i="9" s="1"/>
  <c r="S145" i="9"/>
  <c r="R145" i="9"/>
  <c r="S181" i="9"/>
  <c r="R181" i="9"/>
  <c r="AA72" i="9"/>
  <c r="J278" i="8"/>
  <c r="K278" i="8"/>
  <c r="J247" i="8"/>
  <c r="K247" i="8"/>
  <c r="AA19" i="8"/>
  <c r="O68" i="9"/>
  <c r="AA144" i="9"/>
  <c r="J169" i="8"/>
  <c r="V169" i="8" s="1"/>
  <c r="N169" i="8"/>
  <c r="K169" i="8"/>
  <c r="O61" i="9"/>
  <c r="S28" i="8"/>
  <c r="R28" i="8"/>
  <c r="AA131" i="9"/>
  <c r="W15" i="8"/>
  <c r="U15" i="8"/>
  <c r="J55" i="9"/>
  <c r="V55" i="9" s="1"/>
  <c r="N55" i="9"/>
  <c r="K55" i="9"/>
  <c r="N101" i="9"/>
  <c r="J101" i="9"/>
  <c r="V101" i="9" s="1"/>
  <c r="K101" i="9"/>
  <c r="J70" i="9"/>
  <c r="V70" i="9" s="1"/>
  <c r="N70" i="9"/>
  <c r="K70" i="9"/>
  <c r="S171" i="8"/>
  <c r="R171" i="8"/>
  <c r="O111" i="9"/>
  <c r="S168" i="8"/>
  <c r="R168" i="8"/>
  <c r="AA194" i="9"/>
  <c r="O115" i="9"/>
  <c r="O131" i="9"/>
  <c r="N158" i="9"/>
  <c r="J158" i="9"/>
  <c r="V158" i="9" s="1"/>
  <c r="K158" i="9"/>
  <c r="S31" i="9"/>
  <c r="R31" i="9"/>
  <c r="J36" i="9"/>
  <c r="V36" i="9" s="1"/>
  <c r="N36" i="9"/>
  <c r="K36" i="9"/>
  <c r="J38" i="8"/>
  <c r="V38" i="8" s="1"/>
  <c r="N38" i="8"/>
  <c r="K38" i="8"/>
  <c r="O37" i="9"/>
  <c r="S105" i="8"/>
  <c r="R105" i="8"/>
  <c r="P266" i="8" s="1"/>
  <c r="S14" i="8"/>
  <c r="R14" i="8"/>
  <c r="P236" i="8" s="1"/>
  <c r="S78" i="8"/>
  <c r="R78" i="8"/>
  <c r="L260" i="8"/>
  <c r="S22" i="9"/>
  <c r="R22" i="9"/>
  <c r="J45" i="9"/>
  <c r="V45" i="9" s="1"/>
  <c r="K45" i="9"/>
  <c r="N45" i="9"/>
  <c r="S30" i="8"/>
  <c r="R30" i="8"/>
  <c r="S35" i="8"/>
  <c r="R35" i="8"/>
  <c r="O113" i="9"/>
  <c r="L238" i="8"/>
  <c r="O152" i="9"/>
  <c r="K187" i="9"/>
  <c r="N187" i="9"/>
  <c r="J187" i="9"/>
  <c r="V187" i="9" s="1"/>
  <c r="N195" i="9"/>
  <c r="J195" i="9"/>
  <c r="V195" i="9" s="1"/>
  <c r="K195" i="9"/>
  <c r="O51" i="9"/>
  <c r="K43" i="9"/>
  <c r="J43" i="9"/>
  <c r="V43" i="9" s="1"/>
  <c r="N43" i="9"/>
  <c r="S75" i="8"/>
  <c r="R75" i="8"/>
  <c r="O190" i="9"/>
  <c r="S139" i="8"/>
  <c r="R139" i="8"/>
  <c r="P269" i="8" s="1"/>
  <c r="O72" i="9"/>
  <c r="S106" i="9"/>
  <c r="R106" i="9"/>
  <c r="K264" i="8"/>
  <c r="J264" i="8"/>
  <c r="S178" i="9"/>
  <c r="R178" i="9"/>
  <c r="AA116" i="9"/>
  <c r="O81" i="9"/>
  <c r="N80" i="9"/>
  <c r="K80" i="9"/>
  <c r="J80" i="9"/>
  <c r="V80" i="9" s="1"/>
  <c r="O12" i="8"/>
  <c r="N122" i="9"/>
  <c r="K122" i="9"/>
  <c r="J122" i="9"/>
  <c r="V122" i="9" s="1"/>
  <c r="S86" i="9"/>
  <c r="R86" i="9"/>
  <c r="O114" i="9"/>
  <c r="O66" i="9"/>
  <c r="N212" i="9"/>
  <c r="K212" i="9"/>
  <c r="J212" i="9"/>
  <c r="V212" i="9" s="1"/>
  <c r="O209" i="9"/>
  <c r="L245" i="8"/>
  <c r="L240" i="8"/>
  <c r="W107" i="9"/>
  <c r="U107" i="9"/>
  <c r="K120" i="9"/>
  <c r="N120" i="9"/>
  <c r="J120" i="9"/>
  <c r="V120" i="9" s="1"/>
  <c r="O87" i="9"/>
  <c r="AA81" i="9"/>
  <c r="AA83" i="9"/>
  <c r="S23" i="8"/>
  <c r="R23" i="8"/>
  <c r="O170" i="9"/>
  <c r="S95" i="9"/>
  <c r="R95" i="9"/>
  <c r="AA138" i="9"/>
  <c r="AA61" i="9"/>
  <c r="K199" i="9"/>
  <c r="N199" i="9"/>
  <c r="J199" i="9"/>
  <c r="V199" i="9" s="1"/>
  <c r="S52" i="8"/>
  <c r="R52" i="8"/>
  <c r="AA67" i="9"/>
  <c r="J77" i="8"/>
  <c r="V77" i="8" s="1"/>
  <c r="K77" i="8"/>
  <c r="N77" i="8"/>
  <c r="L262" i="8" s="1"/>
  <c r="Y62" i="8"/>
  <c r="S20" i="8"/>
  <c r="R20" i="8"/>
  <c r="N153" i="9"/>
  <c r="J153" i="9"/>
  <c r="V153" i="9" s="1"/>
  <c r="K153" i="9"/>
  <c r="AA64" i="9"/>
  <c r="O79" i="9"/>
  <c r="AA152" i="9"/>
  <c r="AA87" i="9"/>
  <c r="S21" i="8"/>
  <c r="R21" i="8"/>
  <c r="J124" i="9"/>
  <c r="V124" i="9" s="1"/>
  <c r="N124" i="9"/>
  <c r="K124" i="9"/>
  <c r="S33" i="9"/>
  <c r="R33" i="9"/>
  <c r="S9" i="8"/>
  <c r="R9" i="8"/>
  <c r="K149" i="9"/>
  <c r="N149" i="9"/>
  <c r="J149" i="9"/>
  <c r="V149" i="9" s="1"/>
  <c r="S177" i="9"/>
  <c r="R177" i="9"/>
  <c r="AA111" i="9"/>
  <c r="J182" i="9"/>
  <c r="V182" i="9" s="1"/>
  <c r="K182" i="9"/>
  <c r="N182" i="9"/>
  <c r="J56" i="9"/>
  <c r="V56" i="9" s="1"/>
  <c r="N56" i="9"/>
  <c r="K56" i="9"/>
  <c r="AA209" i="9"/>
  <c r="AA147" i="9"/>
  <c r="K166" i="9"/>
  <c r="N166" i="9"/>
  <c r="J166" i="9"/>
  <c r="V166" i="9" s="1"/>
  <c r="S207" i="8"/>
  <c r="R207" i="8"/>
  <c r="O138" i="9"/>
  <c r="J249" i="8"/>
  <c r="K249" i="8"/>
  <c r="K132" i="9"/>
  <c r="J132" i="9"/>
  <c r="V132" i="9" s="1"/>
  <c r="N132" i="9"/>
  <c r="S191" i="9"/>
  <c r="R191" i="9"/>
  <c r="AA32" i="9"/>
  <c r="O32" i="9"/>
  <c r="S16" i="8"/>
  <c r="R16" i="8"/>
  <c r="K197" i="9"/>
  <c r="N197" i="9"/>
  <c r="J197" i="9"/>
  <c r="V197" i="9" s="1"/>
  <c r="O217" i="9"/>
  <c r="AA217" i="9"/>
  <c r="AA47" i="9"/>
  <c r="S210" i="8"/>
  <c r="R210" i="8"/>
  <c r="O64" i="9"/>
  <c r="J121" i="9"/>
  <c r="V121" i="9" s="1"/>
  <c r="K121" i="9"/>
  <c r="N121" i="9"/>
  <c r="AA170" i="9"/>
  <c r="N213" i="9"/>
  <c r="J213" i="9"/>
  <c r="V213" i="9" s="1"/>
  <c r="K213" i="9"/>
  <c r="AA174" i="9"/>
  <c r="N150" i="9"/>
  <c r="K150" i="9"/>
  <c r="J150" i="9"/>
  <c r="V150" i="9" s="1"/>
  <c r="K172" i="9"/>
  <c r="J172" i="9"/>
  <c r="V172" i="9" s="1"/>
  <c r="N172" i="9"/>
  <c r="S206" i="8"/>
  <c r="R206" i="8"/>
  <c r="O194" i="9"/>
  <c r="O67" i="9"/>
  <c r="S159" i="9"/>
  <c r="R159" i="9"/>
  <c r="AA123" i="9"/>
  <c r="W18" i="8"/>
  <c r="U18" i="8"/>
  <c r="O174" i="9"/>
  <c r="AA185" i="9"/>
  <c r="O54" i="9"/>
  <c r="J186" i="9"/>
  <c r="V186" i="9" s="1"/>
  <c r="N186" i="9"/>
  <c r="K186" i="9"/>
  <c r="S141" i="8"/>
  <c r="R141" i="8"/>
  <c r="P271" i="8" s="1"/>
  <c r="S146" i="9"/>
  <c r="R146" i="9"/>
  <c r="N65" i="9"/>
  <c r="J65" i="9"/>
  <c r="V65" i="9" s="1"/>
  <c r="K65" i="9"/>
  <c r="O123" i="9"/>
  <c r="O116" i="9"/>
  <c r="AA37" i="9"/>
  <c r="K69" i="9"/>
  <c r="N69" i="9"/>
  <c r="J69" i="9"/>
  <c r="V69" i="9" s="1"/>
  <c r="N50" i="9"/>
  <c r="K50" i="9"/>
  <c r="J50" i="9"/>
  <c r="V50" i="9" s="1"/>
  <c r="S53" i="8"/>
  <c r="R53" i="8"/>
  <c r="K46" i="9"/>
  <c r="J46" i="9"/>
  <c r="V46" i="9" s="1"/>
  <c r="N46" i="9"/>
  <c r="S13" i="8"/>
  <c r="R13" i="8"/>
  <c r="AA74" i="9"/>
  <c r="AA114" i="9"/>
  <c r="S136" i="8"/>
  <c r="R136" i="8"/>
  <c r="S160" i="9"/>
  <c r="R160" i="9"/>
  <c r="S90" i="9"/>
  <c r="R90" i="9"/>
  <c r="K134" i="9" l="1"/>
  <c r="AL104" i="9"/>
  <c r="J134" i="9"/>
  <c r="V134" i="9" s="1"/>
  <c r="AG104" i="9"/>
  <c r="AC59" i="8"/>
  <c r="AE59" i="8"/>
  <c r="AG59" i="8" s="1"/>
  <c r="P254" i="8"/>
  <c r="W145" i="9"/>
  <c r="U145" i="9"/>
  <c r="O204" i="9"/>
  <c r="K148" i="9"/>
  <c r="N148" i="9"/>
  <c r="J148" i="9"/>
  <c r="V148" i="9" s="1"/>
  <c r="O91" i="9"/>
  <c r="S147" i="9"/>
  <c r="R147" i="9"/>
  <c r="W198" i="9"/>
  <c r="U198" i="9"/>
  <c r="AA180" i="9"/>
  <c r="AA36" i="9"/>
  <c r="S188" i="9"/>
  <c r="R188" i="9"/>
  <c r="O203" i="9"/>
  <c r="J25" i="9"/>
  <c r="V25" i="9" s="1"/>
  <c r="K25" i="9"/>
  <c r="N25" i="9"/>
  <c r="AA34" i="9"/>
  <c r="O34" i="9"/>
  <c r="J284" i="8"/>
  <c r="K284" i="8"/>
  <c r="W133" i="9"/>
  <c r="U133" i="9"/>
  <c r="O216" i="9"/>
  <c r="AL59" i="8"/>
  <c r="W10" i="8"/>
  <c r="U10" i="8"/>
  <c r="AA122" i="9"/>
  <c r="S144" i="9"/>
  <c r="R144" i="9"/>
  <c r="AM196" i="9"/>
  <c r="AH196" i="9"/>
  <c r="J231" i="8"/>
  <c r="K231" i="8"/>
  <c r="O215" i="9"/>
  <c r="W146" i="9"/>
  <c r="U146" i="9"/>
  <c r="S67" i="9"/>
  <c r="R67" i="9"/>
  <c r="W206" i="8"/>
  <c r="U206" i="8"/>
  <c r="P237" i="8"/>
  <c r="K282" i="8"/>
  <c r="J282" i="8"/>
  <c r="W95" i="9"/>
  <c r="U95" i="9"/>
  <c r="O134" i="9"/>
  <c r="J76" i="9"/>
  <c r="V76" i="9" s="1"/>
  <c r="N76" i="9"/>
  <c r="K76" i="9"/>
  <c r="AA46" i="9"/>
  <c r="AA150" i="9"/>
  <c r="W90" i="9"/>
  <c r="U90" i="9"/>
  <c r="O46" i="9"/>
  <c r="S174" i="9"/>
  <c r="R174" i="9"/>
  <c r="AA38" i="8"/>
  <c r="S194" i="9"/>
  <c r="R194" i="9"/>
  <c r="J142" i="9"/>
  <c r="V142" i="9" s="1"/>
  <c r="K142" i="9"/>
  <c r="N142" i="9"/>
  <c r="S32" i="9"/>
  <c r="R32" i="9"/>
  <c r="P289" i="8"/>
  <c r="O166" i="9"/>
  <c r="AA98" i="8"/>
  <c r="O182" i="9"/>
  <c r="O149" i="9"/>
  <c r="O124" i="9"/>
  <c r="P280" i="8"/>
  <c r="AA213" i="9"/>
  <c r="AA126" i="9"/>
  <c r="K48" i="9"/>
  <c r="J48" i="9"/>
  <c r="V48" i="9" s="1"/>
  <c r="N48" i="9"/>
  <c r="S209" i="9"/>
  <c r="R209" i="9"/>
  <c r="S66" i="9"/>
  <c r="R66" i="9"/>
  <c r="O122" i="9"/>
  <c r="AA56" i="9"/>
  <c r="W75" i="8"/>
  <c r="U75" i="8"/>
  <c r="AA128" i="9"/>
  <c r="O187" i="9"/>
  <c r="S152" i="9"/>
  <c r="R152" i="9"/>
  <c r="S113" i="9"/>
  <c r="R113" i="9"/>
  <c r="AA77" i="8"/>
  <c r="W105" i="8"/>
  <c r="U105" i="8"/>
  <c r="O36" i="9"/>
  <c r="S111" i="9"/>
  <c r="R111" i="9"/>
  <c r="AA193" i="9"/>
  <c r="W28" i="8"/>
  <c r="U28" i="8"/>
  <c r="L277" i="8"/>
  <c r="N92" i="9"/>
  <c r="J92" i="9"/>
  <c r="V92" i="9" s="1"/>
  <c r="K92" i="9"/>
  <c r="W181" i="9"/>
  <c r="U181" i="9"/>
  <c r="AA182" i="9"/>
  <c r="AA50" i="9"/>
  <c r="O128" i="9"/>
  <c r="P288" i="8"/>
  <c r="O84" i="9"/>
  <c r="W137" i="9"/>
  <c r="U137" i="9"/>
  <c r="S63" i="9"/>
  <c r="R63" i="9"/>
  <c r="S185" i="9"/>
  <c r="R185" i="9"/>
  <c r="AA172" i="9"/>
  <c r="L267" i="8"/>
  <c r="L284" i="8"/>
  <c r="K248" i="8"/>
  <c r="J248" i="8"/>
  <c r="O126" i="9"/>
  <c r="N127" i="9"/>
  <c r="K127" i="9"/>
  <c r="J127" i="9"/>
  <c r="V127" i="9" s="1"/>
  <c r="K109" i="9"/>
  <c r="J109" i="9"/>
  <c r="V109" i="9" s="1"/>
  <c r="N109" i="9"/>
  <c r="L252" i="8"/>
  <c r="L283" i="8"/>
  <c r="P234" i="8"/>
  <c r="S47" i="9"/>
  <c r="R47" i="9"/>
  <c r="W136" i="8"/>
  <c r="U136" i="8"/>
  <c r="W141" i="8"/>
  <c r="U141" i="8"/>
  <c r="S271" i="8" s="1"/>
  <c r="O186" i="9"/>
  <c r="AA156" i="9"/>
  <c r="Y18" i="8"/>
  <c r="AA120" i="9"/>
  <c r="K165" i="9"/>
  <c r="N165" i="9"/>
  <c r="J165" i="9"/>
  <c r="V165" i="9" s="1"/>
  <c r="W191" i="9"/>
  <c r="U191" i="9"/>
  <c r="K175" i="9"/>
  <c r="J175" i="9"/>
  <c r="V175" i="9" s="1"/>
  <c r="N175" i="9"/>
  <c r="K102" i="9"/>
  <c r="J102" i="9"/>
  <c r="V102" i="9" s="1"/>
  <c r="N102" i="9"/>
  <c r="W86" i="9"/>
  <c r="U86" i="9"/>
  <c r="S12" i="8"/>
  <c r="R12" i="8"/>
  <c r="O80" i="9"/>
  <c r="W178" i="9"/>
  <c r="U178" i="9"/>
  <c r="AA149" i="9"/>
  <c r="W22" i="9"/>
  <c r="U22" i="9"/>
  <c r="S115" i="9"/>
  <c r="R115" i="9"/>
  <c r="AA203" i="9"/>
  <c r="AA70" i="9"/>
  <c r="W160" i="9"/>
  <c r="U160" i="9"/>
  <c r="W13" i="8"/>
  <c r="U13" i="8"/>
  <c r="S54" i="9"/>
  <c r="R54" i="9"/>
  <c r="AA45" i="9"/>
  <c r="AA158" i="9"/>
  <c r="W159" i="9"/>
  <c r="U159" i="9"/>
  <c r="AA134" i="9"/>
  <c r="O172" i="9"/>
  <c r="O150" i="9"/>
  <c r="O213" i="9"/>
  <c r="AA55" i="9"/>
  <c r="S217" i="9"/>
  <c r="R217" i="9"/>
  <c r="AH104" i="9"/>
  <c r="AM104" i="9"/>
  <c r="J112" i="9"/>
  <c r="V112" i="9" s="1"/>
  <c r="K112" i="9"/>
  <c r="N112" i="9"/>
  <c r="O56" i="9"/>
  <c r="W9" i="8"/>
  <c r="U9" i="8"/>
  <c r="AA124" i="9"/>
  <c r="AA69" i="9"/>
  <c r="W21" i="8"/>
  <c r="U21" i="8"/>
  <c r="S79" i="9"/>
  <c r="R79" i="9"/>
  <c r="O153" i="9"/>
  <c r="AB62" i="8"/>
  <c r="AE62" i="8" s="1"/>
  <c r="J224" i="8"/>
  <c r="K224" i="8"/>
  <c r="L282" i="8"/>
  <c r="L224" i="8"/>
  <c r="L235" i="8"/>
  <c r="W52" i="8"/>
  <c r="U52" i="8"/>
  <c r="AA199" i="9"/>
  <c r="S170" i="9"/>
  <c r="R170" i="9"/>
  <c r="W23" i="8"/>
  <c r="U23" i="8"/>
  <c r="S87" i="9"/>
  <c r="R87" i="9"/>
  <c r="P250" i="8"/>
  <c r="O120" i="9"/>
  <c r="Y107" i="9"/>
  <c r="AB107" i="9" s="1"/>
  <c r="O212" i="9"/>
  <c r="S81" i="9"/>
  <c r="R81" i="9"/>
  <c r="W106" i="9"/>
  <c r="U106" i="9"/>
  <c r="S72" i="9"/>
  <c r="R72" i="9"/>
  <c r="W139" i="8"/>
  <c r="U139" i="8"/>
  <c r="S269" i="8" s="1"/>
  <c r="J157" i="9"/>
  <c r="V157" i="9" s="1"/>
  <c r="N157" i="9"/>
  <c r="K157" i="9"/>
  <c r="P246" i="8"/>
  <c r="W78" i="8"/>
  <c r="U78" i="8"/>
  <c r="S37" i="9"/>
  <c r="R37" i="9"/>
  <c r="J233" i="8"/>
  <c r="K233" i="8"/>
  <c r="P286" i="8"/>
  <c r="AA119" i="8"/>
  <c r="O101" i="9"/>
  <c r="O55" i="9"/>
  <c r="Y15" i="8"/>
  <c r="S61" i="9"/>
  <c r="R61" i="9"/>
  <c r="K226" i="8"/>
  <c r="J226" i="8"/>
  <c r="O169" i="8"/>
  <c r="K73" i="9"/>
  <c r="N73" i="9"/>
  <c r="J73" i="9"/>
  <c r="V73" i="9" s="1"/>
  <c r="AA215" i="9"/>
  <c r="O151" i="9"/>
  <c r="AA153" i="9"/>
  <c r="N176" i="9"/>
  <c r="J176" i="9"/>
  <c r="V176" i="9" s="1"/>
  <c r="K176" i="9"/>
  <c r="O180" i="9"/>
  <c r="O156" i="9"/>
  <c r="N44" i="9"/>
  <c r="K44" i="9"/>
  <c r="J44" i="9"/>
  <c r="V44" i="9" s="1"/>
  <c r="O193" i="9"/>
  <c r="W97" i="8"/>
  <c r="U97" i="8"/>
  <c r="O119" i="8"/>
  <c r="P261" i="8"/>
  <c r="P238" i="8"/>
  <c r="K41" i="9"/>
  <c r="J41" i="9"/>
  <c r="V41" i="9" s="1"/>
  <c r="N41" i="9"/>
  <c r="AA216" i="9"/>
  <c r="K252" i="8"/>
  <c r="J252" i="8"/>
  <c r="O98" i="8"/>
  <c r="S19" i="8"/>
  <c r="R19" i="8"/>
  <c r="S116" i="9"/>
  <c r="R116" i="9"/>
  <c r="J60" i="9"/>
  <c r="V60" i="9" s="1"/>
  <c r="N60" i="9"/>
  <c r="K60" i="9"/>
  <c r="AA101" i="9"/>
  <c r="S64" i="9"/>
  <c r="R64" i="9"/>
  <c r="AA169" i="8"/>
  <c r="N27" i="8"/>
  <c r="D291" i="8"/>
  <c r="K27" i="8"/>
  <c r="J27" i="8"/>
  <c r="V27" i="8" s="1"/>
  <c r="D219" i="8"/>
  <c r="W20" i="8"/>
  <c r="U20" i="8"/>
  <c r="S190" i="9"/>
  <c r="R190" i="9"/>
  <c r="P281" i="8"/>
  <c r="O43" i="9"/>
  <c r="O45" i="9"/>
  <c r="W14" i="8"/>
  <c r="U14" i="8"/>
  <c r="J82" i="9"/>
  <c r="V82" i="9" s="1"/>
  <c r="N82" i="9"/>
  <c r="K82" i="9"/>
  <c r="L233" i="8"/>
  <c r="L251" i="8"/>
  <c r="S131" i="9"/>
  <c r="R131" i="9"/>
  <c r="K287" i="8"/>
  <c r="J287" i="8"/>
  <c r="AA151" i="9"/>
  <c r="O50" i="9"/>
  <c r="J162" i="9"/>
  <c r="V162" i="9" s="1"/>
  <c r="K162" i="9"/>
  <c r="N162" i="9"/>
  <c r="P225" i="8"/>
  <c r="P285" i="8"/>
  <c r="AA43" i="9"/>
  <c r="W53" i="8"/>
  <c r="U53" i="8"/>
  <c r="O69" i="9"/>
  <c r="J108" i="9"/>
  <c r="V108" i="9" s="1"/>
  <c r="K108" i="9"/>
  <c r="N108" i="9"/>
  <c r="S123" i="9"/>
  <c r="R123" i="9"/>
  <c r="O65" i="9"/>
  <c r="AA186" i="9"/>
  <c r="AA84" i="9"/>
  <c r="K103" i="9"/>
  <c r="J103" i="9"/>
  <c r="V103" i="9" s="1"/>
  <c r="N103" i="9"/>
  <c r="N130" i="9"/>
  <c r="K130" i="9"/>
  <c r="J130" i="9"/>
  <c r="V130" i="9" s="1"/>
  <c r="J94" i="9"/>
  <c r="V94" i="9" s="1"/>
  <c r="K94" i="9"/>
  <c r="N94" i="9"/>
  <c r="AA89" i="9"/>
  <c r="O121" i="9"/>
  <c r="W210" i="8"/>
  <c r="U210" i="8"/>
  <c r="AA167" i="9"/>
  <c r="O197" i="9"/>
  <c r="W16" i="8"/>
  <c r="U16" i="8"/>
  <c r="O132" i="9"/>
  <c r="N211" i="9"/>
  <c r="J211" i="9"/>
  <c r="V211" i="9" s="1"/>
  <c r="K211" i="9"/>
  <c r="S138" i="9"/>
  <c r="R138" i="9"/>
  <c r="W207" i="8"/>
  <c r="U207" i="8"/>
  <c r="N49" i="9"/>
  <c r="K49" i="9"/>
  <c r="J49" i="9"/>
  <c r="V49" i="9" s="1"/>
  <c r="AA204" i="9"/>
  <c r="W177" i="9"/>
  <c r="U177" i="9"/>
  <c r="W33" i="9"/>
  <c r="U33" i="9"/>
  <c r="P265" i="8"/>
  <c r="O77" i="8"/>
  <c r="J235" i="8"/>
  <c r="K235" i="8"/>
  <c r="O199" i="9"/>
  <c r="J118" i="9"/>
  <c r="V118" i="9" s="1"/>
  <c r="K118" i="9"/>
  <c r="N118" i="9"/>
  <c r="K173" i="9"/>
  <c r="J173" i="9"/>
  <c r="V173" i="9" s="1"/>
  <c r="N173" i="9"/>
  <c r="AA121" i="9"/>
  <c r="K110" i="9"/>
  <c r="J110" i="9"/>
  <c r="V110" i="9" s="1"/>
  <c r="N110" i="9"/>
  <c r="S114" i="9"/>
  <c r="R114" i="9"/>
  <c r="S51" i="9"/>
  <c r="R51" i="9"/>
  <c r="O195" i="9"/>
  <c r="AA65" i="9"/>
  <c r="W35" i="8"/>
  <c r="U35" i="8"/>
  <c r="W30" i="8"/>
  <c r="U30" i="8"/>
  <c r="O38" i="8"/>
  <c r="J251" i="8"/>
  <c r="K251" i="8"/>
  <c r="W31" i="9"/>
  <c r="U31" i="9"/>
  <c r="O158" i="9"/>
  <c r="W168" i="8"/>
  <c r="U168" i="8"/>
  <c r="W171" i="8"/>
  <c r="U171" i="8"/>
  <c r="O70" i="9"/>
  <c r="N42" i="9"/>
  <c r="K42" i="9"/>
  <c r="J42" i="9"/>
  <c r="V42" i="9" s="1"/>
  <c r="N219" i="8"/>
  <c r="L287" i="8"/>
  <c r="L226" i="8"/>
  <c r="L249" i="8"/>
  <c r="AA80" i="9"/>
  <c r="S68" i="9"/>
  <c r="R68" i="9"/>
  <c r="W125" i="8"/>
  <c r="U125" i="8"/>
  <c r="S268" i="8" s="1"/>
  <c r="W99" i="8"/>
  <c r="U99" i="8"/>
  <c r="AA187" i="9"/>
  <c r="W179" i="8"/>
  <c r="U179" i="8"/>
  <c r="Y202" i="9"/>
  <c r="AB202" i="9" s="1"/>
  <c r="Y200" i="9"/>
  <c r="AB200" i="9" s="1"/>
  <c r="N208" i="9"/>
  <c r="K208" i="9"/>
  <c r="J208" i="9"/>
  <c r="V208" i="9" s="1"/>
  <c r="O89" i="9"/>
  <c r="K267" i="8"/>
  <c r="J267" i="8"/>
  <c r="W140" i="8"/>
  <c r="U140" i="8"/>
  <c r="S270" i="8" s="1"/>
  <c r="W11" i="8"/>
  <c r="U11" i="8"/>
  <c r="O167" i="9"/>
  <c r="S192" i="9"/>
  <c r="R192" i="9"/>
  <c r="AA197" i="9"/>
  <c r="AA212" i="9"/>
  <c r="W117" i="8"/>
  <c r="U117" i="8"/>
  <c r="S74" i="9"/>
  <c r="R74" i="9"/>
  <c r="AA132" i="9"/>
  <c r="P239" i="8"/>
  <c r="AA166" i="9"/>
  <c r="S83" i="9"/>
  <c r="R83" i="9"/>
  <c r="K283" i="8"/>
  <c r="J283" i="8"/>
  <c r="W24" i="8"/>
  <c r="U24" i="8"/>
  <c r="AA192" i="9" l="1"/>
  <c r="AA63" i="9"/>
  <c r="S234" i="8"/>
  <c r="N29" i="9"/>
  <c r="K29" i="9"/>
  <c r="J29" i="9"/>
  <c r="V29" i="9" s="1"/>
  <c r="AA66" i="9"/>
  <c r="N26" i="9"/>
  <c r="K26" i="9"/>
  <c r="J26" i="9"/>
  <c r="V26" i="9" s="1"/>
  <c r="AC107" i="9"/>
  <c r="AE107" i="9"/>
  <c r="AG107" i="9" s="1"/>
  <c r="AC202" i="9"/>
  <c r="AE202" i="9"/>
  <c r="AC200" i="9"/>
  <c r="AE200" i="9"/>
  <c r="AG200" i="9" s="1"/>
  <c r="Y117" i="8"/>
  <c r="AA127" i="9"/>
  <c r="Y168" i="8"/>
  <c r="S158" i="9"/>
  <c r="R158" i="9"/>
  <c r="Y30" i="8"/>
  <c r="Y35" i="8"/>
  <c r="S195" i="9"/>
  <c r="R195" i="9"/>
  <c r="W114" i="9"/>
  <c r="U114" i="9"/>
  <c r="AA102" i="9"/>
  <c r="Y207" i="8"/>
  <c r="S197" i="9"/>
  <c r="R197" i="9"/>
  <c r="O94" i="9"/>
  <c r="O130" i="9"/>
  <c r="O103" i="9"/>
  <c r="S65" i="9"/>
  <c r="R65" i="9"/>
  <c r="O108" i="9"/>
  <c r="S69" i="9"/>
  <c r="R69" i="9"/>
  <c r="K291" i="8"/>
  <c r="J291" i="8"/>
  <c r="O82" i="9"/>
  <c r="AA48" i="9"/>
  <c r="J223" i="8"/>
  <c r="K223" i="8"/>
  <c r="D228" i="8"/>
  <c r="O27" i="8"/>
  <c r="K2" i="8"/>
  <c r="K1" i="8"/>
  <c r="H33" i="4" s="1"/>
  <c r="J232" i="8"/>
  <c r="K232" i="8"/>
  <c r="P247" i="8"/>
  <c r="P264" i="8"/>
  <c r="P278" i="8"/>
  <c r="O41" i="9"/>
  <c r="AA25" i="9"/>
  <c r="O176" i="9"/>
  <c r="K205" i="9"/>
  <c r="J205" i="9"/>
  <c r="V205" i="9" s="1"/>
  <c r="N205" i="9"/>
  <c r="O157" i="9"/>
  <c r="Y139" i="8"/>
  <c r="W72" i="9"/>
  <c r="U72" i="9"/>
  <c r="Y106" i="9"/>
  <c r="AB106" i="9" s="1"/>
  <c r="Y52" i="8"/>
  <c r="S237" i="8"/>
  <c r="O112" i="9"/>
  <c r="S150" i="9"/>
  <c r="R150" i="9"/>
  <c r="AA108" i="9"/>
  <c r="Y13" i="8"/>
  <c r="Y160" i="9"/>
  <c r="AB160" i="9" s="1"/>
  <c r="W115" i="9"/>
  <c r="U115" i="9"/>
  <c r="Y86" i="9"/>
  <c r="AB86" i="9" s="1"/>
  <c r="O102" i="9"/>
  <c r="O175" i="9"/>
  <c r="AB18" i="8"/>
  <c r="AE18" i="8" s="1"/>
  <c r="Y136" i="8"/>
  <c r="L231" i="8"/>
  <c r="O109" i="9"/>
  <c r="L248" i="8"/>
  <c r="Y137" i="9"/>
  <c r="AB137" i="9" s="1"/>
  <c r="W111" i="9"/>
  <c r="U111" i="9"/>
  <c r="Y105" i="8"/>
  <c r="W113" i="9"/>
  <c r="U113" i="9"/>
  <c r="W152" i="9"/>
  <c r="U152" i="9"/>
  <c r="Y75" i="8"/>
  <c r="W66" i="9"/>
  <c r="U66" i="9"/>
  <c r="O48" i="9"/>
  <c r="J17" i="9"/>
  <c r="V17" i="9" s="1"/>
  <c r="N17" i="9"/>
  <c r="K17" i="9"/>
  <c r="AA175" i="9"/>
  <c r="S124" i="9"/>
  <c r="R124" i="9"/>
  <c r="AA27" i="8"/>
  <c r="S166" i="9"/>
  <c r="R166" i="9"/>
  <c r="Y90" i="9"/>
  <c r="AB90" i="9" s="1"/>
  <c r="O76" i="9"/>
  <c r="AA211" i="9"/>
  <c r="Y146" i="9"/>
  <c r="AB146" i="9" s="1"/>
  <c r="AH59" i="8"/>
  <c r="AM59" i="8"/>
  <c r="S216" i="9"/>
  <c r="R216" i="9"/>
  <c r="S34" i="9"/>
  <c r="R34" i="9"/>
  <c r="Y145" i="9"/>
  <c r="AB145" i="9" s="1"/>
  <c r="W192" i="9"/>
  <c r="U192" i="9"/>
  <c r="Y11" i="8"/>
  <c r="S288" i="8"/>
  <c r="Y24" i="8"/>
  <c r="W74" i="9"/>
  <c r="U74" i="9"/>
  <c r="S167" i="9"/>
  <c r="R167" i="9"/>
  <c r="S89" i="9"/>
  <c r="R89" i="9"/>
  <c r="Y99" i="8"/>
  <c r="S70" i="9"/>
  <c r="R70" i="9"/>
  <c r="Y31" i="9"/>
  <c r="AB31" i="9" s="1"/>
  <c r="AA157" i="9"/>
  <c r="W51" i="9"/>
  <c r="U51" i="9"/>
  <c r="J163" i="9"/>
  <c r="V163" i="9" s="1"/>
  <c r="K163" i="9"/>
  <c r="N163" i="9"/>
  <c r="O110" i="9"/>
  <c r="O173" i="9"/>
  <c r="S199" i="9"/>
  <c r="R199" i="9"/>
  <c r="O49" i="9"/>
  <c r="Y16" i="8"/>
  <c r="J85" i="9"/>
  <c r="V85" i="9" s="1"/>
  <c r="N85" i="9"/>
  <c r="K85" i="9"/>
  <c r="O162" i="9"/>
  <c r="Y14" i="8"/>
  <c r="W190" i="9"/>
  <c r="U190" i="9"/>
  <c r="S265" i="8"/>
  <c r="D5" i="8"/>
  <c r="J219" i="8"/>
  <c r="J5" i="8" s="1"/>
  <c r="W64" i="9"/>
  <c r="U64" i="9"/>
  <c r="O60" i="9"/>
  <c r="W19" i="8"/>
  <c r="U19" i="8"/>
  <c r="S240" i="8" s="1"/>
  <c r="S193" i="9"/>
  <c r="R193" i="9"/>
  <c r="AA208" i="9"/>
  <c r="S156" i="9"/>
  <c r="R156" i="9"/>
  <c r="S151" i="9"/>
  <c r="R151" i="9"/>
  <c r="O73" i="9"/>
  <c r="W61" i="9"/>
  <c r="U61" i="9"/>
  <c r="AB15" i="8"/>
  <c r="AE15" i="8" s="1"/>
  <c r="Y78" i="8"/>
  <c r="W81" i="9"/>
  <c r="U81" i="9"/>
  <c r="Y23" i="8"/>
  <c r="W170" i="9"/>
  <c r="U170" i="9"/>
  <c r="S153" i="9"/>
  <c r="R153" i="9"/>
  <c r="Y21" i="8"/>
  <c r="Y9" i="8"/>
  <c r="W217" i="9"/>
  <c r="U217" i="9"/>
  <c r="S172" i="9"/>
  <c r="R172" i="9"/>
  <c r="W12" i="8"/>
  <c r="U12" i="8"/>
  <c r="Y141" i="8"/>
  <c r="W47" i="9"/>
  <c r="U47" i="9"/>
  <c r="O127" i="9"/>
  <c r="S84" i="9"/>
  <c r="R84" i="9"/>
  <c r="O92" i="9"/>
  <c r="S254" i="8"/>
  <c r="S187" i="9"/>
  <c r="R187" i="9"/>
  <c r="S122" i="9"/>
  <c r="R122" i="9"/>
  <c r="K71" i="9"/>
  <c r="J71" i="9"/>
  <c r="V71" i="9" s="1"/>
  <c r="N71" i="9"/>
  <c r="AA49" i="9"/>
  <c r="AA165" i="9"/>
  <c r="W174" i="9"/>
  <c r="U174" i="9"/>
  <c r="N143" i="9"/>
  <c r="K143" i="9"/>
  <c r="J143" i="9"/>
  <c r="V143" i="9" s="1"/>
  <c r="S134" i="9"/>
  <c r="R134" i="9"/>
  <c r="P260" i="8"/>
  <c r="W67" i="9"/>
  <c r="U67" i="9"/>
  <c r="S215" i="9"/>
  <c r="R215" i="9"/>
  <c r="S239" i="8"/>
  <c r="O25" i="9"/>
  <c r="W188" i="9"/>
  <c r="U188" i="9"/>
  <c r="AA148" i="9"/>
  <c r="S204" i="9"/>
  <c r="R204" i="9"/>
  <c r="W83" i="9"/>
  <c r="U83" i="9"/>
  <c r="Y179" i="8"/>
  <c r="O42" i="9"/>
  <c r="S38" i="8"/>
  <c r="R38" i="8"/>
  <c r="S246" i="8"/>
  <c r="Y33" i="9"/>
  <c r="AB33" i="9" s="1"/>
  <c r="Y177" i="9"/>
  <c r="AB177" i="9" s="1"/>
  <c r="S289" i="8"/>
  <c r="S132" i="9"/>
  <c r="R132" i="9"/>
  <c r="S121" i="9"/>
  <c r="R121" i="9"/>
  <c r="S250" i="8"/>
  <c r="W123" i="9"/>
  <c r="U123" i="9"/>
  <c r="Y53" i="8"/>
  <c r="AA162" i="9"/>
  <c r="W131" i="9"/>
  <c r="U131" i="9"/>
  <c r="S45" i="9"/>
  <c r="R45" i="9"/>
  <c r="AA173" i="9"/>
  <c r="J253" i="8"/>
  <c r="K253" i="8"/>
  <c r="D256" i="8"/>
  <c r="K279" i="8"/>
  <c r="J279" i="8"/>
  <c r="W116" i="9"/>
  <c r="U116" i="9"/>
  <c r="S119" i="8"/>
  <c r="R119" i="8"/>
  <c r="AA44" i="9"/>
  <c r="S169" i="8"/>
  <c r="R169" i="8"/>
  <c r="AA42" i="9"/>
  <c r="S55" i="9"/>
  <c r="R55" i="9"/>
  <c r="AA76" i="9"/>
  <c r="S212" i="9"/>
  <c r="R212" i="9"/>
  <c r="S120" i="9"/>
  <c r="R120" i="9"/>
  <c r="W87" i="9"/>
  <c r="U87" i="9"/>
  <c r="S280" i="8"/>
  <c r="W79" i="9"/>
  <c r="U79" i="9"/>
  <c r="S56" i="9"/>
  <c r="R56" i="9"/>
  <c r="P240" i="8"/>
  <c r="S213" i="9"/>
  <c r="R213" i="9"/>
  <c r="AA130" i="9"/>
  <c r="AA103" i="9"/>
  <c r="AA112" i="9"/>
  <c r="Y191" i="9"/>
  <c r="AB191" i="9" s="1"/>
  <c r="O165" i="9"/>
  <c r="AA94" i="9"/>
  <c r="AA41" i="9"/>
  <c r="W185" i="9"/>
  <c r="U185" i="9"/>
  <c r="W63" i="9"/>
  <c r="U63" i="9"/>
  <c r="AA73" i="9"/>
  <c r="Y28" i="8"/>
  <c r="S36" i="9"/>
  <c r="R36" i="9"/>
  <c r="S266" i="8"/>
  <c r="S281" i="8"/>
  <c r="W209" i="9"/>
  <c r="U209" i="9"/>
  <c r="AA118" i="9"/>
  <c r="P245" i="8"/>
  <c r="S149" i="9"/>
  <c r="R149" i="9"/>
  <c r="W32" i="9"/>
  <c r="U32" i="9"/>
  <c r="Y95" i="9"/>
  <c r="AB95" i="9" s="1"/>
  <c r="Y206" i="8"/>
  <c r="D242" i="8"/>
  <c r="W144" i="9"/>
  <c r="U144" i="9"/>
  <c r="Y10" i="8"/>
  <c r="Y133" i="9"/>
  <c r="AB133" i="9" s="1"/>
  <c r="W147" i="9"/>
  <c r="U147" i="9"/>
  <c r="S91" i="9"/>
  <c r="R91" i="9"/>
  <c r="O148" i="9"/>
  <c r="S261" i="8"/>
  <c r="S238" i="8"/>
  <c r="Y140" i="8"/>
  <c r="O208" i="9"/>
  <c r="Y125" i="8"/>
  <c r="AA92" i="9"/>
  <c r="W68" i="9"/>
  <c r="U68" i="9"/>
  <c r="N5" i="8"/>
  <c r="N4" i="8" s="1"/>
  <c r="L219" i="8"/>
  <c r="Y171" i="8"/>
  <c r="S286" i="8"/>
  <c r="AA82" i="9"/>
  <c r="O118" i="9"/>
  <c r="S77" i="8"/>
  <c r="R77" i="8"/>
  <c r="W138" i="9"/>
  <c r="U138" i="9"/>
  <c r="O211" i="9"/>
  <c r="Y210" i="8"/>
  <c r="S50" i="9"/>
  <c r="R50" i="9"/>
  <c r="S236" i="8"/>
  <c r="S43" i="9"/>
  <c r="R43" i="9"/>
  <c r="Y20" i="8"/>
  <c r="J263" i="8"/>
  <c r="K263" i="8"/>
  <c r="D273" i="8"/>
  <c r="L232" i="8"/>
  <c r="L253" i="8"/>
  <c r="S98" i="8"/>
  <c r="R98" i="8"/>
  <c r="AA109" i="9"/>
  <c r="Y97" i="8"/>
  <c r="O44" i="9"/>
  <c r="S180" i="9"/>
  <c r="R180" i="9"/>
  <c r="S101" i="9"/>
  <c r="R101" i="9"/>
  <c r="K184" i="9"/>
  <c r="N184" i="9"/>
  <c r="J184" i="9"/>
  <c r="V184" i="9" s="1"/>
  <c r="W37" i="9"/>
  <c r="U37" i="9"/>
  <c r="N58" i="9"/>
  <c r="K58" i="9"/>
  <c r="J58" i="9"/>
  <c r="V58" i="9" s="1"/>
  <c r="AC62" i="8"/>
  <c r="Y159" i="9"/>
  <c r="AB159" i="9" s="1"/>
  <c r="AA60" i="9"/>
  <c r="W54" i="9"/>
  <c r="U54" i="9"/>
  <c r="Y22" i="9"/>
  <c r="AB22" i="9" s="1"/>
  <c r="Y178" i="9"/>
  <c r="AB178" i="9" s="1"/>
  <c r="S80" i="9"/>
  <c r="R80" i="9"/>
  <c r="S186" i="9"/>
  <c r="R186" i="9"/>
  <c r="S285" i="8"/>
  <c r="S225" i="8"/>
  <c r="S126" i="9"/>
  <c r="R126" i="9"/>
  <c r="AA176" i="9"/>
  <c r="S128" i="9"/>
  <c r="R128" i="9"/>
  <c r="Y181" i="9"/>
  <c r="AB181" i="9" s="1"/>
  <c r="AA110" i="9"/>
  <c r="S182" i="9"/>
  <c r="R182" i="9"/>
  <c r="AA142" i="9"/>
  <c r="O142" i="9"/>
  <c r="W194" i="9"/>
  <c r="U194" i="9"/>
  <c r="K161" i="9"/>
  <c r="N161" i="9"/>
  <c r="J161" i="9"/>
  <c r="V161" i="9" s="1"/>
  <c r="S46" i="9"/>
  <c r="R46" i="9"/>
  <c r="S203" i="9"/>
  <c r="R203" i="9"/>
  <c r="Y198" i="9"/>
  <c r="AB198" i="9" s="1"/>
  <c r="N201" i="9" l="1"/>
  <c r="K201" i="9"/>
  <c r="J201" i="9"/>
  <c r="V201" i="9" s="1"/>
  <c r="AA91" i="9"/>
  <c r="O26" i="9"/>
  <c r="AA26" i="9"/>
  <c r="AA195" i="9"/>
  <c r="O29" i="9"/>
  <c r="AA29" i="9"/>
  <c r="AL107" i="9"/>
  <c r="AL200" i="9"/>
  <c r="AL202" i="9"/>
  <c r="AG202" i="9"/>
  <c r="AC31" i="9"/>
  <c r="AE31" i="9"/>
  <c r="AG31" i="9" s="1"/>
  <c r="AC198" i="9"/>
  <c r="AE198" i="9"/>
  <c r="AL198" i="9" s="1"/>
  <c r="AC178" i="9"/>
  <c r="AE178" i="9"/>
  <c r="AG178" i="9" s="1"/>
  <c r="AC133" i="9"/>
  <c r="AE133" i="9"/>
  <c r="AG133" i="9" s="1"/>
  <c r="AC33" i="9"/>
  <c r="AE33" i="9"/>
  <c r="AL33" i="9" s="1"/>
  <c r="AC146" i="9"/>
  <c r="AE146" i="9"/>
  <c r="AC160" i="9"/>
  <c r="AE160" i="9"/>
  <c r="AC22" i="9"/>
  <c r="AE22" i="9"/>
  <c r="AC159" i="9"/>
  <c r="AE159" i="9"/>
  <c r="AC106" i="9"/>
  <c r="AE106" i="9"/>
  <c r="AC181" i="9"/>
  <c r="AE181" i="9"/>
  <c r="AC95" i="9"/>
  <c r="AE95" i="9"/>
  <c r="AG95" i="9" s="1"/>
  <c r="AC191" i="9"/>
  <c r="AE191" i="9"/>
  <c r="AL191" i="9" s="1"/>
  <c r="AC177" i="9"/>
  <c r="AE177" i="9"/>
  <c r="AC145" i="9"/>
  <c r="AE145" i="9"/>
  <c r="AC90" i="9"/>
  <c r="AE90" i="9"/>
  <c r="AC137" i="9"/>
  <c r="AE137" i="9"/>
  <c r="AG137" i="9" s="1"/>
  <c r="AC86" i="9"/>
  <c r="AE86" i="9"/>
  <c r="W250" i="8"/>
  <c r="S277" i="8"/>
  <c r="Y194" i="9"/>
  <c r="AB194" i="9" s="1"/>
  <c r="S142" i="9"/>
  <c r="R142" i="9"/>
  <c r="W182" i="9"/>
  <c r="U182" i="9"/>
  <c r="AA71" i="9"/>
  <c r="S44" i="9"/>
  <c r="R44" i="9"/>
  <c r="W98" i="8"/>
  <c r="U98" i="8"/>
  <c r="L223" i="8"/>
  <c r="N228" i="8"/>
  <c r="L228" i="8" s="1"/>
  <c r="S118" i="9"/>
  <c r="R118" i="9"/>
  <c r="Y147" i="9"/>
  <c r="AB147" i="9" s="1"/>
  <c r="J242" i="8"/>
  <c r="K242" i="8"/>
  <c r="AB206" i="8"/>
  <c r="AE206" i="8" s="1"/>
  <c r="W36" i="9"/>
  <c r="U36" i="9"/>
  <c r="Y63" i="9"/>
  <c r="AB63" i="9" s="1"/>
  <c r="S165" i="9"/>
  <c r="R165" i="9"/>
  <c r="AA184" i="9"/>
  <c r="P287" i="8"/>
  <c r="P226" i="8"/>
  <c r="W119" i="8"/>
  <c r="U119" i="8"/>
  <c r="W132" i="9"/>
  <c r="U132" i="9"/>
  <c r="K96" i="9"/>
  <c r="N96" i="9"/>
  <c r="J96" i="9"/>
  <c r="V96" i="9" s="1"/>
  <c r="W215" i="9"/>
  <c r="U215" i="9"/>
  <c r="W134" i="9"/>
  <c r="U134" i="9"/>
  <c r="AA17" i="9"/>
  <c r="W84" i="9"/>
  <c r="U84" i="9"/>
  <c r="S127" i="9"/>
  <c r="R127" i="9"/>
  <c r="W271" i="8"/>
  <c r="AB141" i="8"/>
  <c r="AE141" i="8" s="1"/>
  <c r="Y12" i="8"/>
  <c r="Y217" i="9"/>
  <c r="AB217" i="9" s="1"/>
  <c r="W237" i="8"/>
  <c r="AB9" i="8"/>
  <c r="AE9" i="8" s="1"/>
  <c r="W153" i="9"/>
  <c r="U153" i="9"/>
  <c r="Y170" i="9"/>
  <c r="AB170" i="9" s="1"/>
  <c r="AB78" i="8"/>
  <c r="AE78" i="8" s="1"/>
  <c r="S73" i="9"/>
  <c r="R73" i="9"/>
  <c r="S162" i="9"/>
  <c r="R162" i="9"/>
  <c r="AB16" i="8"/>
  <c r="AE16" i="8" s="1"/>
  <c r="W199" i="9"/>
  <c r="U199" i="9"/>
  <c r="S173" i="9"/>
  <c r="R173" i="9"/>
  <c r="O163" i="9"/>
  <c r="AH200" i="9"/>
  <c r="AM200" i="9"/>
  <c r="W167" i="9"/>
  <c r="U167" i="9"/>
  <c r="Y192" i="9"/>
  <c r="AB192" i="9" s="1"/>
  <c r="S76" i="9"/>
  <c r="R76" i="9"/>
  <c r="W166" i="9"/>
  <c r="U166" i="9"/>
  <c r="O17" i="9"/>
  <c r="Y66" i="9"/>
  <c r="AB66" i="9" s="1"/>
  <c r="AB75" i="8"/>
  <c r="AE75" i="8" s="1"/>
  <c r="W281" i="8"/>
  <c r="Y111" i="9"/>
  <c r="AB111" i="9" s="1"/>
  <c r="S109" i="9"/>
  <c r="R109" i="9"/>
  <c r="AB13" i="8"/>
  <c r="AE13" i="8" s="1"/>
  <c r="W280" i="8"/>
  <c r="AB52" i="8"/>
  <c r="AE52" i="8" s="1"/>
  <c r="S157" i="9"/>
  <c r="R157" i="9"/>
  <c r="S41" i="9"/>
  <c r="R41" i="9"/>
  <c r="W69" i="9"/>
  <c r="U69" i="9"/>
  <c r="J135" i="9"/>
  <c r="V135" i="9" s="1"/>
  <c r="K135" i="9"/>
  <c r="N135" i="9"/>
  <c r="Y114" i="9"/>
  <c r="AB114" i="9" s="1"/>
  <c r="P277" i="8"/>
  <c r="O161" i="9"/>
  <c r="W126" i="9"/>
  <c r="U126" i="9"/>
  <c r="AG22" i="9"/>
  <c r="Y54" i="9"/>
  <c r="AB54" i="9" s="1"/>
  <c r="AG62" i="8"/>
  <c r="AL62" i="8"/>
  <c r="W101" i="9"/>
  <c r="U101" i="9"/>
  <c r="L263" i="8"/>
  <c r="N273" i="8"/>
  <c r="L273" i="8" s="1"/>
  <c r="AB20" i="8"/>
  <c r="AE20" i="8" s="1"/>
  <c r="W265" i="8"/>
  <c r="W43" i="9"/>
  <c r="U43" i="9"/>
  <c r="S211" i="9"/>
  <c r="R211" i="9"/>
  <c r="Y138" i="9"/>
  <c r="AB138" i="9" s="1"/>
  <c r="P282" i="8"/>
  <c r="P235" i="8"/>
  <c r="P224" i="8"/>
  <c r="S208" i="9"/>
  <c r="R208" i="9"/>
  <c r="Y32" i="9"/>
  <c r="AB32" i="9" s="1"/>
  <c r="Y87" i="9"/>
  <c r="AB87" i="9" s="1"/>
  <c r="W212" i="9"/>
  <c r="U212" i="9"/>
  <c r="Y116" i="9"/>
  <c r="AB116" i="9" s="1"/>
  <c r="P233" i="8"/>
  <c r="P251" i="8"/>
  <c r="S42" i="9"/>
  <c r="R42" i="9"/>
  <c r="Y188" i="9"/>
  <c r="AB188" i="9" s="1"/>
  <c r="O71" i="9"/>
  <c r="W122" i="9"/>
  <c r="U122" i="9"/>
  <c r="W187" i="9"/>
  <c r="U187" i="9"/>
  <c r="Y47" i="9"/>
  <c r="AB47" i="9" s="1"/>
  <c r="AB21" i="8"/>
  <c r="AE21" i="8" s="1"/>
  <c r="AB23" i="8"/>
  <c r="AE23" i="8" s="1"/>
  <c r="AH107" i="9"/>
  <c r="AM107" i="9"/>
  <c r="AC15" i="8"/>
  <c r="W156" i="9"/>
  <c r="U156" i="9"/>
  <c r="S60" i="9"/>
  <c r="R60" i="9"/>
  <c r="Y190" i="9"/>
  <c r="AB190" i="9" s="1"/>
  <c r="O85" i="9"/>
  <c r="AB99" i="8"/>
  <c r="AE99" i="8" s="1"/>
  <c r="W89" i="9"/>
  <c r="U89" i="9"/>
  <c r="Y74" i="9"/>
  <c r="AB74" i="9" s="1"/>
  <c r="W234" i="8"/>
  <c r="AB24" i="8"/>
  <c r="AE24" i="8" s="1"/>
  <c r="W261" i="8"/>
  <c r="AB11" i="8"/>
  <c r="AE11" i="8" s="1"/>
  <c r="AA291" i="8"/>
  <c r="AA273" i="8"/>
  <c r="AA256" i="8"/>
  <c r="AA228" i="8"/>
  <c r="AA219" i="8"/>
  <c r="AA5" i="8" s="1"/>
  <c r="W266" i="8"/>
  <c r="AB105" i="8"/>
  <c r="AE105" i="8" s="1"/>
  <c r="N242" i="8"/>
  <c r="L242" i="8" s="1"/>
  <c r="P249" i="8"/>
  <c r="W150" i="9"/>
  <c r="U150" i="9"/>
  <c r="S82" i="9"/>
  <c r="R82" i="9"/>
  <c r="S108" i="9"/>
  <c r="R108" i="9"/>
  <c r="S103" i="9"/>
  <c r="R103" i="9"/>
  <c r="W246" i="8"/>
  <c r="AB35" i="8"/>
  <c r="AE35" i="8" s="1"/>
  <c r="AB117" i="8"/>
  <c r="AE117" i="8" s="1"/>
  <c r="W203" i="9"/>
  <c r="U203" i="9"/>
  <c r="W46" i="9"/>
  <c r="U46" i="9"/>
  <c r="W128" i="9"/>
  <c r="U128" i="9"/>
  <c r="W186" i="9"/>
  <c r="U186" i="9"/>
  <c r="W80" i="9"/>
  <c r="U80" i="9"/>
  <c r="J88" i="9"/>
  <c r="V88" i="9" s="1"/>
  <c r="N88" i="9"/>
  <c r="K88" i="9"/>
  <c r="O58" i="9"/>
  <c r="Y37" i="9"/>
  <c r="AB37" i="9" s="1"/>
  <c r="O184" i="9"/>
  <c r="W180" i="9"/>
  <c r="U180" i="9"/>
  <c r="AB97" i="8"/>
  <c r="AE97" i="8" s="1"/>
  <c r="K273" i="8"/>
  <c r="J273" i="8"/>
  <c r="AB210" i="8"/>
  <c r="AE210" i="8" s="1"/>
  <c r="W77" i="8"/>
  <c r="U77" i="8"/>
  <c r="Y68" i="9"/>
  <c r="AB68" i="9" s="1"/>
  <c r="S148" i="9"/>
  <c r="R148" i="9"/>
  <c r="Y144" i="9"/>
  <c r="AB144" i="9" s="1"/>
  <c r="AL95" i="9"/>
  <c r="AA161" i="9"/>
  <c r="K100" i="9"/>
  <c r="N100" i="9"/>
  <c r="J100" i="9"/>
  <c r="V100" i="9" s="1"/>
  <c r="Y185" i="9"/>
  <c r="AB185" i="9" s="1"/>
  <c r="Y79" i="9"/>
  <c r="AB79" i="9" s="1"/>
  <c r="W120" i="9"/>
  <c r="U120" i="9"/>
  <c r="W55" i="9"/>
  <c r="U55" i="9"/>
  <c r="W169" i="8"/>
  <c r="U169" i="8"/>
  <c r="S249" i="8" s="1"/>
  <c r="P267" i="8"/>
  <c r="P284" i="8"/>
  <c r="J256" i="8"/>
  <c r="K256" i="8"/>
  <c r="Y131" i="9"/>
  <c r="AB131" i="9" s="1"/>
  <c r="AB53" i="8"/>
  <c r="AE53" i="8" s="1"/>
  <c r="Y123" i="9"/>
  <c r="AB123" i="9" s="1"/>
  <c r="W121" i="9"/>
  <c r="U121" i="9"/>
  <c r="W288" i="8"/>
  <c r="AB179" i="8"/>
  <c r="AE179" i="8" s="1"/>
  <c r="Y83" i="9"/>
  <c r="AB83" i="9" s="1"/>
  <c r="W204" i="9"/>
  <c r="U204" i="9"/>
  <c r="Y67" i="9"/>
  <c r="AB67" i="9" s="1"/>
  <c r="Y174" i="9"/>
  <c r="AB174" i="9" s="1"/>
  <c r="S262" i="8"/>
  <c r="Y81" i="9"/>
  <c r="AB81" i="9" s="1"/>
  <c r="W151" i="9"/>
  <c r="U151" i="9"/>
  <c r="S278" i="8"/>
  <c r="S264" i="8"/>
  <c r="S247" i="8"/>
  <c r="K219" i="8"/>
  <c r="E5" i="8"/>
  <c r="W236" i="8"/>
  <c r="AB14" i="8"/>
  <c r="AE14" i="8" s="1"/>
  <c r="S49" i="9"/>
  <c r="R49" i="9"/>
  <c r="Y51" i="9"/>
  <c r="AB51" i="9" s="1"/>
  <c r="W70" i="9"/>
  <c r="U70" i="9"/>
  <c r="W124" i="9"/>
  <c r="U124" i="9"/>
  <c r="Y152" i="9"/>
  <c r="AB152" i="9" s="1"/>
  <c r="Y113" i="9"/>
  <c r="AB113" i="9" s="1"/>
  <c r="AC18" i="8"/>
  <c r="S175" i="9"/>
  <c r="R175" i="9"/>
  <c r="Y115" i="9"/>
  <c r="AB115" i="9" s="1"/>
  <c r="S112" i="9"/>
  <c r="R112" i="9"/>
  <c r="S260" i="8"/>
  <c r="S245" i="8"/>
  <c r="AA58" i="9"/>
  <c r="O205" i="9"/>
  <c r="S27" i="8"/>
  <c r="R27" i="8"/>
  <c r="W197" i="9"/>
  <c r="U197" i="9"/>
  <c r="AB207" i="8"/>
  <c r="AE207" i="8" s="1"/>
  <c r="W289" i="8"/>
  <c r="AA163" i="9"/>
  <c r="W195" i="9"/>
  <c r="U195" i="9"/>
  <c r="W158" i="9"/>
  <c r="U158" i="9"/>
  <c r="AB168" i="8"/>
  <c r="AE168" i="8" s="1"/>
  <c r="W286" i="8"/>
  <c r="P283" i="8"/>
  <c r="P252" i="8"/>
  <c r="L279" i="8"/>
  <c r="N291" i="8"/>
  <c r="L291" i="8" s="1"/>
  <c r="W50" i="9"/>
  <c r="U50" i="9"/>
  <c r="AB171" i="8"/>
  <c r="AE171" i="8" s="1"/>
  <c r="W268" i="8"/>
  <c r="AB125" i="8"/>
  <c r="AE125" i="8" s="1"/>
  <c r="AB140" i="8"/>
  <c r="AE140" i="8" s="1"/>
  <c r="W270" i="8"/>
  <c r="W91" i="9"/>
  <c r="U91" i="9"/>
  <c r="W239" i="8"/>
  <c r="AB10" i="8"/>
  <c r="AE10" i="8" s="1"/>
  <c r="W149" i="9"/>
  <c r="U149" i="9"/>
  <c r="Y209" i="9"/>
  <c r="AB209" i="9" s="1"/>
  <c r="AB28" i="8"/>
  <c r="AE28" i="8" s="1"/>
  <c r="W254" i="8"/>
  <c r="W213" i="9"/>
  <c r="U213" i="9"/>
  <c r="W56" i="9"/>
  <c r="U56" i="9"/>
  <c r="AA242" i="8"/>
  <c r="W45" i="9"/>
  <c r="U45" i="9"/>
  <c r="AL177" i="9"/>
  <c r="W38" i="8"/>
  <c r="U38" i="8"/>
  <c r="S25" i="9"/>
  <c r="R25" i="9"/>
  <c r="O143" i="9"/>
  <c r="S92" i="9"/>
  <c r="R92" i="9"/>
  <c r="W172" i="9"/>
  <c r="U172" i="9"/>
  <c r="Y61" i="9"/>
  <c r="AB61" i="9" s="1"/>
  <c r="W193" i="9"/>
  <c r="U193" i="9"/>
  <c r="Y19" i="8"/>
  <c r="Y64" i="9"/>
  <c r="AB64" i="9" s="1"/>
  <c r="AA85" i="9"/>
  <c r="S110" i="9"/>
  <c r="R110" i="9"/>
  <c r="W34" i="9"/>
  <c r="U34" i="9"/>
  <c r="W216" i="9"/>
  <c r="U216" i="9"/>
  <c r="AA143" i="9"/>
  <c r="AL90" i="9"/>
  <c r="S48" i="9"/>
  <c r="R48" i="9"/>
  <c r="N256" i="8"/>
  <c r="L256" i="8" s="1"/>
  <c r="AB136" i="8"/>
  <c r="AE136" i="8" s="1"/>
  <c r="W285" i="8"/>
  <c r="W225" i="8"/>
  <c r="S102" i="9"/>
  <c r="R102" i="9"/>
  <c r="AG86" i="9"/>
  <c r="AG106" i="9"/>
  <c r="AL106" i="9"/>
  <c r="Y72" i="9"/>
  <c r="AB72" i="9" s="1"/>
  <c r="AB139" i="8"/>
  <c r="AE139" i="8" s="1"/>
  <c r="W269" i="8"/>
  <c r="AA205" i="9"/>
  <c r="S176" i="9"/>
  <c r="R176" i="9"/>
  <c r="K228" i="8"/>
  <c r="J228" i="8"/>
  <c r="W65" i="9"/>
  <c r="U65" i="9"/>
  <c r="S130" i="9"/>
  <c r="R130" i="9"/>
  <c r="S94" i="9"/>
  <c r="R94" i="9"/>
  <c r="AB30" i="8"/>
  <c r="AE30" i="8" s="1"/>
  <c r="AH202" i="9"/>
  <c r="AM202" i="9"/>
  <c r="K154" i="9" l="1"/>
  <c r="J154" i="9"/>
  <c r="V154" i="9" s="1"/>
  <c r="N154" i="9"/>
  <c r="O201" i="9"/>
  <c r="AA201" i="9"/>
  <c r="W238" i="8"/>
  <c r="S29" i="9"/>
  <c r="R29" i="9"/>
  <c r="J57" i="9"/>
  <c r="V57" i="9" s="1"/>
  <c r="N57" i="9"/>
  <c r="K57" i="9"/>
  <c r="R26" i="9"/>
  <c r="S26" i="9"/>
  <c r="AG33" i="9"/>
  <c r="AH178" i="9"/>
  <c r="AG145" i="9"/>
  <c r="AM33" i="9"/>
  <c r="AG191" i="9"/>
  <c r="AL159" i="9"/>
  <c r="AL86" i="9"/>
  <c r="AG146" i="9"/>
  <c r="AH95" i="9"/>
  <c r="AL133" i="9"/>
  <c r="AL22" i="9"/>
  <c r="AG198" i="9"/>
  <c r="AG90" i="9"/>
  <c r="AG177" i="9"/>
  <c r="AL146" i="9"/>
  <c r="AM177" i="9"/>
  <c r="AG160" i="9"/>
  <c r="AM31" i="9"/>
  <c r="AG159" i="9"/>
  <c r="AL160" i="9"/>
  <c r="AL31" i="9"/>
  <c r="AM137" i="9"/>
  <c r="AL178" i="9"/>
  <c r="AH181" i="9"/>
  <c r="AM159" i="9"/>
  <c r="AH191" i="9"/>
  <c r="AG181" i="9"/>
  <c r="AL181" i="9"/>
  <c r="AL145" i="9"/>
  <c r="AL137" i="9"/>
  <c r="AC61" i="9"/>
  <c r="AE61" i="9"/>
  <c r="AL61" i="9" s="1"/>
  <c r="AC152" i="9"/>
  <c r="AE152" i="9"/>
  <c r="AC144" i="9"/>
  <c r="AE144" i="9"/>
  <c r="AC116" i="9"/>
  <c r="AE116" i="9"/>
  <c r="AC111" i="9"/>
  <c r="AE111" i="9"/>
  <c r="AC194" i="9"/>
  <c r="AE194" i="9"/>
  <c r="AG194" i="9" s="1"/>
  <c r="AC64" i="9"/>
  <c r="AE64" i="9"/>
  <c r="AC81" i="9"/>
  <c r="AE81" i="9"/>
  <c r="AG81" i="9" s="1"/>
  <c r="AC174" i="9"/>
  <c r="AE174" i="9"/>
  <c r="AC83" i="9"/>
  <c r="AE83" i="9"/>
  <c r="AC79" i="9"/>
  <c r="AE79" i="9"/>
  <c r="AG79" i="9" s="1"/>
  <c r="AC185" i="9"/>
  <c r="AE185" i="9"/>
  <c r="AG185" i="9" s="1"/>
  <c r="AC37" i="9"/>
  <c r="AE37" i="9"/>
  <c r="AC74" i="9"/>
  <c r="AE74" i="9"/>
  <c r="AC190" i="9"/>
  <c r="AE190" i="9"/>
  <c r="AC47" i="9"/>
  <c r="AE47" i="9"/>
  <c r="AL47" i="9" s="1"/>
  <c r="AC32" i="9"/>
  <c r="AE32" i="9"/>
  <c r="AL32" i="9" s="1"/>
  <c r="AC54" i="9"/>
  <c r="AE54" i="9"/>
  <c r="AC114" i="9"/>
  <c r="AE114" i="9"/>
  <c r="AG114" i="9" s="1"/>
  <c r="AC72" i="9"/>
  <c r="AE72" i="9"/>
  <c r="AC209" i="9"/>
  <c r="AE209" i="9"/>
  <c r="AL209" i="9" s="1"/>
  <c r="AC115" i="9"/>
  <c r="AE115" i="9"/>
  <c r="AC113" i="9"/>
  <c r="AE113" i="9"/>
  <c r="AG113" i="9" s="1"/>
  <c r="AC188" i="9"/>
  <c r="AE188" i="9"/>
  <c r="AG188" i="9" s="1"/>
  <c r="AC138" i="9"/>
  <c r="AE138" i="9"/>
  <c r="AC192" i="9"/>
  <c r="AE192" i="9"/>
  <c r="AC170" i="9"/>
  <c r="AE170" i="9"/>
  <c r="AL170" i="9" s="1"/>
  <c r="AC217" i="9"/>
  <c r="AE217" i="9"/>
  <c r="AC63" i="9"/>
  <c r="AE63" i="9"/>
  <c r="AG63" i="9" s="1"/>
  <c r="AC147" i="9"/>
  <c r="AE147" i="9"/>
  <c r="AC51" i="9"/>
  <c r="AE51" i="9"/>
  <c r="AC67" i="9"/>
  <c r="AE67" i="9"/>
  <c r="AC123" i="9"/>
  <c r="AE123" i="9"/>
  <c r="AC131" i="9"/>
  <c r="AE131" i="9"/>
  <c r="AG131" i="9" s="1"/>
  <c r="AC68" i="9"/>
  <c r="AE68" i="9"/>
  <c r="AG68" i="9" s="1"/>
  <c r="AC87" i="9"/>
  <c r="AE87" i="9"/>
  <c r="AG87" i="9" s="1"/>
  <c r="AC66" i="9"/>
  <c r="AE66" i="9"/>
  <c r="K5" i="8"/>
  <c r="AC250" i="8"/>
  <c r="Y193" i="9"/>
  <c r="AB193" i="9" s="1"/>
  <c r="Y172" i="9"/>
  <c r="AB172" i="9" s="1"/>
  <c r="Y213" i="9"/>
  <c r="AB213" i="9" s="1"/>
  <c r="Y149" i="9"/>
  <c r="AB149" i="9" s="1"/>
  <c r="P231" i="8"/>
  <c r="AH159" i="9"/>
  <c r="W27" i="8"/>
  <c r="U27" i="8"/>
  <c r="S184" i="9"/>
  <c r="R184" i="9"/>
  <c r="Y89" i="9"/>
  <c r="AB89" i="9" s="1"/>
  <c r="Y187" i="9"/>
  <c r="AB187" i="9" s="1"/>
  <c r="S71" i="9"/>
  <c r="R71" i="9"/>
  <c r="AH33" i="9"/>
  <c r="Y101" i="9"/>
  <c r="AB101" i="9" s="1"/>
  <c r="W157" i="9"/>
  <c r="U157" i="9"/>
  <c r="W260" i="8"/>
  <c r="AC271" i="8"/>
  <c r="AC141" i="8"/>
  <c r="Y84" i="9"/>
  <c r="AB84" i="9" s="1"/>
  <c r="Y215" i="9"/>
  <c r="AB215" i="9" s="1"/>
  <c r="O96" i="9"/>
  <c r="Y119" i="8"/>
  <c r="W165" i="9"/>
  <c r="U165" i="9"/>
  <c r="S283" i="8"/>
  <c r="S252" i="8"/>
  <c r="W44" i="9"/>
  <c r="U44" i="9"/>
  <c r="W176" i="9"/>
  <c r="U176" i="9"/>
  <c r="Y34" i="9"/>
  <c r="AB34" i="9" s="1"/>
  <c r="AM145" i="9"/>
  <c r="AH145" i="9"/>
  <c r="W25" i="9"/>
  <c r="U25" i="9"/>
  <c r="Y70" i="9"/>
  <c r="AB70" i="9" s="1"/>
  <c r="Y180" i="9"/>
  <c r="AB180" i="9" s="1"/>
  <c r="K40" i="9"/>
  <c r="J40" i="9"/>
  <c r="V40" i="9" s="1"/>
  <c r="N40" i="9"/>
  <c r="Y203" i="9"/>
  <c r="AB203" i="9" s="1"/>
  <c r="AC117" i="8"/>
  <c r="W103" i="9"/>
  <c r="U103" i="9"/>
  <c r="AC261" i="8"/>
  <c r="AC11" i="8"/>
  <c r="AC269" i="8"/>
  <c r="AC139" i="8"/>
  <c r="Y216" i="9"/>
  <c r="AB216" i="9" s="1"/>
  <c r="W247" i="8"/>
  <c r="W278" i="8"/>
  <c r="W264" i="8"/>
  <c r="AB19" i="8"/>
  <c r="AE19" i="8" s="1"/>
  <c r="AA100" i="9"/>
  <c r="AC125" i="8"/>
  <c r="AC268" i="8"/>
  <c r="AC171" i="8"/>
  <c r="Y50" i="9"/>
  <c r="AB50" i="9" s="1"/>
  <c r="Y195" i="9"/>
  <c r="AB195" i="9" s="1"/>
  <c r="AC289" i="8"/>
  <c r="AC207" i="8"/>
  <c r="S205" i="9"/>
  <c r="R205" i="9"/>
  <c r="W112" i="9"/>
  <c r="U112" i="9"/>
  <c r="Y124" i="9"/>
  <c r="AB124" i="9" s="1"/>
  <c r="AC236" i="8"/>
  <c r="AC14" i="8"/>
  <c r="AC288" i="8"/>
  <c r="AC179" i="8"/>
  <c r="Y120" i="9"/>
  <c r="AB120" i="9" s="1"/>
  <c r="AL144" i="9"/>
  <c r="AL37" i="9"/>
  <c r="AC266" i="8"/>
  <c r="AC105" i="8"/>
  <c r="AC24" i="8"/>
  <c r="AC234" i="8"/>
  <c r="AC21" i="8"/>
  <c r="W211" i="9"/>
  <c r="U211" i="9"/>
  <c r="AH62" i="8"/>
  <c r="AM62" i="8"/>
  <c r="AC52" i="8"/>
  <c r="AC280" i="8"/>
  <c r="AC13" i="8"/>
  <c r="S17" i="9"/>
  <c r="R17" i="9"/>
  <c r="S163" i="9"/>
  <c r="R163" i="9"/>
  <c r="W73" i="9"/>
  <c r="U73" i="9"/>
  <c r="W277" i="8"/>
  <c r="Y134" i="9"/>
  <c r="AB134" i="9" s="1"/>
  <c r="W142" i="9"/>
  <c r="U142" i="9"/>
  <c r="AC53" i="8"/>
  <c r="Y169" i="8"/>
  <c r="Y77" i="8"/>
  <c r="W262" i="8" s="1"/>
  <c r="AC210" i="8"/>
  <c r="Y46" i="9"/>
  <c r="AB46" i="9" s="1"/>
  <c r="W130" i="9"/>
  <c r="U130" i="9"/>
  <c r="Y65" i="9"/>
  <c r="AB65" i="9" s="1"/>
  <c r="AH146" i="9"/>
  <c r="AM146" i="9"/>
  <c r="J129" i="9"/>
  <c r="V129" i="9" s="1"/>
  <c r="K129" i="9"/>
  <c r="N129" i="9"/>
  <c r="W110" i="9"/>
  <c r="U110" i="9"/>
  <c r="S143" i="9"/>
  <c r="R143" i="9"/>
  <c r="S233" i="8"/>
  <c r="S251" i="8"/>
  <c r="AC254" i="8"/>
  <c r="AC28" i="8"/>
  <c r="AG209" i="9"/>
  <c r="AC270" i="8"/>
  <c r="AC140" i="8"/>
  <c r="Y158" i="9"/>
  <c r="AB158" i="9" s="1"/>
  <c r="AA135" i="9"/>
  <c r="P232" i="8"/>
  <c r="P253" i="8"/>
  <c r="P263" i="8"/>
  <c r="R219" i="8"/>
  <c r="AH160" i="9"/>
  <c r="AM160" i="9"/>
  <c r="AL18" i="8"/>
  <c r="AG18" i="8"/>
  <c r="W49" i="9"/>
  <c r="U49" i="9"/>
  <c r="Y151" i="9"/>
  <c r="AB151" i="9" s="1"/>
  <c r="AL174" i="9"/>
  <c r="S287" i="8"/>
  <c r="S226" i="8"/>
  <c r="S282" i="8"/>
  <c r="S224" i="8"/>
  <c r="S235" i="8"/>
  <c r="AC97" i="8"/>
  <c r="O88" i="9"/>
  <c r="Y80" i="9"/>
  <c r="AB80" i="9" s="1"/>
  <c r="Y186" i="9"/>
  <c r="AB186" i="9" s="1"/>
  <c r="W82" i="9"/>
  <c r="U82" i="9"/>
  <c r="Y150" i="9"/>
  <c r="AB150" i="9" s="1"/>
  <c r="AC99" i="8"/>
  <c r="S85" i="9"/>
  <c r="R85" i="9"/>
  <c r="AL15" i="8"/>
  <c r="AG15" i="8"/>
  <c r="J189" i="9"/>
  <c r="V189" i="9" s="1"/>
  <c r="K189" i="9"/>
  <c r="N189" i="9"/>
  <c r="AC23" i="8"/>
  <c r="AL138" i="9"/>
  <c r="AC20" i="8"/>
  <c r="AC265" i="8"/>
  <c r="AM22" i="9"/>
  <c r="AH22" i="9"/>
  <c r="Y126" i="9"/>
  <c r="AB126" i="9" s="1"/>
  <c r="W41" i="9"/>
  <c r="U41" i="9"/>
  <c r="W109" i="9"/>
  <c r="U109" i="9"/>
  <c r="AL111" i="9"/>
  <c r="AG111" i="9"/>
  <c r="AC281" i="8"/>
  <c r="AC75" i="8"/>
  <c r="Y199" i="9"/>
  <c r="AB199" i="9" s="1"/>
  <c r="W240" i="8"/>
  <c r="W162" i="9"/>
  <c r="U162" i="9"/>
  <c r="AC237" i="8"/>
  <c r="AC9" i="8"/>
  <c r="AB12" i="8"/>
  <c r="Y132" i="9"/>
  <c r="AB132" i="9" s="1"/>
  <c r="S248" i="8"/>
  <c r="S267" i="8"/>
  <c r="S284" i="8"/>
  <c r="Y36" i="9"/>
  <c r="AB36" i="9" s="1"/>
  <c r="AC206" i="8"/>
  <c r="W118" i="9"/>
  <c r="U118" i="9"/>
  <c r="Y98" i="8"/>
  <c r="Y182" i="9"/>
  <c r="AB182" i="9" s="1"/>
  <c r="AM198" i="9"/>
  <c r="AH198" i="9"/>
  <c r="AA88" i="9"/>
  <c r="Y38" i="8"/>
  <c r="Y45" i="9"/>
  <c r="AB45" i="9" s="1"/>
  <c r="AC10" i="8"/>
  <c r="AC239" i="8"/>
  <c r="Y91" i="9"/>
  <c r="AB91" i="9" s="1"/>
  <c r="AC286" i="8"/>
  <c r="AC168" i="8"/>
  <c r="Y204" i="9"/>
  <c r="AB204" i="9" s="1"/>
  <c r="AA96" i="9"/>
  <c r="Y128" i="9"/>
  <c r="AB128" i="9" s="1"/>
  <c r="W60" i="9"/>
  <c r="U60" i="9"/>
  <c r="AC30" i="8"/>
  <c r="W94" i="9"/>
  <c r="U94" i="9"/>
  <c r="W48" i="9"/>
  <c r="U48" i="9"/>
  <c r="AM106" i="9"/>
  <c r="AH106" i="9"/>
  <c r="AH86" i="9"/>
  <c r="AM86" i="9"/>
  <c r="W102" i="9"/>
  <c r="U102" i="9"/>
  <c r="AC136" i="8"/>
  <c r="AC285" i="8"/>
  <c r="AC225" i="8"/>
  <c r="AH90" i="9"/>
  <c r="AM90" i="9"/>
  <c r="AG61" i="9"/>
  <c r="W92" i="9"/>
  <c r="U92" i="9"/>
  <c r="Y56" i="9"/>
  <c r="AB56" i="9" s="1"/>
  <c r="Y197" i="9"/>
  <c r="AB197" i="9" s="1"/>
  <c r="P262" i="8"/>
  <c r="W175" i="9"/>
  <c r="U175" i="9"/>
  <c r="AL83" i="9"/>
  <c r="Y121" i="9"/>
  <c r="AB121" i="9" s="1"/>
  <c r="P248" i="8"/>
  <c r="R256" i="8"/>
  <c r="P256" i="8" s="1"/>
  <c r="Y55" i="9"/>
  <c r="AB55" i="9" s="1"/>
  <c r="O100" i="9"/>
  <c r="W148" i="9"/>
  <c r="U148" i="9"/>
  <c r="S58" i="9"/>
  <c r="R58" i="9"/>
  <c r="AC35" i="8"/>
  <c r="AC246" i="8"/>
  <c r="W108" i="9"/>
  <c r="U108" i="9"/>
  <c r="Y156" i="9"/>
  <c r="AB156" i="9" s="1"/>
  <c r="W245" i="8"/>
  <c r="AG47" i="9"/>
  <c r="Y122" i="9"/>
  <c r="AB122" i="9" s="1"/>
  <c r="W42" i="9"/>
  <c r="U42" i="9"/>
  <c r="Y212" i="9"/>
  <c r="AB212" i="9" s="1"/>
  <c r="AH133" i="9"/>
  <c r="AM133" i="9"/>
  <c r="W208" i="9"/>
  <c r="U208" i="9"/>
  <c r="Y43" i="9"/>
  <c r="AB43" i="9" s="1"/>
  <c r="S161" i="9"/>
  <c r="R161" i="9"/>
  <c r="O135" i="9"/>
  <c r="Y69" i="9"/>
  <c r="AB69" i="9" s="1"/>
  <c r="Y166" i="9"/>
  <c r="AB166" i="9" s="1"/>
  <c r="W76" i="9"/>
  <c r="U76" i="9"/>
  <c r="Y167" i="9"/>
  <c r="AB167" i="9" s="1"/>
  <c r="W173" i="9"/>
  <c r="U173" i="9"/>
  <c r="AC16" i="8"/>
  <c r="AC240" i="8"/>
  <c r="AC78" i="8"/>
  <c r="Y153" i="9"/>
  <c r="AB153" i="9" s="1"/>
  <c r="W127" i="9"/>
  <c r="U127" i="9"/>
  <c r="AM178" i="9"/>
  <c r="AA154" i="9" l="1"/>
  <c r="O154" i="9"/>
  <c r="S201" i="9"/>
  <c r="R201" i="9"/>
  <c r="N214" i="9"/>
  <c r="K214" i="9"/>
  <c r="J214" i="9"/>
  <c r="V214" i="9" s="1"/>
  <c r="U26" i="9"/>
  <c r="W26" i="9"/>
  <c r="W29" i="9"/>
  <c r="U29" i="9"/>
  <c r="AA57" i="9"/>
  <c r="O57" i="9"/>
  <c r="AL66" i="9"/>
  <c r="AM194" i="9"/>
  <c r="AL63" i="9"/>
  <c r="AG66" i="9"/>
  <c r="AL190" i="9"/>
  <c r="AL113" i="9"/>
  <c r="AL194" i="9"/>
  <c r="AG190" i="9"/>
  <c r="AG138" i="9"/>
  <c r="AG51" i="9"/>
  <c r="AG170" i="9"/>
  <c r="AG37" i="9"/>
  <c r="AG123" i="9"/>
  <c r="AH31" i="9"/>
  <c r="AG174" i="9"/>
  <c r="AL51" i="9"/>
  <c r="AL114" i="9"/>
  <c r="AL68" i="9"/>
  <c r="AG144" i="9"/>
  <c r="AL123" i="9"/>
  <c r="AG32" i="9"/>
  <c r="AL79" i="9"/>
  <c r="AM181" i="9"/>
  <c r="AH177" i="9"/>
  <c r="AM95" i="9"/>
  <c r="AL115" i="9"/>
  <c r="AH188" i="9"/>
  <c r="AL147" i="9"/>
  <c r="AH137" i="9"/>
  <c r="AG54" i="9"/>
  <c r="AL64" i="9"/>
  <c r="AM217" i="9"/>
  <c r="AM191" i="9"/>
  <c r="AL188" i="9"/>
  <c r="AG72" i="9"/>
  <c r="AL67" i="9"/>
  <c r="AG192" i="9"/>
  <c r="AM185" i="9"/>
  <c r="AH83" i="9"/>
  <c r="AG74" i="9"/>
  <c r="AH74" i="9"/>
  <c r="AG83" i="9"/>
  <c r="AG64" i="9"/>
  <c r="AL72" i="9"/>
  <c r="AL74" i="9"/>
  <c r="AG116" i="9"/>
  <c r="AM81" i="9"/>
  <c r="AG217" i="9"/>
  <c r="AH192" i="9"/>
  <c r="AL54" i="9"/>
  <c r="AL87" i="9"/>
  <c r="AL185" i="9"/>
  <c r="AL131" i="9"/>
  <c r="AG115" i="9"/>
  <c r="AM47" i="9"/>
  <c r="AL116" i="9"/>
  <c r="AL81" i="9"/>
  <c r="AH67" i="9"/>
  <c r="AG147" i="9"/>
  <c r="AL217" i="9"/>
  <c r="AL192" i="9"/>
  <c r="AM54" i="9"/>
  <c r="AM87" i="9"/>
  <c r="AG152" i="9"/>
  <c r="AM115" i="9"/>
  <c r="AG67" i="9"/>
  <c r="AL152" i="9"/>
  <c r="AC167" i="9"/>
  <c r="AE167" i="9"/>
  <c r="AC156" i="9"/>
  <c r="AE156" i="9"/>
  <c r="AL156" i="9" s="1"/>
  <c r="AC56" i="9"/>
  <c r="AE56" i="9"/>
  <c r="AC158" i="9"/>
  <c r="AE158" i="9"/>
  <c r="AG158" i="9" s="1"/>
  <c r="AC46" i="9"/>
  <c r="AE46" i="9"/>
  <c r="AC120" i="9"/>
  <c r="AE120" i="9"/>
  <c r="AL120" i="9" s="1"/>
  <c r="AC180" i="9"/>
  <c r="AE180" i="9"/>
  <c r="AG180" i="9" s="1"/>
  <c r="AC101" i="9"/>
  <c r="AE101" i="9"/>
  <c r="AG101" i="9" s="1"/>
  <c r="AC166" i="9"/>
  <c r="AE166" i="9"/>
  <c r="AG166" i="9" s="1"/>
  <c r="AC43" i="9"/>
  <c r="AE43" i="9"/>
  <c r="AG43" i="9" s="1"/>
  <c r="AC91" i="9"/>
  <c r="AE91" i="9"/>
  <c r="AL91" i="9" s="1"/>
  <c r="AC45" i="9"/>
  <c r="AE45" i="9"/>
  <c r="AG45" i="9" s="1"/>
  <c r="AC36" i="9"/>
  <c r="AE36" i="9"/>
  <c r="AG36" i="9" s="1"/>
  <c r="AC199" i="9"/>
  <c r="AE199" i="9"/>
  <c r="AL199" i="9" s="1"/>
  <c r="AC186" i="9"/>
  <c r="AE186" i="9"/>
  <c r="AC203" i="9"/>
  <c r="AE203" i="9"/>
  <c r="AC187" i="9"/>
  <c r="AE187" i="9"/>
  <c r="AC149" i="9"/>
  <c r="AE149" i="9"/>
  <c r="AL149" i="9" s="1"/>
  <c r="AC213" i="9"/>
  <c r="AE213" i="9"/>
  <c r="AC122" i="9"/>
  <c r="AE122" i="9"/>
  <c r="AL122" i="9" s="1"/>
  <c r="AC153" i="9"/>
  <c r="AE153" i="9"/>
  <c r="AL153" i="9" s="1"/>
  <c r="AC69" i="9"/>
  <c r="AE69" i="9"/>
  <c r="AC55" i="9"/>
  <c r="AE55" i="9"/>
  <c r="AL55" i="9" s="1"/>
  <c r="AC121" i="9"/>
  <c r="AE121" i="9"/>
  <c r="AL121" i="9" s="1"/>
  <c r="AC197" i="9"/>
  <c r="AE197" i="9"/>
  <c r="AL197" i="9" s="1"/>
  <c r="AC128" i="9"/>
  <c r="AE128" i="9"/>
  <c r="AG128" i="9" s="1"/>
  <c r="AC204" i="9"/>
  <c r="AE204" i="9"/>
  <c r="AL204" i="9" s="1"/>
  <c r="AC182" i="9"/>
  <c r="AE182" i="9"/>
  <c r="AC126" i="9"/>
  <c r="AE126" i="9"/>
  <c r="AG126" i="9" s="1"/>
  <c r="AC150" i="9"/>
  <c r="AE150" i="9"/>
  <c r="AG150" i="9" s="1"/>
  <c r="AC151" i="9"/>
  <c r="AE151" i="9"/>
  <c r="AG151" i="9" s="1"/>
  <c r="AC124" i="9"/>
  <c r="AE124" i="9"/>
  <c r="AL124" i="9" s="1"/>
  <c r="AC50" i="9"/>
  <c r="AE50" i="9"/>
  <c r="AL50" i="9" s="1"/>
  <c r="AC216" i="9"/>
  <c r="AE216" i="9"/>
  <c r="AC34" i="9"/>
  <c r="AE34" i="9"/>
  <c r="AG34" i="9" s="1"/>
  <c r="AC89" i="9"/>
  <c r="AE89" i="9"/>
  <c r="AG89" i="9" s="1"/>
  <c r="AC172" i="9"/>
  <c r="AE172" i="9"/>
  <c r="AL172" i="9" s="1"/>
  <c r="AC212" i="9"/>
  <c r="AE212" i="9"/>
  <c r="AG212" i="9" s="1"/>
  <c r="AC132" i="9"/>
  <c r="AE132" i="9"/>
  <c r="AL132" i="9" s="1"/>
  <c r="AC238" i="8"/>
  <c r="AE12" i="8"/>
  <c r="AC80" i="9"/>
  <c r="AE80" i="9"/>
  <c r="AG80" i="9" s="1"/>
  <c r="AC65" i="9"/>
  <c r="AE65" i="9"/>
  <c r="AG65" i="9" s="1"/>
  <c r="AC134" i="9"/>
  <c r="AE134" i="9"/>
  <c r="AL134" i="9" s="1"/>
  <c r="AC195" i="9"/>
  <c r="AE195" i="9"/>
  <c r="AC70" i="9"/>
  <c r="AE70" i="9"/>
  <c r="AG70" i="9" s="1"/>
  <c r="AC215" i="9"/>
  <c r="AE215" i="9"/>
  <c r="AC84" i="9"/>
  <c r="AE84" i="9"/>
  <c r="AG84" i="9" s="1"/>
  <c r="AC193" i="9"/>
  <c r="AE193" i="9"/>
  <c r="AC277" i="8"/>
  <c r="R273" i="8"/>
  <c r="P273" i="8" s="1"/>
  <c r="AL35" i="8"/>
  <c r="AG35" i="8"/>
  <c r="AM63" i="9"/>
  <c r="AH63" i="9"/>
  <c r="Y208" i="9"/>
  <c r="AB208" i="9" s="1"/>
  <c r="S100" i="9"/>
  <c r="R100" i="9"/>
  <c r="AG55" i="9"/>
  <c r="AM61" i="9"/>
  <c r="AH61" i="9"/>
  <c r="Y102" i="9"/>
  <c r="AB102" i="9" s="1"/>
  <c r="Y94" i="9"/>
  <c r="AB94" i="9" s="1"/>
  <c r="AG30" i="8"/>
  <c r="AL30" i="8"/>
  <c r="Y60" i="9"/>
  <c r="AB60" i="9" s="1"/>
  <c r="AL168" i="8"/>
  <c r="AG168" i="8"/>
  <c r="Y118" i="9"/>
  <c r="AB118" i="9" s="1"/>
  <c r="AH138" i="9"/>
  <c r="AM138" i="9"/>
  <c r="AM116" i="9"/>
  <c r="AH116" i="9"/>
  <c r="W85" i="9"/>
  <c r="U85" i="9"/>
  <c r="AM18" i="8"/>
  <c r="AH18" i="8"/>
  <c r="P223" i="8"/>
  <c r="R228" i="8"/>
  <c r="P228" i="8" s="1"/>
  <c r="AL140" i="8"/>
  <c r="AG140" i="8"/>
  <c r="W143" i="9"/>
  <c r="U143" i="9"/>
  <c r="Y130" i="9"/>
  <c r="AB130" i="9" s="1"/>
  <c r="AG210" i="8"/>
  <c r="AL210" i="8"/>
  <c r="W249" i="8"/>
  <c r="AB169" i="8"/>
  <c r="AE169" i="8" s="1"/>
  <c r="W287" i="8"/>
  <c r="W226" i="8"/>
  <c r="AM170" i="9"/>
  <c r="AH170" i="9"/>
  <c r="Y73" i="9"/>
  <c r="AB73" i="9" s="1"/>
  <c r="AH114" i="9"/>
  <c r="AM114" i="9"/>
  <c r="AG105" i="8"/>
  <c r="AL105" i="8"/>
  <c r="AM37" i="9"/>
  <c r="AH37" i="9"/>
  <c r="AH123" i="9"/>
  <c r="AM123" i="9"/>
  <c r="AL14" i="8"/>
  <c r="AG14" i="8"/>
  <c r="AC278" i="8"/>
  <c r="AC264" i="8"/>
  <c r="AC19" i="8"/>
  <c r="AC247" i="8"/>
  <c r="Y103" i="9"/>
  <c r="AB103" i="9" s="1"/>
  <c r="AL180" i="9"/>
  <c r="Y25" i="9"/>
  <c r="AB25" i="9" s="1"/>
  <c r="AB119" i="8"/>
  <c r="AE119" i="8" s="1"/>
  <c r="W267" i="8"/>
  <c r="W284" i="8"/>
  <c r="AG141" i="8"/>
  <c r="AL141" i="8"/>
  <c r="S232" i="8"/>
  <c r="S253" i="8"/>
  <c r="U219" i="8"/>
  <c r="R242" i="8"/>
  <c r="P242" i="8" s="1"/>
  <c r="Y42" i="9"/>
  <c r="AB42" i="9" s="1"/>
  <c r="AH194" i="9"/>
  <c r="AG16" i="8"/>
  <c r="AL16" i="8"/>
  <c r="AL167" i="9"/>
  <c r="AG167" i="9"/>
  <c r="W161" i="9"/>
  <c r="U161" i="9"/>
  <c r="N155" i="9"/>
  <c r="J155" i="9"/>
  <c r="V155" i="9" s="1"/>
  <c r="K155" i="9"/>
  <c r="AH190" i="9"/>
  <c r="AM190" i="9"/>
  <c r="Y108" i="9"/>
  <c r="AB108" i="9" s="1"/>
  <c r="W58" i="9"/>
  <c r="U58" i="9"/>
  <c r="Y148" i="9"/>
  <c r="AB148" i="9" s="1"/>
  <c r="AM79" i="9"/>
  <c r="AH79" i="9"/>
  <c r="Y175" i="9"/>
  <c r="AB175" i="9" s="1"/>
  <c r="AH64" i="9"/>
  <c r="AM64" i="9"/>
  <c r="AG136" i="8"/>
  <c r="AL136" i="8"/>
  <c r="AB38" i="8"/>
  <c r="AE38" i="8" s="1"/>
  <c r="W233" i="8"/>
  <c r="W251" i="8"/>
  <c r="AB98" i="8"/>
  <c r="AE98" i="8" s="1"/>
  <c r="W252" i="8"/>
  <c r="W283" i="8"/>
  <c r="S88" i="9"/>
  <c r="R88" i="9"/>
  <c r="AG97" i="8"/>
  <c r="AL97" i="8"/>
  <c r="P219" i="8"/>
  <c r="P5" i="8" s="1"/>
  <c r="R5" i="8"/>
  <c r="R4" i="8" s="1"/>
  <c r="P279" i="8"/>
  <c r="R291" i="8"/>
  <c r="P291" i="8" s="1"/>
  <c r="AH54" i="9"/>
  <c r="Y211" i="9"/>
  <c r="AB211" i="9" s="1"/>
  <c r="AM68" i="9"/>
  <c r="AH68" i="9"/>
  <c r="AL179" i="8"/>
  <c r="AG179" i="8"/>
  <c r="AH152" i="9"/>
  <c r="AM152" i="9"/>
  <c r="AG207" i="8"/>
  <c r="AL207" i="8"/>
  <c r="AL125" i="8"/>
  <c r="AG125" i="8"/>
  <c r="AL139" i="8"/>
  <c r="AG139" i="8"/>
  <c r="AL117" i="8"/>
  <c r="AG117" i="8"/>
  <c r="S96" i="9"/>
  <c r="R96" i="9"/>
  <c r="AL187" i="9"/>
  <c r="AG187" i="9"/>
  <c r="Y173" i="9"/>
  <c r="AB173" i="9" s="1"/>
  <c r="AG78" i="8"/>
  <c r="AL78" i="8"/>
  <c r="Y76" i="9"/>
  <c r="AB76" i="9" s="1"/>
  <c r="AH66" i="9"/>
  <c r="AM66" i="9"/>
  <c r="S135" i="9"/>
  <c r="R135" i="9"/>
  <c r="AH47" i="9"/>
  <c r="AM113" i="9"/>
  <c r="AH113" i="9"/>
  <c r="AA129" i="9"/>
  <c r="AM72" i="9"/>
  <c r="AH72" i="9"/>
  <c r="AG10" i="8"/>
  <c r="AL10" i="8"/>
  <c r="AL206" i="8"/>
  <c r="AG206" i="8"/>
  <c r="AC260" i="8"/>
  <c r="AL75" i="8"/>
  <c r="AG75" i="8"/>
  <c r="AH111" i="9"/>
  <c r="AM111" i="9"/>
  <c r="Y109" i="9"/>
  <c r="AB109" i="9" s="1"/>
  <c r="Y41" i="9"/>
  <c r="AB41" i="9" s="1"/>
  <c r="AC245" i="8"/>
  <c r="O189" i="9"/>
  <c r="AM15" i="8"/>
  <c r="AH15" i="8"/>
  <c r="AG99" i="8"/>
  <c r="AL99" i="8"/>
  <c r="AM174" i="9"/>
  <c r="AH174" i="9"/>
  <c r="Y49" i="9"/>
  <c r="AB49" i="9" s="1"/>
  <c r="O129" i="9"/>
  <c r="W282" i="8"/>
  <c r="AB77" i="8"/>
  <c r="AE77" i="8" s="1"/>
  <c r="W224" i="8"/>
  <c r="W235" i="8"/>
  <c r="AH147" i="9"/>
  <c r="AM147" i="9"/>
  <c r="W17" i="9"/>
  <c r="U17" i="9"/>
  <c r="AG52" i="8"/>
  <c r="AL52" i="8"/>
  <c r="AG21" i="8"/>
  <c r="AL21" i="8"/>
  <c r="AG24" i="8"/>
  <c r="AL24" i="8"/>
  <c r="AM131" i="9"/>
  <c r="AH131" i="9"/>
  <c r="Y112" i="9"/>
  <c r="AB112" i="9" s="1"/>
  <c r="AG50" i="9"/>
  <c r="AL34" i="9"/>
  <c r="Y176" i="9"/>
  <c r="AB176" i="9" s="1"/>
  <c r="W184" i="9"/>
  <c r="U184" i="9"/>
  <c r="Y27" i="8"/>
  <c r="Y127" i="9"/>
  <c r="AB127" i="9" s="1"/>
  <c r="AL56" i="9"/>
  <c r="AG56" i="9"/>
  <c r="Y92" i="9"/>
  <c r="AB92" i="9" s="1"/>
  <c r="Y48" i="9"/>
  <c r="AB48" i="9" s="1"/>
  <c r="AA40" i="9"/>
  <c r="AC12" i="8"/>
  <c r="AL9" i="8"/>
  <c r="AG9" i="8"/>
  <c r="Y162" i="9"/>
  <c r="AB162" i="9" s="1"/>
  <c r="AL20" i="8"/>
  <c r="AG20" i="8"/>
  <c r="AG23" i="8"/>
  <c r="AL23" i="8"/>
  <c r="Y82" i="9"/>
  <c r="AB82" i="9" s="1"/>
  <c r="AH81" i="9"/>
  <c r="AH51" i="9"/>
  <c r="AM51" i="9"/>
  <c r="U256" i="8"/>
  <c r="S256" i="8" s="1"/>
  <c r="AH209" i="9"/>
  <c r="AM209" i="9"/>
  <c r="AL28" i="8"/>
  <c r="AG28" i="8"/>
  <c r="Y110" i="9"/>
  <c r="AB110" i="9" s="1"/>
  <c r="AL46" i="9"/>
  <c r="AG46" i="9"/>
  <c r="AL53" i="8"/>
  <c r="AG53" i="8"/>
  <c r="Y142" i="9"/>
  <c r="AB142" i="9" s="1"/>
  <c r="W163" i="9"/>
  <c r="U163" i="9"/>
  <c r="AL13" i="8"/>
  <c r="AG13" i="8"/>
  <c r="AA189" i="9"/>
  <c r="AH144" i="9"/>
  <c r="AM144" i="9"/>
  <c r="J183" i="9"/>
  <c r="V183" i="9" s="1"/>
  <c r="N183" i="9"/>
  <c r="K183" i="9"/>
  <c r="AH115" i="9"/>
  <c r="W205" i="9"/>
  <c r="U205" i="9"/>
  <c r="AG171" i="8"/>
  <c r="AL171" i="8"/>
  <c r="AL11" i="8"/>
  <c r="AG11" i="8"/>
  <c r="O40" i="9"/>
  <c r="AL70" i="9"/>
  <c r="Y44" i="9"/>
  <c r="AB44" i="9" s="1"/>
  <c r="U242" i="8"/>
  <c r="S242" i="8" s="1"/>
  <c r="S231" i="8"/>
  <c r="Y165" i="9"/>
  <c r="AB165" i="9" s="1"/>
  <c r="Y157" i="9"/>
  <c r="AB157" i="9" s="1"/>
  <c r="AH32" i="9"/>
  <c r="AM32" i="9"/>
  <c r="W71" i="9"/>
  <c r="U71" i="9"/>
  <c r="AL213" i="9"/>
  <c r="AG213" i="9"/>
  <c r="AG172" i="9"/>
  <c r="AL80" i="9" l="1"/>
  <c r="AL84" i="9"/>
  <c r="AG134" i="9"/>
  <c r="AG197" i="9"/>
  <c r="AL126" i="9"/>
  <c r="AL45" i="9"/>
  <c r="AG204" i="9"/>
  <c r="AG153" i="9"/>
  <c r="AL151" i="9"/>
  <c r="AG132" i="9"/>
  <c r="AG120" i="9"/>
  <c r="AL101" i="9"/>
  <c r="AG199" i="9"/>
  <c r="AG124" i="9"/>
  <c r="AL43" i="9"/>
  <c r="AC262" i="8"/>
  <c r="R154" i="9"/>
  <c r="S154" i="9"/>
  <c r="W201" i="9"/>
  <c r="U201" i="9"/>
  <c r="O214" i="9"/>
  <c r="AA214" i="9"/>
  <c r="J164" i="9"/>
  <c r="V164" i="9" s="1"/>
  <c r="K164" i="9"/>
  <c r="N164" i="9"/>
  <c r="N39" i="9"/>
  <c r="J39" i="9"/>
  <c r="V39" i="9" s="1"/>
  <c r="K39" i="9"/>
  <c r="S57" i="9"/>
  <c r="R57" i="9"/>
  <c r="Y29" i="9"/>
  <c r="AB29" i="9" s="1"/>
  <c r="Y26" i="9"/>
  <c r="AB26" i="9" s="1"/>
  <c r="N93" i="9"/>
  <c r="J93" i="9"/>
  <c r="V93" i="9" s="1"/>
  <c r="K93" i="9"/>
  <c r="AM188" i="9"/>
  <c r="AH185" i="9"/>
  <c r="AC249" i="8"/>
  <c r="AH217" i="9"/>
  <c r="AM67" i="9"/>
  <c r="AH87" i="9"/>
  <c r="AM74" i="9"/>
  <c r="AM83" i="9"/>
  <c r="AM89" i="9"/>
  <c r="AM182" i="9"/>
  <c r="AM192" i="9"/>
  <c r="AL186" i="9"/>
  <c r="AL195" i="9"/>
  <c r="AG69" i="9"/>
  <c r="AL36" i="9"/>
  <c r="AG216" i="9"/>
  <c r="AM121" i="9"/>
  <c r="AL166" i="9"/>
  <c r="AG182" i="9"/>
  <c r="AH193" i="9"/>
  <c r="AG149" i="9"/>
  <c r="AL215" i="9"/>
  <c r="AH216" i="9"/>
  <c r="AG91" i="9"/>
  <c r="AM156" i="9"/>
  <c r="AL203" i="9"/>
  <c r="AM124" i="9"/>
  <c r="AH65" i="9"/>
  <c r="AG186" i="9"/>
  <c r="AM128" i="9"/>
  <c r="AG122" i="9"/>
  <c r="AL212" i="9"/>
  <c r="AL69" i="9"/>
  <c r="AH166" i="9"/>
  <c r="AL89" i="9"/>
  <c r="AL150" i="9"/>
  <c r="AG277" i="8"/>
  <c r="AL182" i="9"/>
  <c r="AL193" i="9"/>
  <c r="AG215" i="9"/>
  <c r="AL216" i="9"/>
  <c r="AG156" i="9"/>
  <c r="AG203" i="9"/>
  <c r="AL65" i="9"/>
  <c r="AL158" i="9"/>
  <c r="AL128" i="9"/>
  <c r="AH212" i="9"/>
  <c r="AH180" i="9"/>
  <c r="AG195" i="9"/>
  <c r="AG121" i="9"/>
  <c r="AG193" i="9"/>
  <c r="AM203" i="9"/>
  <c r="AH186" i="9"/>
  <c r="AC110" i="9"/>
  <c r="AE110" i="9"/>
  <c r="AG110" i="9" s="1"/>
  <c r="AC82" i="9"/>
  <c r="AE82" i="9"/>
  <c r="AG82" i="9" s="1"/>
  <c r="AC92" i="9"/>
  <c r="AE92" i="9"/>
  <c r="AG92" i="9" s="1"/>
  <c r="AC127" i="9"/>
  <c r="AE127" i="9"/>
  <c r="AG127" i="9" s="1"/>
  <c r="AC76" i="9"/>
  <c r="AE76" i="9"/>
  <c r="AL76" i="9" s="1"/>
  <c r="AC175" i="9"/>
  <c r="AE175" i="9"/>
  <c r="AG175" i="9" s="1"/>
  <c r="AC148" i="9"/>
  <c r="AE148" i="9"/>
  <c r="AL148" i="9" s="1"/>
  <c r="AC25" i="9"/>
  <c r="AE25" i="9"/>
  <c r="AL25" i="9" s="1"/>
  <c r="AC103" i="9"/>
  <c r="AE103" i="9"/>
  <c r="AG103" i="9" s="1"/>
  <c r="AC130" i="9"/>
  <c r="AE130" i="9"/>
  <c r="AG130" i="9" s="1"/>
  <c r="AC60" i="9"/>
  <c r="AE60" i="9"/>
  <c r="AL60" i="9" s="1"/>
  <c r="AC94" i="9"/>
  <c r="AE94" i="9"/>
  <c r="AL94" i="9" s="1"/>
  <c r="AC48" i="9"/>
  <c r="AE48" i="9"/>
  <c r="AG48" i="9" s="1"/>
  <c r="AC176" i="9"/>
  <c r="AE176" i="9"/>
  <c r="AG176" i="9" s="1"/>
  <c r="AC49" i="9"/>
  <c r="AE49" i="9"/>
  <c r="AC41" i="9"/>
  <c r="AE41" i="9"/>
  <c r="AG41" i="9" s="1"/>
  <c r="AC109" i="9"/>
  <c r="AE109" i="9"/>
  <c r="AG109" i="9" s="1"/>
  <c r="AC211" i="9"/>
  <c r="AE211" i="9"/>
  <c r="AL211" i="9" s="1"/>
  <c r="AC102" i="9"/>
  <c r="AE102" i="9"/>
  <c r="AL102" i="9" s="1"/>
  <c r="AC208" i="9"/>
  <c r="AE208" i="9"/>
  <c r="AG208" i="9" s="1"/>
  <c r="AC157" i="9"/>
  <c r="AE157" i="9"/>
  <c r="AC44" i="9"/>
  <c r="AE44" i="9"/>
  <c r="AG44" i="9" s="1"/>
  <c r="AC142" i="9"/>
  <c r="AE142" i="9"/>
  <c r="AC108" i="9"/>
  <c r="AE108" i="9"/>
  <c r="AG108" i="9" s="1"/>
  <c r="AC42" i="9"/>
  <c r="AE42" i="9"/>
  <c r="AC73" i="9"/>
  <c r="AE73" i="9"/>
  <c r="AL73" i="9" s="1"/>
  <c r="AC165" i="9"/>
  <c r="AE165" i="9"/>
  <c r="AC162" i="9"/>
  <c r="AE162" i="9"/>
  <c r="AL162" i="9" s="1"/>
  <c r="AC112" i="9"/>
  <c r="AE112" i="9"/>
  <c r="AC173" i="9"/>
  <c r="AE173" i="9"/>
  <c r="AL173" i="9" s="1"/>
  <c r="AC118" i="9"/>
  <c r="AE118" i="9"/>
  <c r="AG118" i="9" s="1"/>
  <c r="AG238" i="8"/>
  <c r="AH70" i="9"/>
  <c r="AM70" i="9"/>
  <c r="AH13" i="8"/>
  <c r="AM13" i="8"/>
  <c r="AM134" i="9"/>
  <c r="AH134" i="9"/>
  <c r="AG254" i="8"/>
  <c r="AL254" i="8"/>
  <c r="AL82" i="9"/>
  <c r="AL245" i="8"/>
  <c r="AG245" i="8"/>
  <c r="AL277" i="8"/>
  <c r="AH9" i="8"/>
  <c r="AM9" i="8"/>
  <c r="AG12" i="8"/>
  <c r="AL12" i="8"/>
  <c r="AM45" i="9"/>
  <c r="AH45" i="9"/>
  <c r="AM215" i="9"/>
  <c r="AH215" i="9"/>
  <c r="AA183" i="9"/>
  <c r="AL234" i="8"/>
  <c r="AG234" i="8"/>
  <c r="AG280" i="8"/>
  <c r="AL280" i="8"/>
  <c r="Y17" i="9"/>
  <c r="AB17" i="9" s="1"/>
  <c r="AM99" i="8"/>
  <c r="AH99" i="8"/>
  <c r="AL239" i="8"/>
  <c r="AG239" i="8"/>
  <c r="AH91" i="9"/>
  <c r="AM91" i="9"/>
  <c r="W135" i="9"/>
  <c r="U135" i="9"/>
  <c r="AM187" i="9"/>
  <c r="AH187" i="9"/>
  <c r="W96" i="9"/>
  <c r="U96" i="9"/>
  <c r="AM139" i="8"/>
  <c r="AH139" i="8"/>
  <c r="AL268" i="8"/>
  <c r="AG268" i="8"/>
  <c r="AG289" i="8"/>
  <c r="AL289" i="8"/>
  <c r="AH204" i="9"/>
  <c r="AM204" i="9"/>
  <c r="Y161" i="9"/>
  <c r="AB161" i="9" s="1"/>
  <c r="AL240" i="8"/>
  <c r="AG240" i="8"/>
  <c r="S263" i="8"/>
  <c r="U273" i="8"/>
  <c r="S273" i="8" s="1"/>
  <c r="AG271" i="8"/>
  <c r="AL271" i="8"/>
  <c r="AH195" i="9"/>
  <c r="AM195" i="9"/>
  <c r="AL236" i="8"/>
  <c r="AG236" i="8"/>
  <c r="AC169" i="8"/>
  <c r="AC287" i="8"/>
  <c r="AC226" i="8"/>
  <c r="AM210" i="8"/>
  <c r="AH210" i="8"/>
  <c r="Y143" i="9"/>
  <c r="AB143" i="9" s="1"/>
  <c r="AH55" i="9"/>
  <c r="AM55" i="9"/>
  <c r="AM69" i="9"/>
  <c r="AH69" i="9"/>
  <c r="AL246" i="8"/>
  <c r="AG246" i="8"/>
  <c r="AH11" i="8"/>
  <c r="AM11" i="8"/>
  <c r="AH213" i="9"/>
  <c r="AM213" i="9"/>
  <c r="AL261" i="8"/>
  <c r="AG261" i="8"/>
  <c r="AH120" i="9"/>
  <c r="AM120" i="9"/>
  <c r="AH53" i="8"/>
  <c r="AM53" i="8"/>
  <c r="AM28" i="8"/>
  <c r="AH28" i="8"/>
  <c r="AH80" i="9"/>
  <c r="AM80" i="9"/>
  <c r="AM150" i="9"/>
  <c r="AH150" i="9"/>
  <c r="AG265" i="8"/>
  <c r="AL265" i="8"/>
  <c r="AG260" i="8"/>
  <c r="AL260" i="8"/>
  <c r="AH56" i="9"/>
  <c r="AM56" i="9"/>
  <c r="AM34" i="9"/>
  <c r="AH34" i="9"/>
  <c r="AM216" i="9"/>
  <c r="AM24" i="8"/>
  <c r="AH24" i="8"/>
  <c r="AM52" i="8"/>
  <c r="AH52" i="8"/>
  <c r="AC77" i="8"/>
  <c r="AC282" i="8"/>
  <c r="AC235" i="8"/>
  <c r="AC224" i="8"/>
  <c r="S189" i="9"/>
  <c r="R189" i="9"/>
  <c r="AG281" i="8"/>
  <c r="AL281" i="8"/>
  <c r="AH156" i="9"/>
  <c r="AM78" i="8"/>
  <c r="AH78" i="8"/>
  <c r="AH207" i="8"/>
  <c r="AM207" i="8"/>
  <c r="AL288" i="8"/>
  <c r="AG288" i="8"/>
  <c r="W231" i="8"/>
  <c r="AL225" i="8"/>
  <c r="AG225" i="8"/>
  <c r="AM167" i="9"/>
  <c r="AH167" i="9"/>
  <c r="AH43" i="9"/>
  <c r="AM43" i="9"/>
  <c r="AM105" i="8"/>
  <c r="AH105" i="8"/>
  <c r="AM140" i="8"/>
  <c r="AH140" i="8"/>
  <c r="AM151" i="9"/>
  <c r="AH151" i="9"/>
  <c r="AL286" i="8"/>
  <c r="AG286" i="8"/>
  <c r="AM168" i="8"/>
  <c r="AH168" i="8"/>
  <c r="O183" i="9"/>
  <c r="AM172" i="9"/>
  <c r="AH172" i="9"/>
  <c r="S40" i="9"/>
  <c r="R40" i="9"/>
  <c r="AM171" i="8"/>
  <c r="AH171" i="8"/>
  <c r="Y205" i="9"/>
  <c r="AB205" i="9" s="1"/>
  <c r="AH46" i="9"/>
  <c r="AM46" i="9"/>
  <c r="Y184" i="9"/>
  <c r="AB184" i="9" s="1"/>
  <c r="AH199" i="9"/>
  <c r="AM199" i="9"/>
  <c r="AM10" i="8"/>
  <c r="AH10" i="8"/>
  <c r="AH101" i="9"/>
  <c r="AM101" i="9"/>
  <c r="AH117" i="8"/>
  <c r="AM117" i="8"/>
  <c r="AL269" i="8"/>
  <c r="AG269" i="8"/>
  <c r="AH125" i="8"/>
  <c r="AM125" i="8"/>
  <c r="AH179" i="8"/>
  <c r="AM179" i="8"/>
  <c r="AM158" i="9"/>
  <c r="AH158" i="9"/>
  <c r="AC98" i="8"/>
  <c r="AC283" i="8"/>
  <c r="AC252" i="8"/>
  <c r="AL285" i="8"/>
  <c r="AG285" i="8"/>
  <c r="AM197" i="9"/>
  <c r="AH197" i="9"/>
  <c r="Y58" i="9"/>
  <c r="AB58" i="9" s="1"/>
  <c r="AM16" i="8"/>
  <c r="AH16" i="8"/>
  <c r="AM153" i="9"/>
  <c r="AH153" i="9"/>
  <c r="S223" i="8"/>
  <c r="U228" i="8"/>
  <c r="S228" i="8" s="1"/>
  <c r="AH141" i="8"/>
  <c r="AM141" i="8"/>
  <c r="AH84" i="9"/>
  <c r="AM84" i="9"/>
  <c r="AC284" i="8"/>
  <c r="AC119" i="8"/>
  <c r="AC267" i="8"/>
  <c r="AG19" i="8"/>
  <c r="AL19" i="8"/>
  <c r="AG266" i="8"/>
  <c r="AL266" i="8"/>
  <c r="Y85" i="9"/>
  <c r="AB85" i="9" s="1"/>
  <c r="AM126" i="9"/>
  <c r="AH126" i="9"/>
  <c r="W100" i="9"/>
  <c r="U100" i="9"/>
  <c r="AA155" i="9"/>
  <c r="Y71" i="9"/>
  <c r="AB71" i="9" s="1"/>
  <c r="Y163" i="9"/>
  <c r="AB163" i="9" s="1"/>
  <c r="AG250" i="8"/>
  <c r="AL250" i="8"/>
  <c r="AH23" i="8"/>
  <c r="AM23" i="8"/>
  <c r="AM20" i="8"/>
  <c r="AH20" i="8"/>
  <c r="AL237" i="8"/>
  <c r="AG237" i="8"/>
  <c r="AM149" i="9"/>
  <c r="AH149" i="9"/>
  <c r="W232" i="8"/>
  <c r="AB27" i="8"/>
  <c r="AE27" i="8" s="1"/>
  <c r="W253" i="8"/>
  <c r="Y219" i="8"/>
  <c r="AM50" i="9"/>
  <c r="AH50" i="9"/>
  <c r="AH21" i="8"/>
  <c r="AM21" i="8"/>
  <c r="S129" i="9"/>
  <c r="R129" i="9"/>
  <c r="AM75" i="8"/>
  <c r="AH75" i="8"/>
  <c r="AM206" i="8"/>
  <c r="AH206" i="8"/>
  <c r="AM97" i="8"/>
  <c r="AH97" i="8"/>
  <c r="W88" i="9"/>
  <c r="U88" i="9"/>
  <c r="AC251" i="8"/>
  <c r="AC233" i="8"/>
  <c r="AC38" i="8"/>
  <c r="AH136" i="8"/>
  <c r="AM136" i="8"/>
  <c r="AH122" i="9"/>
  <c r="AM122" i="9"/>
  <c r="O155" i="9"/>
  <c r="U5" i="8"/>
  <c r="U4" i="8" s="1"/>
  <c r="S219" i="8"/>
  <c r="S5" i="8" s="1"/>
  <c r="S279" i="8"/>
  <c r="U291" i="8"/>
  <c r="S291" i="8" s="1"/>
  <c r="W248" i="8"/>
  <c r="AM14" i="8"/>
  <c r="AH14" i="8"/>
  <c r="AL270" i="8"/>
  <c r="AG270" i="8"/>
  <c r="AM132" i="9"/>
  <c r="AH132" i="9"/>
  <c r="AM36" i="9"/>
  <c r="AH36" i="9"/>
  <c r="AH30" i="8"/>
  <c r="AM30" i="8"/>
  <c r="AM35" i="8"/>
  <c r="AH35" i="8"/>
  <c r="AG162" i="9" l="1"/>
  <c r="AG25" i="9"/>
  <c r="AL127" i="9"/>
  <c r="AL208" i="9"/>
  <c r="AL175" i="9"/>
  <c r="AL118" i="9"/>
  <c r="AL108" i="9"/>
  <c r="AL41" i="9"/>
  <c r="AL176" i="9"/>
  <c r="AL44" i="9"/>
  <c r="AG94" i="9"/>
  <c r="AG211" i="9"/>
  <c r="AG173" i="9"/>
  <c r="AG73" i="9"/>
  <c r="AL130" i="9"/>
  <c r="AL238" i="8"/>
  <c r="AG157" i="9"/>
  <c r="Y256" i="8"/>
  <c r="W256" i="8" s="1"/>
  <c r="AM65" i="9"/>
  <c r="AH89" i="9"/>
  <c r="AG49" i="9"/>
  <c r="U154" i="9"/>
  <c r="W154" i="9"/>
  <c r="Y201" i="9"/>
  <c r="AB201" i="9" s="1"/>
  <c r="S214" i="9"/>
  <c r="R214" i="9"/>
  <c r="AA164" i="9"/>
  <c r="O164" i="9"/>
  <c r="O39" i="9"/>
  <c r="AA39" i="9"/>
  <c r="O93" i="9"/>
  <c r="AC26" i="9"/>
  <c r="AE26" i="9"/>
  <c r="AA93" i="9"/>
  <c r="AE29" i="9"/>
  <c r="AC29" i="9"/>
  <c r="W57" i="9"/>
  <c r="U57" i="9"/>
  <c r="AM180" i="9"/>
  <c r="AH48" i="9"/>
  <c r="AH124" i="9"/>
  <c r="AM166" i="9"/>
  <c r="AM109" i="9"/>
  <c r="AM186" i="9"/>
  <c r="AL103" i="9"/>
  <c r="AG76" i="9"/>
  <c r="AH182" i="9"/>
  <c r="AL110" i="9"/>
  <c r="AG142" i="9"/>
  <c r="AL42" i="9"/>
  <c r="AM103" i="9"/>
  <c r="AL92" i="9"/>
  <c r="AL165" i="9"/>
  <c r="AG165" i="9"/>
  <c r="AG60" i="9"/>
  <c r="AG42" i="9"/>
  <c r="AG148" i="9"/>
  <c r="AH121" i="9"/>
  <c r="AL157" i="9"/>
  <c r="AL109" i="9"/>
  <c r="AG112" i="9"/>
  <c r="AL112" i="9"/>
  <c r="AH92" i="9"/>
  <c r="AL142" i="9"/>
  <c r="AH148" i="9"/>
  <c r="AM157" i="9"/>
  <c r="AG102" i="9"/>
  <c r="AH203" i="9"/>
  <c r="AL49" i="9"/>
  <c r="AM112" i="9"/>
  <c r="AL48" i="9"/>
  <c r="AM193" i="9"/>
  <c r="AH128" i="9"/>
  <c r="AM212" i="9"/>
  <c r="AC163" i="9"/>
  <c r="AE163" i="9"/>
  <c r="AC71" i="9"/>
  <c r="AE71" i="9"/>
  <c r="AC184" i="9"/>
  <c r="AE184" i="9"/>
  <c r="AC205" i="9"/>
  <c r="AE205" i="9"/>
  <c r="AG205" i="9" s="1"/>
  <c r="AC85" i="9"/>
  <c r="AE85" i="9"/>
  <c r="AG85" i="9" s="1"/>
  <c r="AC58" i="9"/>
  <c r="AE58" i="9"/>
  <c r="AL58" i="9" s="1"/>
  <c r="AC143" i="9"/>
  <c r="AE143" i="9"/>
  <c r="AC161" i="9"/>
  <c r="AE161" i="9"/>
  <c r="AC17" i="9"/>
  <c r="AE17" i="9"/>
  <c r="AL17" i="9" s="1"/>
  <c r="AG262" i="8"/>
  <c r="AL262" i="8"/>
  <c r="AM270" i="8"/>
  <c r="AH270" i="8"/>
  <c r="AH103" i="9"/>
  <c r="AM41" i="9"/>
  <c r="AH41" i="9"/>
  <c r="W129" i="9"/>
  <c r="U129" i="9"/>
  <c r="AM176" i="9"/>
  <c r="AH176" i="9"/>
  <c r="W263" i="8"/>
  <c r="Y273" i="8"/>
  <c r="W273" i="8" s="1"/>
  <c r="W279" i="8"/>
  <c r="Y291" i="8"/>
  <c r="W291" i="8" s="1"/>
  <c r="AM44" i="9"/>
  <c r="AH44" i="9"/>
  <c r="AM165" i="9"/>
  <c r="AH165" i="9"/>
  <c r="Y100" i="9"/>
  <c r="AB100" i="9" s="1"/>
  <c r="AH60" i="9"/>
  <c r="AM60" i="9"/>
  <c r="AM148" i="9"/>
  <c r="AH225" i="8"/>
  <c r="AM225" i="8"/>
  <c r="Y242" i="8"/>
  <c r="W242" i="8" s="1"/>
  <c r="AM288" i="8"/>
  <c r="AH288" i="8"/>
  <c r="AM173" i="9"/>
  <c r="AH173" i="9"/>
  <c r="AM261" i="8"/>
  <c r="AH261" i="8"/>
  <c r="AG169" i="8"/>
  <c r="AL169" i="8"/>
  <c r="AM49" i="9"/>
  <c r="AH49" i="9"/>
  <c r="AG38" i="8"/>
  <c r="AL38" i="8"/>
  <c r="AM76" i="9"/>
  <c r="AH76" i="9"/>
  <c r="AM94" i="9"/>
  <c r="AH94" i="9"/>
  <c r="AG278" i="8"/>
  <c r="AL278" i="8"/>
  <c r="AL247" i="8"/>
  <c r="AG247" i="8"/>
  <c r="AC248" i="8"/>
  <c r="AM108" i="9"/>
  <c r="AH108" i="9"/>
  <c r="AH246" i="8"/>
  <c r="AM246" i="8"/>
  <c r="AH102" i="9"/>
  <c r="AM102" i="9"/>
  <c r="AC231" i="8"/>
  <c r="AH271" i="8"/>
  <c r="AM271" i="8"/>
  <c r="AH239" i="8"/>
  <c r="AM239" i="8"/>
  <c r="AH112" i="9"/>
  <c r="Y88" i="9"/>
  <c r="AB88" i="9" s="1"/>
  <c r="W223" i="8"/>
  <c r="Y228" i="8"/>
  <c r="W228" i="8" s="1"/>
  <c r="AH237" i="8"/>
  <c r="AM237" i="8"/>
  <c r="AM110" i="9"/>
  <c r="AH110" i="9"/>
  <c r="AH208" i="9"/>
  <c r="AM208" i="9"/>
  <c r="AL264" i="8"/>
  <c r="AG264" i="8"/>
  <c r="AG58" i="9"/>
  <c r="AH211" i="9"/>
  <c r="AM211" i="9"/>
  <c r="AH127" i="9"/>
  <c r="AM127" i="9"/>
  <c r="S183" i="9"/>
  <c r="R183" i="9"/>
  <c r="AM286" i="8"/>
  <c r="AH286" i="8"/>
  <c r="AM260" i="8"/>
  <c r="AH260" i="8"/>
  <c r="AM238" i="8"/>
  <c r="AH238" i="8"/>
  <c r="AM236" i="8"/>
  <c r="AH236" i="8"/>
  <c r="AM289" i="8"/>
  <c r="AH289" i="8"/>
  <c r="AH268" i="8"/>
  <c r="AM268" i="8"/>
  <c r="Y135" i="9"/>
  <c r="AB135" i="9" s="1"/>
  <c r="AH280" i="8"/>
  <c r="AM280" i="8"/>
  <c r="AH245" i="8"/>
  <c r="AM245" i="8"/>
  <c r="AH254" i="8"/>
  <c r="AM254" i="8"/>
  <c r="S155" i="9"/>
  <c r="R155" i="9"/>
  <c r="W219" i="8"/>
  <c r="W5" i="8" s="1"/>
  <c r="Y5" i="8"/>
  <c r="Y4" i="8" s="1"/>
  <c r="AC232" i="8"/>
  <c r="AC27" i="8"/>
  <c r="AC253" i="8"/>
  <c r="AB219" i="8"/>
  <c r="AH162" i="9"/>
  <c r="AM162" i="9"/>
  <c r="AH250" i="8"/>
  <c r="AM250" i="8"/>
  <c r="AM142" i="9"/>
  <c r="AH142" i="9"/>
  <c r="AG71" i="9"/>
  <c r="AL71" i="9"/>
  <c r="AH130" i="9"/>
  <c r="AM130" i="9"/>
  <c r="AM266" i="8"/>
  <c r="AH266" i="8"/>
  <c r="AH19" i="8"/>
  <c r="AM19" i="8"/>
  <c r="AH25" i="9"/>
  <c r="AM25" i="9"/>
  <c r="AL119" i="8"/>
  <c r="AG119" i="8"/>
  <c r="AH42" i="9"/>
  <c r="AM42" i="9"/>
  <c r="AM285" i="8"/>
  <c r="AH285" i="8"/>
  <c r="AL98" i="8"/>
  <c r="AG98" i="8"/>
  <c r="AM269" i="8"/>
  <c r="AH269" i="8"/>
  <c r="W40" i="9"/>
  <c r="U40" i="9"/>
  <c r="AH118" i="9"/>
  <c r="AM118" i="9"/>
  <c r="AM175" i="9"/>
  <c r="AH175" i="9"/>
  <c r="AM281" i="8"/>
  <c r="AH281" i="8"/>
  <c r="W189" i="9"/>
  <c r="U189" i="9"/>
  <c r="AG77" i="8"/>
  <c r="AL77" i="8"/>
  <c r="AH265" i="8"/>
  <c r="AM265" i="8"/>
  <c r="AM73" i="9"/>
  <c r="AH73" i="9"/>
  <c r="AH240" i="8"/>
  <c r="AM240" i="8"/>
  <c r="Y96" i="9"/>
  <c r="AB96" i="9" s="1"/>
  <c r="AM234" i="8"/>
  <c r="AH234" i="8"/>
  <c r="AM12" i="8"/>
  <c r="AH12" i="8"/>
  <c r="AH277" i="8"/>
  <c r="AM277" i="8"/>
  <c r="AM82" i="9"/>
  <c r="AH82" i="9"/>
  <c r="Y154" i="9" l="1"/>
  <c r="AB154" i="9" s="1"/>
  <c r="AE201" i="9"/>
  <c r="AC201" i="9"/>
  <c r="W214" i="9"/>
  <c r="U214" i="9"/>
  <c r="S164" i="9"/>
  <c r="R164" i="9"/>
  <c r="R39" i="9"/>
  <c r="S39" i="9"/>
  <c r="Y57" i="9"/>
  <c r="AB57" i="9" s="1"/>
  <c r="AG29" i="9"/>
  <c r="AL29" i="9"/>
  <c r="AG26" i="9"/>
  <c r="AL26" i="9"/>
  <c r="S93" i="9"/>
  <c r="R93" i="9"/>
  <c r="AH157" i="9"/>
  <c r="AG184" i="9"/>
  <c r="AG163" i="9"/>
  <c r="AH109" i="9"/>
  <c r="AL85" i="9"/>
  <c r="AM161" i="9"/>
  <c r="AH85" i="9"/>
  <c r="AG161" i="9"/>
  <c r="AL205" i="9"/>
  <c r="AM48" i="9"/>
  <c r="AL161" i="9"/>
  <c r="AH184" i="9"/>
  <c r="AL163" i="9"/>
  <c r="AL184" i="9"/>
  <c r="AG17" i="9"/>
  <c r="AG143" i="9"/>
  <c r="AH58" i="9"/>
  <c r="AM92" i="9"/>
  <c r="AL143" i="9"/>
  <c r="AC100" i="9"/>
  <c r="AE100" i="9"/>
  <c r="AL100" i="9" s="1"/>
  <c r="AC88" i="9"/>
  <c r="AE88" i="9"/>
  <c r="AG88" i="9" s="1"/>
  <c r="AC96" i="9"/>
  <c r="AE96" i="9"/>
  <c r="AL96" i="9" s="1"/>
  <c r="AC135" i="9"/>
  <c r="AE135" i="9"/>
  <c r="AM17" i="9"/>
  <c r="AH17" i="9"/>
  <c r="AL231" i="8"/>
  <c r="AG231" i="8"/>
  <c r="AC263" i="8"/>
  <c r="AB273" i="8"/>
  <c r="AC273" i="8" s="1"/>
  <c r="AM264" i="8"/>
  <c r="AH264" i="8"/>
  <c r="AB242" i="8"/>
  <c r="AC242" i="8" s="1"/>
  <c r="AG235" i="8"/>
  <c r="AL235" i="8"/>
  <c r="AG282" i="8"/>
  <c r="AL282" i="8"/>
  <c r="AM77" i="8"/>
  <c r="AH77" i="8"/>
  <c r="AM98" i="8"/>
  <c r="AH98" i="8"/>
  <c r="AL284" i="8"/>
  <c r="AG284" i="8"/>
  <c r="AH71" i="9"/>
  <c r="AM71" i="9"/>
  <c r="AC279" i="8"/>
  <c r="AB291" i="8"/>
  <c r="AC291" i="8" s="1"/>
  <c r="AL88" i="9"/>
  <c r="AM143" i="9"/>
  <c r="AH143" i="9"/>
  <c r="AB256" i="8"/>
  <c r="AC256" i="8" s="1"/>
  <c r="AM163" i="9"/>
  <c r="AH163" i="9"/>
  <c r="AM169" i="8"/>
  <c r="AH169" i="8"/>
  <c r="AH205" i="9"/>
  <c r="AM205" i="9"/>
  <c r="AG224" i="8"/>
  <c r="AL224" i="8"/>
  <c r="Y189" i="9"/>
  <c r="AB189" i="9" s="1"/>
  <c r="AG252" i="8"/>
  <c r="AL252" i="8"/>
  <c r="AL248" i="8"/>
  <c r="AG248" i="8"/>
  <c r="AM119" i="8"/>
  <c r="AH119" i="8"/>
  <c r="AC223" i="8"/>
  <c r="AB228" i="8"/>
  <c r="AC228" i="8" s="1"/>
  <c r="AL27" i="8"/>
  <c r="AE242" i="8"/>
  <c r="AG27" i="8"/>
  <c r="AE219" i="8"/>
  <c r="AH161" i="9"/>
  <c r="AH278" i="8"/>
  <c r="AM278" i="8"/>
  <c r="AG251" i="8"/>
  <c r="AL251" i="8"/>
  <c r="AG233" i="8"/>
  <c r="AL233" i="8"/>
  <c r="AL249" i="8"/>
  <c r="AG249" i="8"/>
  <c r="Y129" i="9"/>
  <c r="AB129" i="9" s="1"/>
  <c r="Y40" i="9"/>
  <c r="AB40" i="9" s="1"/>
  <c r="AG283" i="8"/>
  <c r="AL283" i="8"/>
  <c r="AL267" i="8"/>
  <c r="AG267" i="8"/>
  <c r="AB5" i="8"/>
  <c r="AB4" i="8" s="1"/>
  <c r="AC219" i="8"/>
  <c r="AC5" i="8" s="1"/>
  <c r="W155" i="9"/>
  <c r="U155" i="9"/>
  <c r="W183" i="9"/>
  <c r="U183" i="9"/>
  <c r="AM247" i="8"/>
  <c r="AH247" i="8"/>
  <c r="AM38" i="8"/>
  <c r="AH38" i="8"/>
  <c r="AE228" i="8"/>
  <c r="AL226" i="8"/>
  <c r="AG226" i="8"/>
  <c r="AE291" i="8"/>
  <c r="AG287" i="8"/>
  <c r="AL287" i="8"/>
  <c r="AM262" i="8"/>
  <c r="AH262" i="8"/>
  <c r="AC154" i="9" l="1"/>
  <c r="AE154" i="9"/>
  <c r="AL201" i="9"/>
  <c r="AG201" i="9"/>
  <c r="Y214" i="9"/>
  <c r="AB214" i="9" s="1"/>
  <c r="W164" i="9"/>
  <c r="U164" i="9"/>
  <c r="U39" i="9"/>
  <c r="W39" i="9"/>
  <c r="AH26" i="9"/>
  <c r="AM26" i="9"/>
  <c r="W93" i="9"/>
  <c r="U93" i="9"/>
  <c r="AM29" i="9"/>
  <c r="AH29" i="9"/>
  <c r="AC57" i="9"/>
  <c r="AE57" i="9"/>
  <c r="AG100" i="9"/>
  <c r="AM85" i="9"/>
  <c r="AG96" i="9"/>
  <c r="AM184" i="9"/>
  <c r="AM58" i="9"/>
  <c r="AL135" i="9"/>
  <c r="AG135" i="9"/>
  <c r="AC40" i="9"/>
  <c r="AE40" i="9"/>
  <c r="AC189" i="9"/>
  <c r="AE189" i="9"/>
  <c r="AG189" i="9" s="1"/>
  <c r="AC129" i="9"/>
  <c r="AE129" i="9"/>
  <c r="AL129" i="9" s="1"/>
  <c r="AL242" i="8"/>
  <c r="AG242" i="8"/>
  <c r="AH252" i="8"/>
  <c r="AM252" i="8"/>
  <c r="AH235" i="8"/>
  <c r="AM235" i="8"/>
  <c r="AL228" i="8"/>
  <c r="AG228" i="8"/>
  <c r="AH267" i="8"/>
  <c r="AM267" i="8"/>
  <c r="AL263" i="8"/>
  <c r="AG263" i="8"/>
  <c r="AE273" i="8"/>
  <c r="AK2" i="8"/>
  <c r="H35" i="4" s="1"/>
  <c r="AK1" i="8"/>
  <c r="H34" i="4" s="1"/>
  <c r="AH287" i="8"/>
  <c r="AM287" i="8"/>
  <c r="Y183" i="9"/>
  <c r="AB183" i="9" s="1"/>
  <c r="AM233" i="8"/>
  <c r="AH233" i="8"/>
  <c r="AM251" i="8"/>
  <c r="AH251" i="8"/>
  <c r="AG219" i="8"/>
  <c r="AG5" i="8" s="1"/>
  <c r="AL219" i="8"/>
  <c r="AE5" i="8"/>
  <c r="AE4" i="8" s="1"/>
  <c r="H31" i="4" s="1"/>
  <c r="H32" i="4" s="1"/>
  <c r="AH282" i="8"/>
  <c r="AM282" i="8"/>
  <c r="AM100" i="9"/>
  <c r="AH100" i="9"/>
  <c r="AM135" i="9"/>
  <c r="AH135" i="9"/>
  <c r="AH283" i="8"/>
  <c r="AM283" i="8"/>
  <c r="AL232" i="8"/>
  <c r="AG232" i="8"/>
  <c r="AH226" i="8"/>
  <c r="AM226" i="8"/>
  <c r="AH249" i="8"/>
  <c r="AM249" i="8"/>
  <c r="AG223" i="8"/>
  <c r="AL223" i="8"/>
  <c r="AH27" i="8"/>
  <c r="AM27" i="8"/>
  <c r="AM2" i="8" s="1"/>
  <c r="H37" i="4" s="1"/>
  <c r="AM224" i="8"/>
  <c r="AH224" i="8"/>
  <c r="AH284" i="8"/>
  <c r="AM284" i="8"/>
  <c r="AL291" i="8"/>
  <c r="AG291" i="8"/>
  <c r="Y155" i="9"/>
  <c r="AB155" i="9" s="1"/>
  <c r="AL253" i="8"/>
  <c r="AG253" i="8"/>
  <c r="AL279" i="8"/>
  <c r="AG279" i="8"/>
  <c r="AM248" i="8"/>
  <c r="AH248" i="8"/>
  <c r="AM88" i="9"/>
  <c r="AH88" i="9"/>
  <c r="AM96" i="9"/>
  <c r="AH96" i="9"/>
  <c r="AH231" i="8"/>
  <c r="AM231" i="8"/>
  <c r="AE256" i="8"/>
  <c r="AL154" i="9" l="1"/>
  <c r="AG154" i="9"/>
  <c r="AM201" i="9"/>
  <c r="AH201" i="9"/>
  <c r="AC214" i="9"/>
  <c r="AE214" i="9"/>
  <c r="Y164" i="9"/>
  <c r="AB164" i="9" s="1"/>
  <c r="Y39" i="9"/>
  <c r="AB39" i="9" s="1"/>
  <c r="AL57" i="9"/>
  <c r="AG57" i="9"/>
  <c r="Y93" i="9"/>
  <c r="AB93" i="9" s="1"/>
  <c r="AG40" i="9"/>
  <c r="AG129" i="9"/>
  <c r="AL40" i="9"/>
  <c r="AM1" i="8"/>
  <c r="H36" i="4" s="1"/>
  <c r="AM189" i="9"/>
  <c r="AL189" i="9"/>
  <c r="AC155" i="9"/>
  <c r="AE155" i="9"/>
  <c r="AG155" i="9" s="1"/>
  <c r="AC183" i="9"/>
  <c r="AE183" i="9"/>
  <c r="AG183" i="9" s="1"/>
  <c r="AL256" i="8"/>
  <c r="AG256" i="8"/>
  <c r="AM223" i="8"/>
  <c r="AH223" i="8"/>
  <c r="AH40" i="9"/>
  <c r="AM40" i="9"/>
  <c r="AH279" i="8"/>
  <c r="AM279" i="8"/>
  <c r="AH291" i="8"/>
  <c r="AM291" i="8"/>
  <c r="AM232" i="8"/>
  <c r="AH232" i="8"/>
  <c r="AL5" i="8"/>
  <c r="AH263" i="8"/>
  <c r="AM263" i="8"/>
  <c r="AH228" i="8"/>
  <c r="AM228" i="8"/>
  <c r="AM242" i="8"/>
  <c r="AH242" i="8"/>
  <c r="AM253" i="8"/>
  <c r="AH253" i="8"/>
  <c r="AF5" i="8"/>
  <c r="AH219" i="8"/>
  <c r="AH5" i="8" s="1"/>
  <c r="AM219" i="8"/>
  <c r="AM5" i="8" s="1"/>
  <c r="AH129" i="9"/>
  <c r="AM129" i="9"/>
  <c r="AL273" i="8"/>
  <c r="AG273" i="8"/>
  <c r="AM154" i="9" l="1"/>
  <c r="AH154" i="9"/>
  <c r="AG214" i="9"/>
  <c r="AL214" i="9"/>
  <c r="AL155" i="9"/>
  <c r="AH155" i="9"/>
  <c r="AE164" i="9"/>
  <c r="AC164" i="9"/>
  <c r="AE39" i="9"/>
  <c r="AC39" i="9"/>
  <c r="AE93" i="9"/>
  <c r="AC93" i="9"/>
  <c r="AM57" i="9"/>
  <c r="AH57" i="9"/>
  <c r="AL183" i="9"/>
  <c r="AH189" i="9"/>
  <c r="AH273" i="8"/>
  <c r="AM273" i="8"/>
  <c r="AM183" i="9"/>
  <c r="AH183" i="9"/>
  <c r="AH256" i="8"/>
  <c r="AM256" i="8"/>
  <c r="AM214" i="9" l="1"/>
  <c r="AH214" i="9"/>
  <c r="AL164" i="9"/>
  <c r="AG164" i="9"/>
  <c r="AM155" i="9"/>
  <c r="AG39" i="9"/>
  <c r="AL39" i="9"/>
  <c r="AG93" i="9"/>
  <c r="AL93" i="9"/>
  <c r="AH164" i="9" l="1"/>
  <c r="AM164" i="9"/>
  <c r="AH39" i="9"/>
  <c r="AM39" i="9"/>
  <c r="AH93" i="9"/>
  <c r="AM93" i="9"/>
  <c r="N59" i="9" l="1"/>
  <c r="J59" i="9"/>
  <c r="V59" i="9" s="1"/>
  <c r="K59" i="9"/>
  <c r="K62" i="9"/>
  <c r="J62" i="9"/>
  <c r="V62" i="9" s="1"/>
  <c r="N62" i="9"/>
  <c r="O62" i="9" l="1"/>
  <c r="AA62" i="9"/>
  <c r="AA59" i="9"/>
  <c r="J18" i="9"/>
  <c r="V18" i="9" s="1"/>
  <c r="K18" i="9"/>
  <c r="N18" i="9"/>
  <c r="J13" i="9"/>
  <c r="V13" i="9" s="1"/>
  <c r="N13" i="9"/>
  <c r="K13" i="9"/>
  <c r="J15" i="9"/>
  <c r="V15" i="9" s="1"/>
  <c r="N15" i="9"/>
  <c r="K15" i="9"/>
  <c r="K16" i="9"/>
  <c r="J16" i="9"/>
  <c r="V16" i="9" s="1"/>
  <c r="N16" i="9"/>
  <c r="O59" i="9"/>
  <c r="K14" i="9" l="1"/>
  <c r="J14" i="9"/>
  <c r="V14" i="9" s="1"/>
  <c r="N14" i="9"/>
  <c r="N23" i="9"/>
  <c r="J23" i="9"/>
  <c r="V23" i="9" s="1"/>
  <c r="K23" i="9"/>
  <c r="S59" i="9"/>
  <c r="R59" i="9"/>
  <c r="N136" i="9"/>
  <c r="J136" i="9"/>
  <c r="V136" i="9" s="1"/>
  <c r="K136" i="9"/>
  <c r="J75" i="9"/>
  <c r="V75" i="9" s="1"/>
  <c r="N75" i="9"/>
  <c r="K75" i="9"/>
  <c r="N78" i="9"/>
  <c r="J78" i="9"/>
  <c r="V78" i="9" s="1"/>
  <c r="K78" i="9"/>
  <c r="O15" i="9"/>
  <c r="J99" i="9"/>
  <c r="V99" i="9" s="1"/>
  <c r="K99" i="9"/>
  <c r="N99" i="9"/>
  <c r="N168" i="9"/>
  <c r="K168" i="9"/>
  <c r="J168" i="9"/>
  <c r="V168" i="9" s="1"/>
  <c r="O13" i="9"/>
  <c r="J139" i="9"/>
  <c r="V139" i="9" s="1"/>
  <c r="N139" i="9"/>
  <c r="K139" i="9"/>
  <c r="N206" i="9"/>
  <c r="K206" i="9"/>
  <c r="J206" i="9"/>
  <c r="V206" i="9" s="1"/>
  <c r="J30" i="9"/>
  <c r="V30" i="9" s="1"/>
  <c r="N30" i="9"/>
  <c r="K30" i="9"/>
  <c r="N10" i="9"/>
  <c r="K10" i="9"/>
  <c r="J10" i="9"/>
  <c r="V10" i="9" s="1"/>
  <c r="J9" i="9"/>
  <c r="V9" i="9" s="1"/>
  <c r="K9" i="9"/>
  <c r="N9" i="9"/>
  <c r="J207" i="9"/>
  <c r="V207" i="9" s="1"/>
  <c r="N207" i="9"/>
  <c r="K207" i="9"/>
  <c r="O16" i="9"/>
  <c r="K141" i="9"/>
  <c r="J141" i="9"/>
  <c r="V141" i="9" s="1"/>
  <c r="N141" i="9"/>
  <c r="K179" i="9"/>
  <c r="J179" i="9"/>
  <c r="V179" i="9" s="1"/>
  <c r="N179" i="9"/>
  <c r="N97" i="9"/>
  <c r="J97" i="9"/>
  <c r="V97" i="9" s="1"/>
  <c r="K97" i="9"/>
  <c r="O18" i="9"/>
  <c r="K125" i="9"/>
  <c r="J125" i="9"/>
  <c r="V125" i="9" s="1"/>
  <c r="N125" i="9"/>
  <c r="J105" i="9"/>
  <c r="V105" i="9" s="1"/>
  <c r="K105" i="9"/>
  <c r="N105" i="9"/>
  <c r="J24" i="9"/>
  <c r="V24" i="9" s="1"/>
  <c r="N24" i="9"/>
  <c r="K24" i="9"/>
  <c r="J20" i="9"/>
  <c r="V20" i="9" s="1"/>
  <c r="K20" i="9"/>
  <c r="N20" i="9"/>
  <c r="K140" i="9"/>
  <c r="N140" i="9"/>
  <c r="J140" i="9"/>
  <c r="V140" i="9" s="1"/>
  <c r="K11" i="9"/>
  <c r="J11" i="9"/>
  <c r="V11" i="9" s="1"/>
  <c r="N11" i="9"/>
  <c r="N53" i="9"/>
  <c r="K53" i="9"/>
  <c r="J53" i="9"/>
  <c r="V53" i="9" s="1"/>
  <c r="AA18" i="9"/>
  <c r="S62" i="9"/>
  <c r="R62" i="9"/>
  <c r="K28" i="9"/>
  <c r="J28" i="9"/>
  <c r="V28" i="9" s="1"/>
  <c r="N28" i="9"/>
  <c r="N117" i="9"/>
  <c r="J117" i="9"/>
  <c r="V117" i="9" s="1"/>
  <c r="K117" i="9"/>
  <c r="AA16" i="9"/>
  <c r="AA13" i="9"/>
  <c r="AA15" i="9"/>
  <c r="K171" i="9"/>
  <c r="J171" i="9"/>
  <c r="V171" i="9" s="1"/>
  <c r="N171" i="9"/>
  <c r="K52" i="9"/>
  <c r="J52" i="9"/>
  <c r="V52" i="9" s="1"/>
  <c r="N52" i="9"/>
  <c r="J35" i="9"/>
  <c r="V35" i="9" s="1"/>
  <c r="K35" i="9"/>
  <c r="N35" i="9"/>
  <c r="K21" i="9"/>
  <c r="J21" i="9"/>
  <c r="V21" i="9" s="1"/>
  <c r="N21" i="9"/>
  <c r="K210" i="9"/>
  <c r="N210" i="9"/>
  <c r="J210" i="9"/>
  <c r="V210" i="9" s="1"/>
  <c r="L246" i="9" l="1"/>
  <c r="L271" i="9"/>
  <c r="L270" i="9"/>
  <c r="AA99" i="9"/>
  <c r="L280" i="9"/>
  <c r="O28" i="9"/>
  <c r="O53" i="9"/>
  <c r="AA10" i="9"/>
  <c r="AA206" i="9"/>
  <c r="K250" i="9"/>
  <c r="J250" i="9"/>
  <c r="O140" i="9"/>
  <c r="J234" i="9"/>
  <c r="K234" i="9"/>
  <c r="O105" i="9"/>
  <c r="J268" i="9"/>
  <c r="K268" i="9"/>
  <c r="AA168" i="9"/>
  <c r="O97" i="9"/>
  <c r="AA35" i="9"/>
  <c r="O207" i="9"/>
  <c r="L239" i="9"/>
  <c r="K269" i="9"/>
  <c r="J269" i="9"/>
  <c r="L250" i="9"/>
  <c r="S13" i="9"/>
  <c r="R13" i="9"/>
  <c r="O168" i="9"/>
  <c r="AA21" i="9"/>
  <c r="S15" i="9"/>
  <c r="R15" i="9"/>
  <c r="L281" i="9"/>
  <c r="J225" i="9"/>
  <c r="K225" i="9"/>
  <c r="J285" i="9"/>
  <c r="K285" i="9"/>
  <c r="AA20" i="9"/>
  <c r="J236" i="9"/>
  <c r="K236" i="9"/>
  <c r="O21" i="9"/>
  <c r="K246" i="9"/>
  <c r="J246" i="9"/>
  <c r="O117" i="9"/>
  <c r="L254" i="9"/>
  <c r="W62" i="9"/>
  <c r="U62" i="9"/>
  <c r="J19" i="9"/>
  <c r="V19" i="9" s="1"/>
  <c r="K19" i="9"/>
  <c r="N19" i="9"/>
  <c r="J12" i="9"/>
  <c r="V12" i="9" s="1"/>
  <c r="N12" i="9"/>
  <c r="K12" i="9"/>
  <c r="J265" i="9"/>
  <c r="K265" i="9"/>
  <c r="AA171" i="9"/>
  <c r="AA9" i="9"/>
  <c r="AA30" i="9"/>
  <c r="AA125" i="9"/>
  <c r="J288" i="9"/>
  <c r="K288" i="9"/>
  <c r="O179" i="9"/>
  <c r="S16" i="9"/>
  <c r="R16" i="9"/>
  <c r="L289" i="9"/>
  <c r="K239" i="9"/>
  <c r="J239" i="9"/>
  <c r="O139" i="9"/>
  <c r="J286" i="9"/>
  <c r="K286" i="9"/>
  <c r="AA97" i="9"/>
  <c r="AA11" i="9"/>
  <c r="L285" i="9"/>
  <c r="L225" i="9"/>
  <c r="W59" i="9"/>
  <c r="U59" i="9"/>
  <c r="O23" i="9"/>
  <c r="AA23" i="9"/>
  <c r="L236" i="9"/>
  <c r="O210" i="9"/>
  <c r="O35" i="9"/>
  <c r="AA140" i="9"/>
  <c r="O52" i="9"/>
  <c r="AA14" i="9"/>
  <c r="AA75" i="9"/>
  <c r="J261" i="9"/>
  <c r="K261" i="9"/>
  <c r="O11" i="9"/>
  <c r="AA136" i="9"/>
  <c r="J270" i="9"/>
  <c r="K270" i="9"/>
  <c r="AA141" i="9"/>
  <c r="L265" i="9"/>
  <c r="O24" i="9"/>
  <c r="L266" i="9"/>
  <c r="O125" i="9"/>
  <c r="S18" i="9"/>
  <c r="R18" i="9"/>
  <c r="L288" i="9"/>
  <c r="O141" i="9"/>
  <c r="J289" i="9"/>
  <c r="K289" i="9"/>
  <c r="L237" i="9"/>
  <c r="J260" i="9"/>
  <c r="K260" i="9"/>
  <c r="AA210" i="9"/>
  <c r="O30" i="9"/>
  <c r="O206" i="9"/>
  <c r="L269" i="9"/>
  <c r="L286" i="9"/>
  <c r="O99" i="9"/>
  <c r="O78" i="9"/>
  <c r="J281" i="9"/>
  <c r="K281" i="9"/>
  <c r="O136" i="9"/>
  <c r="AA52" i="9"/>
  <c r="AA24" i="9"/>
  <c r="J245" i="9"/>
  <c r="K245" i="9"/>
  <c r="AA139" i="9"/>
  <c r="K280" i="9"/>
  <c r="J280" i="9"/>
  <c r="O171" i="9"/>
  <c r="J254" i="9"/>
  <c r="K254" i="9"/>
  <c r="L261" i="9"/>
  <c r="O20" i="9"/>
  <c r="L234" i="9"/>
  <c r="K266" i="9"/>
  <c r="J266" i="9"/>
  <c r="AA53" i="9"/>
  <c r="L268" i="9"/>
  <c r="AA179" i="9"/>
  <c r="AA78" i="9"/>
  <c r="J271" i="9"/>
  <c r="K271" i="9"/>
  <c r="AA207" i="9"/>
  <c r="AA28" i="9"/>
  <c r="AA105" i="9"/>
  <c r="O9" i="9"/>
  <c r="J237" i="9"/>
  <c r="K237" i="9"/>
  <c r="O10" i="9"/>
  <c r="O75" i="9"/>
  <c r="AA117" i="9"/>
  <c r="O14" i="9"/>
  <c r="L238" i="9" l="1"/>
  <c r="S10" i="9"/>
  <c r="R10" i="9"/>
  <c r="S20" i="9"/>
  <c r="R20" i="9"/>
  <c r="S30" i="9"/>
  <c r="R30" i="9"/>
  <c r="L260" i="9"/>
  <c r="S24" i="9"/>
  <c r="R24" i="9"/>
  <c r="S11" i="9"/>
  <c r="R11" i="9"/>
  <c r="S52" i="9"/>
  <c r="R52" i="9"/>
  <c r="Y59" i="9"/>
  <c r="S139" i="9"/>
  <c r="R139" i="9"/>
  <c r="P269" i="9" s="1"/>
  <c r="K264" i="9"/>
  <c r="J264" i="9"/>
  <c r="L245" i="9"/>
  <c r="W13" i="9"/>
  <c r="U13" i="9"/>
  <c r="S53" i="9"/>
  <c r="R53" i="9"/>
  <c r="S9" i="9"/>
  <c r="R9" i="9"/>
  <c r="S78" i="9"/>
  <c r="R78" i="9"/>
  <c r="S206" i="9"/>
  <c r="R206" i="9"/>
  <c r="L277" i="9"/>
  <c r="W18" i="9"/>
  <c r="U18" i="9"/>
  <c r="S23" i="9"/>
  <c r="R23" i="9"/>
  <c r="O19" i="9"/>
  <c r="S207" i="9"/>
  <c r="R207" i="9"/>
  <c r="S97" i="9"/>
  <c r="R97" i="9"/>
  <c r="K238" i="9"/>
  <c r="J238" i="9"/>
  <c r="AA12" i="9"/>
  <c r="S28" i="9"/>
  <c r="R28" i="9"/>
  <c r="S14" i="9"/>
  <c r="R14" i="9"/>
  <c r="S75" i="9"/>
  <c r="R75" i="9"/>
  <c r="AA19" i="9"/>
  <c r="S171" i="9"/>
  <c r="R171" i="9"/>
  <c r="S125" i="9"/>
  <c r="R125" i="9"/>
  <c r="P268" i="9" s="1"/>
  <c r="S35" i="9"/>
  <c r="R35" i="9"/>
  <c r="W16" i="9"/>
  <c r="U16" i="9"/>
  <c r="S179" i="9"/>
  <c r="R179" i="9"/>
  <c r="J249" i="9"/>
  <c r="K249" i="9"/>
  <c r="J278" i="9"/>
  <c r="K278" i="9"/>
  <c r="Y62" i="9"/>
  <c r="S168" i="9"/>
  <c r="R168" i="9"/>
  <c r="S105" i="9"/>
  <c r="R105" i="9"/>
  <c r="S136" i="9"/>
  <c r="R136" i="9"/>
  <c r="S99" i="9"/>
  <c r="R99" i="9"/>
  <c r="S141" i="9"/>
  <c r="R141" i="9"/>
  <c r="P271" i="9" s="1"/>
  <c r="S210" i="9"/>
  <c r="R210" i="9"/>
  <c r="J277" i="9"/>
  <c r="K277" i="9"/>
  <c r="O12" i="9"/>
  <c r="J240" i="9"/>
  <c r="K240" i="9"/>
  <c r="L264" i="9"/>
  <c r="L278" i="9"/>
  <c r="L247" i="9"/>
  <c r="L240" i="9"/>
  <c r="J247" i="9"/>
  <c r="K247" i="9"/>
  <c r="S117" i="9"/>
  <c r="R117" i="9"/>
  <c r="S21" i="9"/>
  <c r="R21" i="9"/>
  <c r="W15" i="9"/>
  <c r="U15" i="9"/>
  <c r="S140" i="9"/>
  <c r="R140" i="9"/>
  <c r="P270" i="9" s="1"/>
  <c r="N169" i="9"/>
  <c r="J169" i="9"/>
  <c r="V169" i="9" s="1"/>
  <c r="K169" i="9"/>
  <c r="P246" i="9" l="1"/>
  <c r="L287" i="9"/>
  <c r="L226" i="9"/>
  <c r="K226" i="9"/>
  <c r="J226" i="9"/>
  <c r="W117" i="9"/>
  <c r="U117" i="9"/>
  <c r="S12" i="9"/>
  <c r="R12" i="9"/>
  <c r="P238" i="9" s="1"/>
  <c r="W99" i="9"/>
  <c r="U99" i="9"/>
  <c r="J77" i="9"/>
  <c r="V77" i="9" s="1"/>
  <c r="K77" i="9"/>
  <c r="N77" i="9"/>
  <c r="P288" i="9"/>
  <c r="J119" i="9"/>
  <c r="V119" i="9" s="1"/>
  <c r="N119" i="9"/>
  <c r="K119" i="9"/>
  <c r="P236" i="9"/>
  <c r="AA169" i="9"/>
  <c r="W28" i="9"/>
  <c r="U28" i="9"/>
  <c r="J38" i="9"/>
  <c r="V38" i="9" s="1"/>
  <c r="N38" i="9"/>
  <c r="K38" i="9"/>
  <c r="W97" i="9"/>
  <c r="U97" i="9"/>
  <c r="N27" i="9"/>
  <c r="J27" i="9"/>
  <c r="V27" i="9" s="1"/>
  <c r="K27" i="9"/>
  <c r="D219" i="9"/>
  <c r="W23" i="9"/>
  <c r="U23" i="9"/>
  <c r="Y13" i="9"/>
  <c r="AB59" i="9"/>
  <c r="AE59" i="9" s="1"/>
  <c r="P280" i="9"/>
  <c r="P261" i="9"/>
  <c r="J287" i="9"/>
  <c r="K287" i="9"/>
  <c r="O169" i="9"/>
  <c r="Y15" i="9"/>
  <c r="W21" i="9"/>
  <c r="U21" i="9"/>
  <c r="W210" i="9"/>
  <c r="U210" i="9"/>
  <c r="W141" i="9"/>
  <c r="U141" i="9"/>
  <c r="S271" i="9" s="1"/>
  <c r="P285" i="9"/>
  <c r="P225" i="9"/>
  <c r="P266" i="9"/>
  <c r="P286" i="9"/>
  <c r="W125" i="9"/>
  <c r="U125" i="9"/>
  <c r="S268" i="9" s="1"/>
  <c r="W75" i="9"/>
  <c r="U75" i="9"/>
  <c r="P289" i="9"/>
  <c r="W78" i="9"/>
  <c r="U78" i="9"/>
  <c r="P237" i="9"/>
  <c r="W52" i="9"/>
  <c r="U52" i="9"/>
  <c r="W11" i="9"/>
  <c r="U11" i="9"/>
  <c r="W10" i="9"/>
  <c r="U10" i="9"/>
  <c r="W105" i="9"/>
  <c r="U105" i="9"/>
  <c r="S266" i="9" s="1"/>
  <c r="AB62" i="9"/>
  <c r="AE62" i="9" s="1"/>
  <c r="W179" i="9"/>
  <c r="U179" i="9"/>
  <c r="Y16" i="9"/>
  <c r="W14" i="9"/>
  <c r="U14" i="9"/>
  <c r="S236" i="9" s="1"/>
  <c r="W207" i="9"/>
  <c r="U207" i="9"/>
  <c r="L249" i="9"/>
  <c r="W9" i="9"/>
  <c r="U9" i="9"/>
  <c r="W53" i="9"/>
  <c r="U53" i="9"/>
  <c r="W139" i="9"/>
  <c r="U139" i="9"/>
  <c r="S269" i="9" s="1"/>
  <c r="P234" i="9"/>
  <c r="W30" i="9"/>
  <c r="U30" i="9"/>
  <c r="P265" i="9"/>
  <c r="W140" i="9"/>
  <c r="U140" i="9"/>
  <c r="S270" i="9" s="1"/>
  <c r="W136" i="9"/>
  <c r="U136" i="9"/>
  <c r="W168" i="9"/>
  <c r="U168" i="9"/>
  <c r="W35" i="9"/>
  <c r="U35" i="9"/>
  <c r="W171" i="9"/>
  <c r="U171" i="9"/>
  <c r="P281" i="9"/>
  <c r="P254" i="9"/>
  <c r="S19" i="9"/>
  <c r="R19" i="9"/>
  <c r="Y18" i="9"/>
  <c r="W206" i="9"/>
  <c r="U206" i="9"/>
  <c r="W24" i="9"/>
  <c r="U24" i="9"/>
  <c r="S234" i="9" s="1"/>
  <c r="P250" i="9"/>
  <c r="W20" i="9"/>
  <c r="U20" i="9"/>
  <c r="P239" i="9"/>
  <c r="N98" i="9"/>
  <c r="K98" i="9"/>
  <c r="J98" i="9"/>
  <c r="V98" i="9" s="1"/>
  <c r="S246" i="9" l="1"/>
  <c r="P277" i="9"/>
  <c r="S265" i="9"/>
  <c r="J231" i="9"/>
  <c r="K231" i="9"/>
  <c r="D242" i="9"/>
  <c r="Y20" i="9"/>
  <c r="P247" i="9"/>
  <c r="P264" i="9"/>
  <c r="P278" i="9"/>
  <c r="P240" i="9"/>
  <c r="Y171" i="9"/>
  <c r="Y136" i="9"/>
  <c r="Y9" i="9"/>
  <c r="AA98" i="9"/>
  <c r="S261" i="9"/>
  <c r="Y52" i="9"/>
  <c r="Y78" i="9"/>
  <c r="AA38" i="9"/>
  <c r="Y141" i="9"/>
  <c r="Y21" i="9"/>
  <c r="AC59" i="9"/>
  <c r="AA27" i="9"/>
  <c r="J253" i="9"/>
  <c r="K253" i="9"/>
  <c r="O27" i="9"/>
  <c r="K1" i="9"/>
  <c r="I33" i="4" s="1"/>
  <c r="K2" i="9"/>
  <c r="K232" i="9"/>
  <c r="J232" i="9"/>
  <c r="L251" i="9"/>
  <c r="AA119" i="9"/>
  <c r="J284" i="9"/>
  <c r="K284" i="9"/>
  <c r="L233" i="9"/>
  <c r="L267" i="9"/>
  <c r="L284" i="9"/>
  <c r="O77" i="9"/>
  <c r="Y99" i="9"/>
  <c r="W12" i="9"/>
  <c r="U12" i="9"/>
  <c r="S238" i="9" s="1"/>
  <c r="AB18" i="9"/>
  <c r="AE18" i="9" s="1"/>
  <c r="W19" i="9"/>
  <c r="U19" i="9"/>
  <c r="Y168" i="9"/>
  <c r="S289" i="9"/>
  <c r="S288" i="9"/>
  <c r="AC62" i="9"/>
  <c r="S239" i="9"/>
  <c r="Y11" i="9"/>
  <c r="S281" i="9"/>
  <c r="AB15" i="9"/>
  <c r="AE15" i="9" s="1"/>
  <c r="AB13" i="9"/>
  <c r="AE13" i="9" s="1"/>
  <c r="D228" i="9"/>
  <c r="J223" i="9"/>
  <c r="K223" i="9"/>
  <c r="L232" i="9"/>
  <c r="L253" i="9"/>
  <c r="L263" i="9"/>
  <c r="N219" i="9"/>
  <c r="S254" i="9"/>
  <c r="K248" i="9"/>
  <c r="J248" i="9"/>
  <c r="D256" i="9"/>
  <c r="J267" i="9"/>
  <c r="K267" i="9"/>
  <c r="K262" i="9"/>
  <c r="J262" i="9"/>
  <c r="D273" i="9"/>
  <c r="K282" i="9"/>
  <c r="J282" i="9"/>
  <c r="Y117" i="9"/>
  <c r="Y24" i="9"/>
  <c r="O98" i="9"/>
  <c r="Y206" i="9"/>
  <c r="P245" i="9"/>
  <c r="Y35" i="9"/>
  <c r="AA77" i="9"/>
  <c r="S225" i="9"/>
  <c r="S285" i="9"/>
  <c r="Y140" i="9"/>
  <c r="Y139" i="9"/>
  <c r="Y53" i="9"/>
  <c r="S237" i="9"/>
  <c r="Y14" i="9"/>
  <c r="Y10" i="9"/>
  <c r="Y75" i="9"/>
  <c r="D5" i="9"/>
  <c r="J219" i="9"/>
  <c r="J5" i="9" s="1"/>
  <c r="J251" i="9"/>
  <c r="K251" i="9"/>
  <c r="O38" i="9"/>
  <c r="J224" i="9"/>
  <c r="K224" i="9"/>
  <c r="J283" i="9"/>
  <c r="K283" i="9"/>
  <c r="K252" i="9"/>
  <c r="J252" i="9"/>
  <c r="L252" i="9"/>
  <c r="L283" i="9"/>
  <c r="S286" i="9"/>
  <c r="Y30" i="9"/>
  <c r="Y207" i="9"/>
  <c r="AB16" i="9"/>
  <c r="AE16" i="9" s="1"/>
  <c r="Y179" i="9"/>
  <c r="Y105" i="9"/>
  <c r="S280" i="9"/>
  <c r="P260" i="9"/>
  <c r="S250" i="9"/>
  <c r="Y125" i="9"/>
  <c r="Y210" i="9"/>
  <c r="S169" i="9"/>
  <c r="R169" i="9"/>
  <c r="P249" i="9" s="1"/>
  <c r="Y23" i="9"/>
  <c r="K263" i="9"/>
  <c r="J263" i="9"/>
  <c r="K279" i="9"/>
  <c r="J279" i="9"/>
  <c r="D291" i="9"/>
  <c r="Y97" i="9"/>
  <c r="J233" i="9"/>
  <c r="K233" i="9"/>
  <c r="Y28" i="9"/>
  <c r="O119" i="9"/>
  <c r="J235" i="9"/>
  <c r="K235" i="9"/>
  <c r="L282" i="9"/>
  <c r="L224" i="9"/>
  <c r="L235" i="9"/>
  <c r="AB97" i="9" l="1"/>
  <c r="AE97" i="9" s="1"/>
  <c r="J291" i="9"/>
  <c r="K291" i="9"/>
  <c r="L262" i="9"/>
  <c r="N273" i="9"/>
  <c r="L273" i="9" s="1"/>
  <c r="AB28" i="9"/>
  <c r="AE28" i="9" s="1"/>
  <c r="W254" i="9"/>
  <c r="AC16" i="9"/>
  <c r="AB30" i="9"/>
  <c r="AE30" i="9" s="1"/>
  <c r="S38" i="9"/>
  <c r="R38" i="9"/>
  <c r="K219" i="9"/>
  <c r="E5" i="9"/>
  <c r="AB10" i="9"/>
  <c r="AE10" i="9" s="1"/>
  <c r="W239" i="9"/>
  <c r="S277" i="9"/>
  <c r="AB53" i="9"/>
  <c r="AE53" i="9" s="1"/>
  <c r="AB206" i="9"/>
  <c r="AE206" i="9" s="1"/>
  <c r="W234" i="9"/>
  <c r="AB24" i="9"/>
  <c r="AE24" i="9" s="1"/>
  <c r="AC13" i="9"/>
  <c r="Y12" i="9"/>
  <c r="L248" i="9"/>
  <c r="N256" i="9"/>
  <c r="L256" i="9" s="1"/>
  <c r="AB21" i="9"/>
  <c r="AE21" i="9" s="1"/>
  <c r="W225" i="9"/>
  <c r="AB136" i="9"/>
  <c r="AE136" i="9" s="1"/>
  <c r="W285" i="9"/>
  <c r="AB171" i="9"/>
  <c r="AE171" i="9" s="1"/>
  <c r="W265" i="9"/>
  <c r="AB20" i="9"/>
  <c r="AE20" i="9" s="1"/>
  <c r="J242" i="9"/>
  <c r="K242" i="9"/>
  <c r="AB210" i="9"/>
  <c r="AE210" i="9" s="1"/>
  <c r="S119" i="9"/>
  <c r="R119" i="9"/>
  <c r="P287" i="9"/>
  <c r="P226" i="9"/>
  <c r="AB125" i="9"/>
  <c r="AE125" i="9" s="1"/>
  <c r="W268" i="9"/>
  <c r="W288" i="9"/>
  <c r="AB179" i="9"/>
  <c r="AE179" i="9" s="1"/>
  <c r="AB75" i="9"/>
  <c r="AE75" i="9" s="1"/>
  <c r="W281" i="9"/>
  <c r="AB35" i="9"/>
  <c r="AE35" i="9" s="1"/>
  <c r="W246" i="9"/>
  <c r="L219" i="9"/>
  <c r="N5" i="9"/>
  <c r="N4" i="9" s="1"/>
  <c r="L279" i="9"/>
  <c r="N291" i="9"/>
  <c r="L291" i="9" s="1"/>
  <c r="K228" i="9"/>
  <c r="J228" i="9"/>
  <c r="S245" i="9"/>
  <c r="S278" i="9"/>
  <c r="S264" i="9"/>
  <c r="S247" i="9"/>
  <c r="S240" i="9"/>
  <c r="AB99" i="9"/>
  <c r="AE99" i="9" s="1"/>
  <c r="W237" i="9"/>
  <c r="AB9" i="9"/>
  <c r="AE9" i="9" s="1"/>
  <c r="W289" i="9"/>
  <c r="AB207" i="9"/>
  <c r="AE207" i="9" s="1"/>
  <c r="N242" i="9"/>
  <c r="L242" i="9" s="1"/>
  <c r="L231" i="9"/>
  <c r="S260" i="9"/>
  <c r="AB139" i="9"/>
  <c r="AE139" i="9" s="1"/>
  <c r="W269" i="9"/>
  <c r="W270" i="9"/>
  <c r="AB140" i="9"/>
  <c r="AE140" i="9" s="1"/>
  <c r="AB117" i="9"/>
  <c r="AE117" i="9" s="1"/>
  <c r="AB11" i="9"/>
  <c r="AE11" i="9" s="1"/>
  <c r="W261" i="9"/>
  <c r="W238" i="9"/>
  <c r="Y19" i="9"/>
  <c r="W250" i="9"/>
  <c r="S27" i="9"/>
  <c r="R27" i="9"/>
  <c r="AA219" i="9"/>
  <c r="AA5" i="9" s="1"/>
  <c r="AB141" i="9"/>
  <c r="AE141" i="9" s="1"/>
  <c r="W271" i="9"/>
  <c r="W280" i="9"/>
  <c r="AB52" i="9"/>
  <c r="AE52" i="9" s="1"/>
  <c r="AB23" i="9"/>
  <c r="AE23" i="9" s="1"/>
  <c r="W169" i="9"/>
  <c r="U169" i="9"/>
  <c r="W266" i="9"/>
  <c r="AB105" i="9"/>
  <c r="AE105" i="9" s="1"/>
  <c r="AB14" i="9"/>
  <c r="AE14" i="9" s="1"/>
  <c r="W236" i="9"/>
  <c r="S98" i="9"/>
  <c r="R98" i="9"/>
  <c r="J273" i="9"/>
  <c r="K273" i="9"/>
  <c r="K256" i="9"/>
  <c r="J256" i="9"/>
  <c r="N228" i="9"/>
  <c r="L228" i="9" s="1"/>
  <c r="L223" i="9"/>
  <c r="AC15" i="9"/>
  <c r="AL62" i="9"/>
  <c r="AG62" i="9"/>
  <c r="W286" i="9"/>
  <c r="AB168" i="9"/>
  <c r="AE168" i="9" s="1"/>
  <c r="AC18" i="9"/>
  <c r="S77" i="9"/>
  <c r="R77" i="9"/>
  <c r="AG59" i="9"/>
  <c r="AL59" i="9"/>
  <c r="AB78" i="9"/>
  <c r="AE78" i="9" s="1"/>
  <c r="AA228" i="9" l="1"/>
  <c r="AC250" i="9"/>
  <c r="K5" i="9"/>
  <c r="S287" i="9"/>
  <c r="S226" i="9"/>
  <c r="AC271" i="9"/>
  <c r="AC141" i="9"/>
  <c r="P232" i="9"/>
  <c r="P253" i="9"/>
  <c r="P263" i="9"/>
  <c r="R219" i="9"/>
  <c r="W264" i="9"/>
  <c r="W247" i="9"/>
  <c r="W278" i="9"/>
  <c r="AB19" i="9"/>
  <c r="AE19" i="9" s="1"/>
  <c r="W240" i="9"/>
  <c r="AC269" i="9"/>
  <c r="AC139" i="9"/>
  <c r="AC268" i="9"/>
  <c r="AC125" i="9"/>
  <c r="P267" i="9"/>
  <c r="P284" i="9"/>
  <c r="AC234" i="9"/>
  <c r="AC24" i="9"/>
  <c r="P233" i="9"/>
  <c r="P251" i="9"/>
  <c r="AC30" i="9"/>
  <c r="AC28" i="9"/>
  <c r="AC254" i="9"/>
  <c r="AH59" i="9"/>
  <c r="AM59" i="9"/>
  <c r="AA256" i="9"/>
  <c r="AG15" i="9"/>
  <c r="AL15" i="9"/>
  <c r="AA242" i="9"/>
  <c r="AC286" i="9"/>
  <c r="AC168" i="9"/>
  <c r="AC105" i="9"/>
  <c r="AC266" i="9"/>
  <c r="W245" i="9"/>
  <c r="AC280" i="9"/>
  <c r="AC52" i="9"/>
  <c r="AA291" i="9"/>
  <c r="W27" i="9"/>
  <c r="U27" i="9"/>
  <c r="S249" i="9"/>
  <c r="AC261" i="9"/>
  <c r="AC11" i="9"/>
  <c r="AC117" i="9"/>
  <c r="AA273" i="9"/>
  <c r="AC171" i="9"/>
  <c r="AC53" i="9"/>
  <c r="AG16" i="9"/>
  <c r="AL16" i="9"/>
  <c r="AC97" i="9"/>
  <c r="AC78" i="9"/>
  <c r="AH62" i="9"/>
  <c r="AM62" i="9"/>
  <c r="P283" i="9"/>
  <c r="P252" i="9"/>
  <c r="AC14" i="9"/>
  <c r="AC236" i="9"/>
  <c r="P282" i="9"/>
  <c r="P235" i="9"/>
  <c r="P224" i="9"/>
  <c r="AL18" i="9"/>
  <c r="AG18" i="9"/>
  <c r="W98" i="9"/>
  <c r="U98" i="9"/>
  <c r="Y169" i="9"/>
  <c r="W249" i="9" s="1"/>
  <c r="AC23" i="9"/>
  <c r="AC270" i="9"/>
  <c r="AC140" i="9"/>
  <c r="AC9" i="9"/>
  <c r="AC237" i="9"/>
  <c r="AC99" i="9"/>
  <c r="AC35" i="9"/>
  <c r="AC246" i="9"/>
  <c r="AC288" i="9"/>
  <c r="AC179" i="9"/>
  <c r="W119" i="9"/>
  <c r="U119" i="9"/>
  <c r="AC210" i="9"/>
  <c r="AC20" i="9"/>
  <c r="AC265" i="9"/>
  <c r="AC21" i="9"/>
  <c r="AB12" i="9"/>
  <c r="AE12" i="9" s="1"/>
  <c r="AG13" i="9"/>
  <c r="AL13" i="9"/>
  <c r="W38" i="9"/>
  <c r="U38" i="9"/>
  <c r="W77" i="9"/>
  <c r="U77" i="9"/>
  <c r="AC207" i="9"/>
  <c r="AC289" i="9"/>
  <c r="W277" i="9"/>
  <c r="W260" i="9"/>
  <c r="AC281" i="9"/>
  <c r="AC75" i="9"/>
  <c r="AC285" i="9"/>
  <c r="AC136" i="9"/>
  <c r="AC225" i="9"/>
  <c r="AC206" i="9"/>
  <c r="AC239" i="9"/>
  <c r="AC10" i="9"/>
  <c r="AG250" i="9" l="1"/>
  <c r="AL250" i="9"/>
  <c r="AG75" i="9"/>
  <c r="AL75" i="9"/>
  <c r="S282" i="9"/>
  <c r="S235" i="9"/>
  <c r="S224" i="9"/>
  <c r="AC12" i="9"/>
  <c r="AL20" i="9"/>
  <c r="AG20" i="9"/>
  <c r="Y119" i="9"/>
  <c r="AG179" i="9"/>
  <c r="AL179" i="9"/>
  <c r="AL99" i="9"/>
  <c r="AG99" i="9"/>
  <c r="AL140" i="9"/>
  <c r="AG140" i="9"/>
  <c r="R242" i="9"/>
  <c r="P242" i="9" s="1"/>
  <c r="P231" i="9"/>
  <c r="AL171" i="9"/>
  <c r="AG171" i="9"/>
  <c r="AL117" i="9"/>
  <c r="AG117" i="9"/>
  <c r="AG24" i="9"/>
  <c r="AL24" i="9"/>
  <c r="AL139" i="9"/>
  <c r="AG139" i="9"/>
  <c r="AC264" i="9"/>
  <c r="AC247" i="9"/>
  <c r="AC19" i="9"/>
  <c r="AC278" i="9"/>
  <c r="AC240" i="9"/>
  <c r="AL141" i="9"/>
  <c r="AG141" i="9"/>
  <c r="S251" i="9"/>
  <c r="AG9" i="9"/>
  <c r="AL9" i="9"/>
  <c r="AC245" i="9"/>
  <c r="Y98" i="9"/>
  <c r="AL14" i="9"/>
  <c r="AG14" i="9"/>
  <c r="AC238" i="9"/>
  <c r="Y27" i="9"/>
  <c r="AM15" i="9"/>
  <c r="AH15" i="9"/>
  <c r="AG28" i="9"/>
  <c r="AL28" i="9"/>
  <c r="AG125" i="9"/>
  <c r="AL125" i="9"/>
  <c r="R5" i="9"/>
  <c r="R4" i="9" s="1"/>
  <c r="P219" i="9"/>
  <c r="P5" i="9" s="1"/>
  <c r="P279" i="9"/>
  <c r="R291" i="9"/>
  <c r="P291" i="9" s="1"/>
  <c r="AL10" i="9"/>
  <c r="AG10" i="9"/>
  <c r="AL136" i="9"/>
  <c r="AG136" i="9"/>
  <c r="AL207" i="9"/>
  <c r="AG207" i="9"/>
  <c r="Y77" i="9"/>
  <c r="AL21" i="9"/>
  <c r="AG21" i="9"/>
  <c r="AL210" i="9"/>
  <c r="AG210" i="9"/>
  <c r="AL35" i="9"/>
  <c r="AG35" i="9"/>
  <c r="AC260" i="9"/>
  <c r="AL23" i="9"/>
  <c r="AG23" i="9"/>
  <c r="AG97" i="9"/>
  <c r="AL97" i="9"/>
  <c r="AM16" i="9"/>
  <c r="AH16" i="9"/>
  <c r="AL105" i="9"/>
  <c r="AG105" i="9"/>
  <c r="P248" i="9"/>
  <c r="R256" i="9"/>
  <c r="P256" i="9" s="1"/>
  <c r="P223" i="9"/>
  <c r="R228" i="9"/>
  <c r="P228" i="9" s="1"/>
  <c r="AG206" i="9"/>
  <c r="AL206" i="9"/>
  <c r="Y38" i="9"/>
  <c r="AM13" i="9"/>
  <c r="AH13" i="9"/>
  <c r="S233" i="9"/>
  <c r="S284" i="9"/>
  <c r="W287" i="9"/>
  <c r="AB169" i="9"/>
  <c r="W226" i="9"/>
  <c r="S283" i="9"/>
  <c r="S252" i="9"/>
  <c r="AH18" i="9"/>
  <c r="AM18" i="9"/>
  <c r="P262" i="9"/>
  <c r="R273" i="9"/>
  <c r="P273" i="9" s="1"/>
  <c r="AG78" i="9"/>
  <c r="AL78" i="9"/>
  <c r="AL53" i="9"/>
  <c r="AG53" i="9"/>
  <c r="AL11" i="9"/>
  <c r="AG11" i="9"/>
  <c r="S232" i="9"/>
  <c r="S253" i="9"/>
  <c r="S263" i="9"/>
  <c r="U219" i="9"/>
  <c r="AL52" i="9"/>
  <c r="AG52" i="9"/>
  <c r="AL168" i="9"/>
  <c r="AG168" i="9"/>
  <c r="AL30" i="9"/>
  <c r="AG30" i="9"/>
  <c r="S267" i="9"/>
  <c r="AC249" i="9" l="1"/>
  <c r="AE169" i="9"/>
  <c r="S219" i="9"/>
  <c r="S5" i="9" s="1"/>
  <c r="U5" i="9"/>
  <c r="U4" i="9" s="1"/>
  <c r="AG238" i="9"/>
  <c r="AH78" i="9"/>
  <c r="AM78" i="9"/>
  <c r="AC277" i="9"/>
  <c r="AH206" i="9"/>
  <c r="AM206" i="9"/>
  <c r="AH105" i="9"/>
  <c r="AM105" i="9"/>
  <c r="AH136" i="9"/>
  <c r="AM136" i="9"/>
  <c r="AM28" i="9"/>
  <c r="AH28" i="9"/>
  <c r="AH14" i="9"/>
  <c r="AM14" i="9"/>
  <c r="AL237" i="9"/>
  <c r="AG237" i="9"/>
  <c r="AH171" i="9"/>
  <c r="AM171" i="9"/>
  <c r="AG270" i="9"/>
  <c r="AL270" i="9"/>
  <c r="AM179" i="9"/>
  <c r="AH179" i="9"/>
  <c r="AG281" i="9"/>
  <c r="AL281" i="9"/>
  <c r="AH250" i="9"/>
  <c r="AM250" i="9"/>
  <c r="AH30" i="9"/>
  <c r="AM30" i="9"/>
  <c r="AM168" i="9"/>
  <c r="AH168" i="9"/>
  <c r="AG280" i="9"/>
  <c r="AL280" i="9"/>
  <c r="AM52" i="9"/>
  <c r="AH52" i="9"/>
  <c r="U228" i="9"/>
  <c r="S228" i="9" s="1"/>
  <c r="S223" i="9"/>
  <c r="S231" i="9"/>
  <c r="U242" i="9"/>
  <c r="S242" i="9" s="1"/>
  <c r="AM210" i="9"/>
  <c r="AH210" i="9"/>
  <c r="AG285" i="9"/>
  <c r="AL285" i="9"/>
  <c r="AL239" i="9"/>
  <c r="AG239" i="9"/>
  <c r="AL236" i="9"/>
  <c r="AG236" i="9"/>
  <c r="AH141" i="9"/>
  <c r="AM141" i="9"/>
  <c r="AH140" i="9"/>
  <c r="AM140" i="9"/>
  <c r="AG288" i="9"/>
  <c r="AL288" i="9"/>
  <c r="AG265" i="9"/>
  <c r="AL265" i="9"/>
  <c r="S279" i="9"/>
  <c r="U291" i="9"/>
  <c r="S291" i="9" s="1"/>
  <c r="AM11" i="9"/>
  <c r="AH11" i="9"/>
  <c r="S248" i="9"/>
  <c r="U256" i="9"/>
  <c r="S256" i="9" s="1"/>
  <c r="AL245" i="9"/>
  <c r="AG245" i="9"/>
  <c r="AH23" i="9"/>
  <c r="AM23" i="9"/>
  <c r="AH35" i="9"/>
  <c r="AM35" i="9"/>
  <c r="AM21" i="9"/>
  <c r="AH21" i="9"/>
  <c r="W282" i="9"/>
  <c r="AB77" i="9"/>
  <c r="AE77" i="9" s="1"/>
  <c r="W235" i="9"/>
  <c r="W224" i="9"/>
  <c r="AM207" i="9"/>
  <c r="AH207" i="9"/>
  <c r="AL289" i="9"/>
  <c r="AG289" i="9"/>
  <c r="AG225" i="9"/>
  <c r="AL225" i="9"/>
  <c r="AH10" i="9"/>
  <c r="AM10" i="9"/>
  <c r="AL268" i="9"/>
  <c r="AG268" i="9"/>
  <c r="AH125" i="9"/>
  <c r="AM125" i="9"/>
  <c r="AB27" i="9"/>
  <c r="AE27" i="9" s="1"/>
  <c r="W232" i="9"/>
  <c r="W253" i="9"/>
  <c r="W263" i="9"/>
  <c r="Y219" i="9"/>
  <c r="AB98" i="9"/>
  <c r="AE98" i="9" s="1"/>
  <c r="W283" i="9"/>
  <c r="W252" i="9"/>
  <c r="AG260" i="9"/>
  <c r="AL260" i="9"/>
  <c r="AH117" i="9"/>
  <c r="AM117" i="9"/>
  <c r="AM99" i="9"/>
  <c r="AH99" i="9"/>
  <c r="AH20" i="9"/>
  <c r="AM20" i="9"/>
  <c r="AG12" i="9"/>
  <c r="AL12" i="9"/>
  <c r="AH75" i="9"/>
  <c r="AM75" i="9"/>
  <c r="AL286" i="9"/>
  <c r="AG286" i="9"/>
  <c r="AL261" i="9"/>
  <c r="AG261" i="9"/>
  <c r="AH53" i="9"/>
  <c r="AM53" i="9"/>
  <c r="AC169" i="9"/>
  <c r="AC287" i="9"/>
  <c r="AC226" i="9"/>
  <c r="AB38" i="9"/>
  <c r="AE38" i="9" s="1"/>
  <c r="W233" i="9"/>
  <c r="W251" i="9"/>
  <c r="AL266" i="9"/>
  <c r="AG266" i="9"/>
  <c r="AM97" i="9"/>
  <c r="AH97" i="9"/>
  <c r="AG246" i="9"/>
  <c r="AL246" i="9"/>
  <c r="AL254" i="9"/>
  <c r="AG254" i="9"/>
  <c r="AM9" i="9"/>
  <c r="AH9" i="9"/>
  <c r="AG271" i="9"/>
  <c r="AL271" i="9"/>
  <c r="AG19" i="9"/>
  <c r="AL19" i="9"/>
  <c r="AH139" i="9"/>
  <c r="AM139" i="9"/>
  <c r="AG269" i="9"/>
  <c r="AL269" i="9"/>
  <c r="AM24" i="9"/>
  <c r="AH24" i="9"/>
  <c r="AG234" i="9"/>
  <c r="AL234" i="9"/>
  <c r="AB119" i="9"/>
  <c r="W267" i="9"/>
  <c r="W284" i="9"/>
  <c r="S262" i="9"/>
  <c r="U273" i="9"/>
  <c r="S273" i="9" s="1"/>
  <c r="AC267" i="9" l="1"/>
  <c r="AE119" i="9"/>
  <c r="AL238" i="9"/>
  <c r="AL247" i="9"/>
  <c r="AG247" i="9"/>
  <c r="AH254" i="9"/>
  <c r="AM254" i="9"/>
  <c r="AL240" i="9"/>
  <c r="AG240" i="9"/>
  <c r="AL278" i="9"/>
  <c r="AG278" i="9"/>
  <c r="AH19" i="9"/>
  <c r="AM19" i="9"/>
  <c r="AM266" i="9"/>
  <c r="AH266" i="9"/>
  <c r="AC38" i="9"/>
  <c r="AC233" i="9"/>
  <c r="AC251" i="9"/>
  <c r="AH261" i="9"/>
  <c r="AM261" i="9"/>
  <c r="AM286" i="9"/>
  <c r="AH286" i="9"/>
  <c r="AM260" i="9"/>
  <c r="AH260" i="9"/>
  <c r="AC98" i="9"/>
  <c r="AC252" i="9"/>
  <c r="AC283" i="9"/>
  <c r="AC282" i="9"/>
  <c r="AC77" i="9"/>
  <c r="AC224" i="9"/>
  <c r="AC235" i="9"/>
  <c r="AM245" i="9"/>
  <c r="AH245" i="9"/>
  <c r="AM239" i="9"/>
  <c r="AH239" i="9"/>
  <c r="AH285" i="9"/>
  <c r="AM285" i="9"/>
  <c r="AL264" i="9"/>
  <c r="AG264" i="9"/>
  <c r="AC27" i="9"/>
  <c r="AC232" i="9"/>
  <c r="AC263" i="9"/>
  <c r="AC253" i="9"/>
  <c r="AB219" i="9"/>
  <c r="AH268" i="9"/>
  <c r="AM268" i="9"/>
  <c r="AH225" i="9"/>
  <c r="AM225" i="9"/>
  <c r="W262" i="9"/>
  <c r="Y273" i="9"/>
  <c r="W273" i="9" s="1"/>
  <c r="AM265" i="9"/>
  <c r="AH265" i="9"/>
  <c r="AH280" i="9"/>
  <c r="AM280" i="9"/>
  <c r="AM270" i="9"/>
  <c r="AH270" i="9"/>
  <c r="AH237" i="9"/>
  <c r="AM237" i="9"/>
  <c r="AH238" i="9"/>
  <c r="AM238" i="9"/>
  <c r="AH234" i="9"/>
  <c r="AM234" i="9"/>
  <c r="AM12" i="9"/>
  <c r="AH12" i="9"/>
  <c r="AL277" i="9"/>
  <c r="AG277" i="9"/>
  <c r="W223" i="9"/>
  <c r="Y228" i="9"/>
  <c r="W228" i="9" s="1"/>
  <c r="W279" i="9"/>
  <c r="Y291" i="9"/>
  <c r="W291" i="9" s="1"/>
  <c r="AH289" i="9"/>
  <c r="AM289" i="9"/>
  <c r="AH288" i="9"/>
  <c r="AM288" i="9"/>
  <c r="AH236" i="9"/>
  <c r="AM236" i="9"/>
  <c r="AH281" i="9"/>
  <c r="AM281" i="9"/>
  <c r="AC119" i="9"/>
  <c r="AC284" i="9"/>
  <c r="AM271" i="9"/>
  <c r="AH271" i="9"/>
  <c r="W248" i="9"/>
  <c r="Y256" i="9"/>
  <c r="W256" i="9" s="1"/>
  <c r="AH269" i="9"/>
  <c r="AM269" i="9"/>
  <c r="AH246" i="9"/>
  <c r="AM246" i="9"/>
  <c r="AG169" i="9"/>
  <c r="AL169" i="9"/>
  <c r="W231" i="9"/>
  <c r="Y242" i="9"/>
  <c r="W242" i="9" s="1"/>
  <c r="Y5" i="9"/>
  <c r="Y4" i="9" s="1"/>
  <c r="W219" i="9"/>
  <c r="W5" i="9" s="1"/>
  <c r="AL249" i="9" l="1"/>
  <c r="AG249" i="9"/>
  <c r="AC279" i="9"/>
  <c r="AB291" i="9"/>
  <c r="AC291" i="9" s="1"/>
  <c r="AL77" i="9"/>
  <c r="AG77" i="9"/>
  <c r="AG98" i="9"/>
  <c r="AL98" i="9"/>
  <c r="AM278" i="9"/>
  <c r="AH278" i="9"/>
  <c r="AH240" i="9"/>
  <c r="AM240" i="9"/>
  <c r="AH277" i="9"/>
  <c r="AM277" i="9"/>
  <c r="AC262" i="9"/>
  <c r="AB273" i="9"/>
  <c r="AC273" i="9" s="1"/>
  <c r="AL38" i="9"/>
  <c r="AG38" i="9"/>
  <c r="AL226" i="9"/>
  <c r="AG226" i="9"/>
  <c r="AG287" i="9"/>
  <c r="AL287" i="9"/>
  <c r="AL119" i="9"/>
  <c r="AG119" i="9"/>
  <c r="AC219" i="9"/>
  <c r="AC5" i="9" s="1"/>
  <c r="AB5" i="9"/>
  <c r="AB4" i="9" s="1"/>
  <c r="AH247" i="9"/>
  <c r="AM247" i="9"/>
  <c r="AM169" i="9"/>
  <c r="AH169" i="9"/>
  <c r="AC248" i="9"/>
  <c r="AB256" i="9"/>
  <c r="AC256" i="9" s="1"/>
  <c r="AB228" i="9"/>
  <c r="AC228" i="9" s="1"/>
  <c r="AC223" i="9"/>
  <c r="AG27" i="9"/>
  <c r="AL27" i="9"/>
  <c r="AE219" i="9"/>
  <c r="AM264" i="9"/>
  <c r="AH264" i="9"/>
  <c r="AB242" i="9"/>
  <c r="AC242" i="9" s="1"/>
  <c r="AC231" i="9"/>
  <c r="AL253" i="9" l="1"/>
  <c r="AG253" i="9"/>
  <c r="AK1" i="9"/>
  <c r="I34" i="4" s="1"/>
  <c r="AK2" i="9"/>
  <c r="I35" i="4" s="1"/>
  <c r="AH27" i="9"/>
  <c r="AM27" i="9"/>
  <c r="AM119" i="9"/>
  <c r="AH119" i="9"/>
  <c r="AG233" i="9"/>
  <c r="AL233" i="9"/>
  <c r="AG283" i="9"/>
  <c r="AL283" i="9"/>
  <c r="AL262" i="9"/>
  <c r="AG262" i="9"/>
  <c r="AE273" i="9"/>
  <c r="AL263" i="9"/>
  <c r="AG263" i="9"/>
  <c r="AL279" i="9"/>
  <c r="AG279" i="9"/>
  <c r="AE291" i="9"/>
  <c r="AL284" i="9"/>
  <c r="AG284" i="9"/>
  <c r="AM38" i="9"/>
  <c r="AH38" i="9"/>
  <c r="AL231" i="9"/>
  <c r="AE242" i="9"/>
  <c r="AG231" i="9"/>
  <c r="AH98" i="9"/>
  <c r="AM98" i="9"/>
  <c r="AG224" i="9"/>
  <c r="AL224" i="9"/>
  <c r="AM77" i="9"/>
  <c r="AH77" i="9"/>
  <c r="AL232" i="9"/>
  <c r="AG232" i="9"/>
  <c r="AL223" i="9"/>
  <c r="AG223" i="9"/>
  <c r="AE228" i="9"/>
  <c r="AL248" i="9"/>
  <c r="AG248" i="9"/>
  <c r="AE256" i="9"/>
  <c r="AM287" i="9"/>
  <c r="AH287" i="9"/>
  <c r="AL235" i="9"/>
  <c r="AG235" i="9"/>
  <c r="AH249" i="9"/>
  <c r="AM249" i="9"/>
  <c r="AE5" i="9"/>
  <c r="AE4" i="9" s="1"/>
  <c r="I31" i="4" s="1"/>
  <c r="I32" i="4" s="1"/>
  <c r="AG219" i="9"/>
  <c r="AG5" i="9" s="1"/>
  <c r="AL219" i="9"/>
  <c r="AG267" i="9"/>
  <c r="AL267" i="9"/>
  <c r="AH226" i="9"/>
  <c r="AM226" i="9"/>
  <c r="AG251" i="9"/>
  <c r="AL251" i="9"/>
  <c r="AG252" i="9"/>
  <c r="AL252" i="9"/>
  <c r="AG282" i="9"/>
  <c r="AL282" i="9"/>
  <c r="AM219" i="9" l="1"/>
  <c r="AM5" i="9" s="1"/>
  <c r="AH219" i="9"/>
  <c r="AH5" i="9" s="1"/>
  <c r="AF5" i="9"/>
  <c r="AH235" i="9"/>
  <c r="AM235" i="9"/>
  <c r="AG256" i="9"/>
  <c r="AL256" i="9"/>
  <c r="AM223" i="9"/>
  <c r="AH223" i="9"/>
  <c r="AG242" i="9"/>
  <c r="AL242" i="9"/>
  <c r="AL291" i="9"/>
  <c r="AG291" i="9"/>
  <c r="AL273" i="9"/>
  <c r="AG273" i="9"/>
  <c r="AM251" i="9"/>
  <c r="AH251" i="9"/>
  <c r="AH252" i="9"/>
  <c r="AM252" i="9"/>
  <c r="AM282" i="9"/>
  <c r="AH282" i="9"/>
  <c r="AL228" i="9"/>
  <c r="AG228" i="9"/>
  <c r="AM232" i="9"/>
  <c r="AH232" i="9"/>
  <c r="AM231" i="9"/>
  <c r="AH231" i="9"/>
  <c r="AH284" i="9"/>
  <c r="AM284" i="9"/>
  <c r="AM263" i="9"/>
  <c r="AH263" i="9"/>
  <c r="AM233" i="9"/>
  <c r="AH233" i="9"/>
  <c r="AM253" i="9"/>
  <c r="AH253" i="9"/>
  <c r="AL5" i="9"/>
  <c r="AH248" i="9"/>
  <c r="AM248" i="9"/>
  <c r="AM262" i="9"/>
  <c r="AH262" i="9"/>
  <c r="AM1" i="9"/>
  <c r="I36" i="4" s="1"/>
  <c r="AM2" i="9"/>
  <c r="I37" i="4" s="1"/>
  <c r="AM267" i="9"/>
  <c r="AH267" i="9"/>
  <c r="AH224" i="9"/>
  <c r="AM224" i="9"/>
  <c r="AH279" i="9"/>
  <c r="AM279" i="9"/>
  <c r="AH283" i="9"/>
  <c r="AM283" i="9"/>
  <c r="AM228" i="9" l="1"/>
  <c r="AH228" i="9"/>
  <c r="AH273" i="9"/>
  <c r="AM273" i="9"/>
  <c r="AH256" i="9"/>
  <c r="AM256" i="9"/>
  <c r="AH291" i="9"/>
  <c r="AM291" i="9"/>
  <c r="AH242" i="9"/>
  <c r="AM242" i="9"/>
</calcChain>
</file>

<file path=xl/comments1.xml><?xml version="1.0" encoding="utf-8"?>
<comments xmlns="http://schemas.openxmlformats.org/spreadsheetml/2006/main">
  <authors>
    <author>Lorrimer, Stephen</author>
  </authors>
  <commentList>
    <comment ref="B10" authorId="0">
      <text>
        <r>
          <rPr>
            <b/>
            <sz val="9"/>
            <color indexed="81"/>
            <rFont val="Tahoma"/>
            <family val="2"/>
          </rPr>
          <t xml:space="preserve">The per capita growth that is equivalent to real terms programme growth.
</t>
        </r>
      </text>
    </comment>
  </commentList>
</comments>
</file>

<file path=xl/sharedStrings.xml><?xml version="1.0" encoding="utf-8"?>
<sst xmlns="http://schemas.openxmlformats.org/spreadsheetml/2006/main" count="2734" uniqueCount="595">
  <si>
    <t>2015-16</t>
  </si>
  <si>
    <t>Min DfT</t>
  </si>
  <si>
    <t>Number &lt;-5</t>
  </si>
  <si>
    <t>Closing target</t>
  </si>
  <si>
    <t>Month six baseline
£000</t>
  </si>
  <si>
    <t>Allocation per head
£</t>
  </si>
  <si>
    <t>Target allocations from the fair shares formula £000</t>
  </si>
  <si>
    <t>Target per head</t>
  </si>
  <si>
    <t>DFT
(total allocation)</t>
  </si>
  <si>
    <t>DFT
(per capita)</t>
  </si>
  <si>
    <t>Growth after rounding</t>
  </si>
  <si>
    <t>Per capita growth after rounding</t>
  </si>
  <si>
    <t>England</t>
  </si>
  <si>
    <t>2016-17</t>
  </si>
  <si>
    <t>Number &lt;-2.5</t>
  </si>
  <si>
    <t>Opening Target
£000</t>
  </si>
  <si>
    <t>Opening Target per head
£</t>
  </si>
  <si>
    <t>GDP deflator</t>
  </si>
  <si>
    <t>Maximum per cap growth</t>
  </si>
  <si>
    <t>Start of transition</t>
  </si>
  <si>
    <t>End of transition</t>
  </si>
  <si>
    <t>Start of growth limit</t>
  </si>
  <si>
    <t>End of Growth limit</t>
  </si>
  <si>
    <t>Limit</t>
  </si>
  <si>
    <t>Minimum</t>
  </si>
  <si>
    <t>Per capita</t>
  </si>
  <si>
    <t>Minimum growth</t>
  </si>
  <si>
    <t>Programme</t>
  </si>
  <si>
    <t>Backsliding switch</t>
  </si>
  <si>
    <t>Switches</t>
  </si>
  <si>
    <t>Popn growth</t>
  </si>
  <si>
    <t>Reference growth</t>
  </si>
  <si>
    <t>Recommended earliest</t>
  </si>
  <si>
    <t>Quanta</t>
  </si>
  <si>
    <t>Transition position</t>
  </si>
  <si>
    <t>Allocation after min per capita growth
£000</t>
  </si>
  <si>
    <t>Minimum per capita growth</t>
  </si>
  <si>
    <t>Allocation after per capita p-o-c</t>
  </si>
  <si>
    <t>Allocation after minimum programme growth</t>
  </si>
  <si>
    <t>Minimum programme</t>
  </si>
  <si>
    <t>Growth cap</t>
  </si>
  <si>
    <t>DfT to prevent backsliding</t>
  </si>
  <si>
    <t>Allocation that prevents backsliding</t>
  </si>
  <si>
    <t>Apply correction if turned on</t>
  </si>
  <si>
    <t>Apply minimum per capita growth [programme]</t>
  </si>
  <si>
    <t>Growth on per capita parameters
[programme]</t>
  </si>
  <si>
    <t>Apply minimum per capita growth [per capita]</t>
  </si>
  <si>
    <t>Apply minimum programme growth
[programme]</t>
  </si>
  <si>
    <t>Growth on per capita parameters
[per capita]</t>
  </si>
  <si>
    <t>Apply minimum programme growth
[per capita]</t>
  </si>
  <si>
    <t>Allocation after per cap</t>
  </si>
  <si>
    <t>Growth after cap
[programme]</t>
  </si>
  <si>
    <t>Growth after cap
[per capita]</t>
  </si>
  <si>
    <t>Implied growth
[programme]</t>
  </si>
  <si>
    <t>Implied growth
[per capita]</t>
  </si>
  <si>
    <t>Baseline</t>
  </si>
  <si>
    <t>2017-18</t>
  </si>
  <si>
    <t>2018-19</t>
  </si>
  <si>
    <t>2019-20</t>
  </si>
  <si>
    <t>2020-21</t>
  </si>
  <si>
    <t>Per capita switch</t>
  </si>
  <si>
    <t>PoC switch</t>
  </si>
  <si>
    <t>Year index</t>
  </si>
  <si>
    <t>Balance</t>
  </si>
  <si>
    <t>CCG</t>
  </si>
  <si>
    <t>00C</t>
  </si>
  <si>
    <t xml:space="preserve">NHS Darlington CCG </t>
  </si>
  <si>
    <t>00D</t>
  </si>
  <si>
    <t xml:space="preserve">NHS Durham Dales, Easington and Sedgefield CCG </t>
  </si>
  <si>
    <t>13T</t>
  </si>
  <si>
    <t>NHS Newcastle Gateshead</t>
  </si>
  <si>
    <t>00K</t>
  </si>
  <si>
    <t xml:space="preserve">NHS Hartlepool and Stockton-on-Tees CCG </t>
  </si>
  <si>
    <t>00J</t>
  </si>
  <si>
    <t xml:space="preserve">NHS North Durham CCG </t>
  </si>
  <si>
    <t>99C</t>
  </si>
  <si>
    <t xml:space="preserve">NHS North Tyneside CCG </t>
  </si>
  <si>
    <t>00L</t>
  </si>
  <si>
    <t xml:space="preserve">NHS Northumberland CCG </t>
  </si>
  <si>
    <t>00M</t>
  </si>
  <si>
    <t xml:space="preserve">NHS South Tees CCG </t>
  </si>
  <si>
    <t>00N</t>
  </si>
  <si>
    <t xml:space="preserve">NHS South Tyneside CCG </t>
  </si>
  <si>
    <t>00P</t>
  </si>
  <si>
    <t xml:space="preserve">NHS Sunderland CCG </t>
  </si>
  <si>
    <t>00Q</t>
  </si>
  <si>
    <t xml:space="preserve">NHS Blackburn with Darwen CCG </t>
  </si>
  <si>
    <t>00R</t>
  </si>
  <si>
    <t xml:space="preserve">NHS Blackpool CCG </t>
  </si>
  <si>
    <t>00T</t>
  </si>
  <si>
    <t xml:space="preserve">NHS Bolton CCG </t>
  </si>
  <si>
    <t>00V</t>
  </si>
  <si>
    <t xml:space="preserve">NHS Bury CCG </t>
  </si>
  <si>
    <t>00W</t>
  </si>
  <si>
    <t xml:space="preserve">NHS Central Manchester CCG </t>
  </si>
  <si>
    <t>00X</t>
  </si>
  <si>
    <t xml:space="preserve">NHS Chorley and South Ribble CCG </t>
  </si>
  <si>
    <t>01H</t>
  </si>
  <si>
    <t xml:space="preserve">NHS Cumbria CCG </t>
  </si>
  <si>
    <t>01A</t>
  </si>
  <si>
    <t xml:space="preserve">NHS East Lancashire CCG </t>
  </si>
  <si>
    <t>01C</t>
  </si>
  <si>
    <t xml:space="preserve">NHS Eastern Cheshire CCG </t>
  </si>
  <si>
    <t>02M</t>
  </si>
  <si>
    <t xml:space="preserve">NHS Fylde and Wyre CCG </t>
  </si>
  <si>
    <t>01E</t>
  </si>
  <si>
    <t xml:space="preserve">NHS Greater Preston CCG </t>
  </si>
  <si>
    <t>01F</t>
  </si>
  <si>
    <t xml:space="preserve">NHS Halton CCG </t>
  </si>
  <si>
    <t>01D</t>
  </si>
  <si>
    <t xml:space="preserve">NHS Heywood, Middleton and Rochdale CCG </t>
  </si>
  <si>
    <t>01J</t>
  </si>
  <si>
    <t xml:space="preserve">NHS Knowsley CCG </t>
  </si>
  <si>
    <t>01K</t>
  </si>
  <si>
    <t xml:space="preserve">NHS Lancashire North CCG </t>
  </si>
  <si>
    <t>99A</t>
  </si>
  <si>
    <t xml:space="preserve">NHS Liverpool CCG </t>
  </si>
  <si>
    <t>01M</t>
  </si>
  <si>
    <t xml:space="preserve">NHS North Manchester CCG </t>
  </si>
  <si>
    <t>00Y</t>
  </si>
  <si>
    <t xml:space="preserve">NHS Oldham CCG </t>
  </si>
  <si>
    <t>01G</t>
  </si>
  <si>
    <t xml:space="preserve">NHS Salford CCG </t>
  </si>
  <si>
    <t>01R</t>
  </si>
  <si>
    <t xml:space="preserve">NHS South Cheshire CCG </t>
  </si>
  <si>
    <t>01N</t>
  </si>
  <si>
    <t xml:space="preserve">NHS South Manchester CCG </t>
  </si>
  <si>
    <t>01T</t>
  </si>
  <si>
    <t xml:space="preserve">NHS South Sefton CCG </t>
  </si>
  <si>
    <t>01V</t>
  </si>
  <si>
    <t xml:space="preserve">NHS Southport and Formby CCG </t>
  </si>
  <si>
    <t>01X</t>
  </si>
  <si>
    <t xml:space="preserve">NHS St Helens CCG </t>
  </si>
  <si>
    <t>01W</t>
  </si>
  <si>
    <t xml:space="preserve">NHS Stockport CCG </t>
  </si>
  <si>
    <t>01Y</t>
  </si>
  <si>
    <t xml:space="preserve">NHS Tameside and Glossop CCG </t>
  </si>
  <si>
    <t>02A</t>
  </si>
  <si>
    <t xml:space="preserve">NHS Trafford CCG </t>
  </si>
  <si>
    <t>02D</t>
  </si>
  <si>
    <t xml:space="preserve">NHS Vale Royal CCG </t>
  </si>
  <si>
    <t>02E</t>
  </si>
  <si>
    <t xml:space="preserve">NHS Warrington CCG </t>
  </si>
  <si>
    <t>02F</t>
  </si>
  <si>
    <t xml:space="preserve">NHS West Cheshire CCG </t>
  </si>
  <si>
    <t>02G</t>
  </si>
  <si>
    <t xml:space="preserve">NHS West Lancashire CCG </t>
  </si>
  <si>
    <t>02H</t>
  </si>
  <si>
    <t xml:space="preserve">NHS Wigan Borough CCG </t>
  </si>
  <si>
    <t>12F</t>
  </si>
  <si>
    <t xml:space="preserve">NHS Wirral CCG </t>
  </si>
  <si>
    <t>02N</t>
  </si>
  <si>
    <t xml:space="preserve">NHS Airedale, Wharfedale and Craven CCG </t>
  </si>
  <si>
    <t>02P</t>
  </si>
  <si>
    <t xml:space="preserve">NHS Barnsley CCG </t>
  </si>
  <si>
    <t>02Q</t>
  </si>
  <si>
    <t xml:space="preserve">NHS Bassetlaw CCG </t>
  </si>
  <si>
    <t>02W</t>
  </si>
  <si>
    <t xml:space="preserve">NHS Bradford City CCG </t>
  </si>
  <si>
    <t>02R</t>
  </si>
  <si>
    <t xml:space="preserve">NHS Bradford Districts CCG </t>
  </si>
  <si>
    <t>02T</t>
  </si>
  <si>
    <t xml:space="preserve">NHS Calderdale CCG </t>
  </si>
  <si>
    <t>02X</t>
  </si>
  <si>
    <t xml:space="preserve">NHS Doncaster CCG </t>
  </si>
  <si>
    <t>02Y</t>
  </si>
  <si>
    <t xml:space="preserve">NHS East Riding of Yorkshire CCG </t>
  </si>
  <si>
    <t>03A</t>
  </si>
  <si>
    <t xml:space="preserve">NHS Greater Huddersfield CCG </t>
  </si>
  <si>
    <t>03D</t>
  </si>
  <si>
    <t xml:space="preserve">NHS Hambleton, Richmondshire and Whitby CCG </t>
  </si>
  <si>
    <t>03E</t>
  </si>
  <si>
    <t xml:space="preserve">NHS Harrogate and Rural District CCG </t>
  </si>
  <si>
    <t>03F</t>
  </si>
  <si>
    <t xml:space="preserve">NHS Hull CCG </t>
  </si>
  <si>
    <t>02V</t>
  </si>
  <si>
    <t xml:space="preserve">NHS Leeds North CCG </t>
  </si>
  <si>
    <t>03G</t>
  </si>
  <si>
    <t xml:space="preserve">NHS Leeds South and East CCG </t>
  </si>
  <si>
    <t>03C</t>
  </si>
  <si>
    <t xml:space="preserve">NHS Leeds West CCG </t>
  </si>
  <si>
    <t>03H</t>
  </si>
  <si>
    <t xml:space="preserve">NHS North East Lincolnshire CCG </t>
  </si>
  <si>
    <t>03J</t>
  </si>
  <si>
    <t xml:space="preserve">NHS North Kirklees CCG </t>
  </si>
  <si>
    <t>03K</t>
  </si>
  <si>
    <t xml:space="preserve">NHS North Lincolnshire CCG </t>
  </si>
  <si>
    <t>03L</t>
  </si>
  <si>
    <t xml:space="preserve">NHS Rotherham CCG </t>
  </si>
  <si>
    <t>03M</t>
  </si>
  <si>
    <t xml:space="preserve">NHS Scarborough and Ryedale CCG </t>
  </si>
  <si>
    <t>03N</t>
  </si>
  <si>
    <t xml:space="preserve">NHS Sheffield CCG </t>
  </si>
  <si>
    <t>03Q</t>
  </si>
  <si>
    <t xml:space="preserve">NHS Vale of York CCG </t>
  </si>
  <si>
    <t>03R</t>
  </si>
  <si>
    <t xml:space="preserve">NHS Wakefield CCG </t>
  </si>
  <si>
    <t>13P</t>
  </si>
  <si>
    <t xml:space="preserve">NHS Birmingham CrossCity CCG </t>
  </si>
  <si>
    <t>04X</t>
  </si>
  <si>
    <t xml:space="preserve">NHS Birmingham South and Central CCG </t>
  </si>
  <si>
    <t>04Y</t>
  </si>
  <si>
    <t xml:space="preserve">NHS Cannock Chase CCG </t>
  </si>
  <si>
    <t>05A</t>
  </si>
  <si>
    <t xml:space="preserve">NHS Coventry and Rugby CCG </t>
  </si>
  <si>
    <t>05C</t>
  </si>
  <si>
    <t xml:space="preserve">NHS Dudley CCG </t>
  </si>
  <si>
    <t>05D</t>
  </si>
  <si>
    <t xml:space="preserve">NHS East Staffordshire CCG </t>
  </si>
  <si>
    <t>05F</t>
  </si>
  <si>
    <t xml:space="preserve">NHS Herefordshire CCG </t>
  </si>
  <si>
    <t>05G</t>
  </si>
  <si>
    <t xml:space="preserve">NHS North Staffordshire CCG </t>
  </si>
  <si>
    <t>05J</t>
  </si>
  <si>
    <t xml:space="preserve">NHS Redditch and Bromsgrove CCG </t>
  </si>
  <si>
    <t>05L</t>
  </si>
  <si>
    <t xml:space="preserve">NHS Sandwell and West Birmingham CCG </t>
  </si>
  <si>
    <t>05N</t>
  </si>
  <si>
    <t xml:space="preserve">NHS Shropshire CCG </t>
  </si>
  <si>
    <t>05P</t>
  </si>
  <si>
    <t xml:space="preserve">NHS Solihull CCG </t>
  </si>
  <si>
    <t>05Q</t>
  </si>
  <si>
    <t xml:space="preserve">NHS South East Staffs and Seisdon Peninsular CCG </t>
  </si>
  <si>
    <t>05R</t>
  </si>
  <si>
    <t xml:space="preserve">NHS South Warwickshire CCG </t>
  </si>
  <si>
    <t>05T</t>
  </si>
  <si>
    <t xml:space="preserve">NHS South Worcestershire CCG </t>
  </si>
  <si>
    <t>05V</t>
  </si>
  <si>
    <t xml:space="preserve">NHS Stafford and Surrounds CCG </t>
  </si>
  <si>
    <t>05W</t>
  </si>
  <si>
    <t xml:space="preserve">NHS Stoke on Trent CCG </t>
  </si>
  <si>
    <t>05X</t>
  </si>
  <si>
    <t xml:space="preserve">NHS Telford and Wrekin CCG </t>
  </si>
  <si>
    <t>05Y</t>
  </si>
  <si>
    <t xml:space="preserve">NHS Walsall CCG </t>
  </si>
  <si>
    <t>05H</t>
  </si>
  <si>
    <t xml:space="preserve">NHS Warwickshire North CCG </t>
  </si>
  <si>
    <t>06A</t>
  </si>
  <si>
    <t xml:space="preserve">NHS Wolverhampton CCG </t>
  </si>
  <si>
    <t>06D</t>
  </si>
  <si>
    <t xml:space="preserve">NHS Wyre Forest CCG </t>
  </si>
  <si>
    <t>03V</t>
  </si>
  <si>
    <t xml:space="preserve">NHS Corby CCG </t>
  </si>
  <si>
    <t>03W</t>
  </si>
  <si>
    <t xml:space="preserve">NHS East Leicestershire and Rutland CCG </t>
  </si>
  <si>
    <t>03X</t>
  </si>
  <si>
    <t xml:space="preserve">NHS Erewash CCG </t>
  </si>
  <si>
    <t>03Y</t>
  </si>
  <si>
    <t xml:space="preserve">NHS Hardwick CCG </t>
  </si>
  <si>
    <t>04C</t>
  </si>
  <si>
    <t xml:space="preserve">NHS Leicester City CCG </t>
  </si>
  <si>
    <t>03T</t>
  </si>
  <si>
    <t xml:space="preserve">NHS Lincolnshire East CCG </t>
  </si>
  <si>
    <t>04D</t>
  </si>
  <si>
    <t xml:space="preserve">NHS Lincolnshire West CCG </t>
  </si>
  <si>
    <t>04E</t>
  </si>
  <si>
    <t xml:space="preserve">NHS Mansfield and Ashfield CCG </t>
  </si>
  <si>
    <t>04F</t>
  </si>
  <si>
    <t xml:space="preserve">NHS Milton Keynes CCG </t>
  </si>
  <si>
    <t>04G</t>
  </si>
  <si>
    <t xml:space="preserve">NHS Nene CCG </t>
  </si>
  <si>
    <t>04H</t>
  </si>
  <si>
    <t xml:space="preserve">NHS Newark and Sherwood CCG </t>
  </si>
  <si>
    <t>04J</t>
  </si>
  <si>
    <t xml:space="preserve">NHS North Derbyshire CCG </t>
  </si>
  <si>
    <t>04K</t>
  </si>
  <si>
    <t xml:space="preserve">NHS Nottingham City CCG </t>
  </si>
  <si>
    <t>04L</t>
  </si>
  <si>
    <t xml:space="preserve">NHS Nottingham North and East CCG </t>
  </si>
  <si>
    <t>04M</t>
  </si>
  <si>
    <t xml:space="preserve">NHS Nottingham West CCG </t>
  </si>
  <si>
    <t>04N</t>
  </si>
  <si>
    <t xml:space="preserve">NHS Rushcliffe CCG </t>
  </si>
  <si>
    <t>99D</t>
  </si>
  <si>
    <t xml:space="preserve">NHS South Lincolnshire CCG </t>
  </si>
  <si>
    <t>04Q</t>
  </si>
  <si>
    <t xml:space="preserve">NHS South West Lincolnshire CCG </t>
  </si>
  <si>
    <t>04R</t>
  </si>
  <si>
    <t xml:space="preserve">NHS Southern Derbyshire CCG </t>
  </si>
  <si>
    <t>04V</t>
  </si>
  <si>
    <t xml:space="preserve">NHS West Leicestershire CCG </t>
  </si>
  <si>
    <t>99E</t>
  </si>
  <si>
    <t xml:space="preserve">NHS Basildon and Brentwood CCG </t>
  </si>
  <si>
    <t>06F</t>
  </si>
  <si>
    <t xml:space="preserve">NHS Bedfordshire CCG </t>
  </si>
  <si>
    <t>06H</t>
  </si>
  <si>
    <t xml:space="preserve">NHS Cambridgeshire and Peterborough CCG </t>
  </si>
  <si>
    <t>99F</t>
  </si>
  <si>
    <t xml:space="preserve">NHS Castle Point and Rochford CCG </t>
  </si>
  <si>
    <t>06K</t>
  </si>
  <si>
    <t xml:space="preserve">NHS East and North Hertfordshire CCG </t>
  </si>
  <si>
    <t>06M</t>
  </si>
  <si>
    <t xml:space="preserve">NHS Great Yarmouth and Waveney CCG </t>
  </si>
  <si>
    <t>06N</t>
  </si>
  <si>
    <t xml:space="preserve">NHS Herts Valleys CCG </t>
  </si>
  <si>
    <t>06L</t>
  </si>
  <si>
    <t xml:space="preserve">NHS Ipswich and East Suffolk CCG </t>
  </si>
  <si>
    <t>06P</t>
  </si>
  <si>
    <t xml:space="preserve">NHS Luton CCG </t>
  </si>
  <si>
    <t>06Q</t>
  </si>
  <si>
    <t xml:space="preserve">NHS Mid Essex CCG </t>
  </si>
  <si>
    <t>06T</t>
  </si>
  <si>
    <t xml:space="preserve">NHS North East Essex CCG </t>
  </si>
  <si>
    <t>06V</t>
  </si>
  <si>
    <t xml:space="preserve">NHS North Norfolk CCG </t>
  </si>
  <si>
    <t>06W</t>
  </si>
  <si>
    <t xml:space="preserve">NHS Norwich CCG </t>
  </si>
  <si>
    <t>06Y</t>
  </si>
  <si>
    <t xml:space="preserve">NHS South Norfolk CCG </t>
  </si>
  <si>
    <t>99G</t>
  </si>
  <si>
    <t xml:space="preserve">NHS Southend CCG </t>
  </si>
  <si>
    <t>07G</t>
  </si>
  <si>
    <t xml:space="preserve">NHS Thurrock CCG </t>
  </si>
  <si>
    <t>07H</t>
  </si>
  <si>
    <t xml:space="preserve">NHS West Essex CCG </t>
  </si>
  <si>
    <t>07J</t>
  </si>
  <si>
    <t xml:space="preserve">NHS West Norfolk CCG </t>
  </si>
  <si>
    <t>07K</t>
  </si>
  <si>
    <t xml:space="preserve">NHS West Suffolk CCG </t>
  </si>
  <si>
    <t>07L</t>
  </si>
  <si>
    <t xml:space="preserve">NHS Barking and Dagenham CCG </t>
  </si>
  <si>
    <t>07M</t>
  </si>
  <si>
    <t xml:space="preserve">NHS Barnet CCG </t>
  </si>
  <si>
    <t>07N</t>
  </si>
  <si>
    <t xml:space="preserve">NHS Bexley CCG </t>
  </si>
  <si>
    <t>07P</t>
  </si>
  <si>
    <t xml:space="preserve">NHS Brent CCG </t>
  </si>
  <si>
    <t>07Q</t>
  </si>
  <si>
    <t xml:space="preserve">NHS Bromley CCG </t>
  </si>
  <si>
    <t>07R</t>
  </si>
  <si>
    <t xml:space="preserve">NHS Camden CCG </t>
  </si>
  <si>
    <t>09A</t>
  </si>
  <si>
    <t xml:space="preserve">NHS Central London (Westminster) CCG </t>
  </si>
  <si>
    <t>07T</t>
  </si>
  <si>
    <t xml:space="preserve">NHS City and Hackney CCG </t>
  </si>
  <si>
    <t>07V</t>
  </si>
  <si>
    <t xml:space="preserve">NHS Croydon CCG </t>
  </si>
  <si>
    <t>07W</t>
  </si>
  <si>
    <t xml:space="preserve">NHS Ealing CCG </t>
  </si>
  <si>
    <t>07X</t>
  </si>
  <si>
    <t xml:space="preserve">NHS Enfield CCG </t>
  </si>
  <si>
    <t>08A</t>
  </si>
  <si>
    <t xml:space="preserve">NHS Greenwich CCG </t>
  </si>
  <si>
    <t>08C</t>
  </si>
  <si>
    <t xml:space="preserve">NHS Hammersmith and Fulham CCG </t>
  </si>
  <si>
    <t>08D</t>
  </si>
  <si>
    <t xml:space="preserve">NHS Haringey CCG </t>
  </si>
  <si>
    <t>08E</t>
  </si>
  <si>
    <t xml:space="preserve">NHS Harrow CCG </t>
  </si>
  <si>
    <t>08F</t>
  </si>
  <si>
    <t xml:space="preserve">NHS Havering CCG </t>
  </si>
  <si>
    <t>08G</t>
  </si>
  <si>
    <t xml:space="preserve">NHS Hillingdon CCG </t>
  </si>
  <si>
    <t>07Y</t>
  </si>
  <si>
    <t xml:space="preserve">NHS Hounslow CCG </t>
  </si>
  <si>
    <t>08H</t>
  </si>
  <si>
    <t xml:space="preserve">NHS Islington CCG </t>
  </si>
  <si>
    <t>08J</t>
  </si>
  <si>
    <t xml:space="preserve">NHS Kingston CCG </t>
  </si>
  <si>
    <t>08K</t>
  </si>
  <si>
    <t xml:space="preserve">NHS Lambeth CCG </t>
  </si>
  <si>
    <t>08L</t>
  </si>
  <si>
    <t xml:space="preserve">NHS Lewisham CCG </t>
  </si>
  <si>
    <t>08R</t>
  </si>
  <si>
    <t xml:space="preserve">NHS Merton CCG </t>
  </si>
  <si>
    <t>08M</t>
  </si>
  <si>
    <t xml:space="preserve">NHS Newham CCG </t>
  </si>
  <si>
    <t>08N</t>
  </si>
  <si>
    <t xml:space="preserve">NHS Redbridge CCG </t>
  </si>
  <si>
    <t>08P</t>
  </si>
  <si>
    <t xml:space="preserve">NHS Richmond CCG </t>
  </si>
  <si>
    <t>08Q</t>
  </si>
  <si>
    <t xml:space="preserve">NHS Southwark CCG </t>
  </si>
  <si>
    <t>08T</t>
  </si>
  <si>
    <t xml:space="preserve">NHS Sutton CCG </t>
  </si>
  <si>
    <t>08V</t>
  </si>
  <si>
    <t xml:space="preserve">NHS Tower Hamlets CCG </t>
  </si>
  <si>
    <t>08W</t>
  </si>
  <si>
    <t xml:space="preserve">NHS Waltham Forest CCG </t>
  </si>
  <si>
    <t>08X</t>
  </si>
  <si>
    <t xml:space="preserve">NHS Wandsworth CCG </t>
  </si>
  <si>
    <t>08Y</t>
  </si>
  <si>
    <t xml:space="preserve">NHS West London (K&amp;C &amp; QPP) CCG </t>
  </si>
  <si>
    <t>09C</t>
  </si>
  <si>
    <t xml:space="preserve">NHS Ashford CCG </t>
  </si>
  <si>
    <t>10Y</t>
  </si>
  <si>
    <t xml:space="preserve">NHS Aylesbury Vale CCG </t>
  </si>
  <si>
    <t>10G</t>
  </si>
  <si>
    <t xml:space="preserve">NHS Bracknell and Ascot CCG </t>
  </si>
  <si>
    <t>09D</t>
  </si>
  <si>
    <t xml:space="preserve">NHS Brighton and Hove CCG </t>
  </si>
  <si>
    <t>09E</t>
  </si>
  <si>
    <t xml:space="preserve">NHS Canterbury and Coastal CCG </t>
  </si>
  <si>
    <t>10H</t>
  </si>
  <si>
    <t xml:space="preserve">NHS Chiltern CCG </t>
  </si>
  <si>
    <t>09G</t>
  </si>
  <si>
    <t xml:space="preserve">NHS Coastal West Sussex CCG </t>
  </si>
  <si>
    <t>09H</t>
  </si>
  <si>
    <t xml:space="preserve">NHS Crawley CCG </t>
  </si>
  <si>
    <t>09J</t>
  </si>
  <si>
    <t xml:space="preserve">NHS Dartford, Gravesham and Swanley CCG </t>
  </si>
  <si>
    <t>09L</t>
  </si>
  <si>
    <t xml:space="preserve">NHS East Surrey CCG </t>
  </si>
  <si>
    <t>09F</t>
  </si>
  <si>
    <t xml:space="preserve">NHS Eastbourne, Hailsham and Seaford CCG </t>
  </si>
  <si>
    <t>10K</t>
  </si>
  <si>
    <t xml:space="preserve">NHS Fareham and Gosport CCG </t>
  </si>
  <si>
    <t>09N</t>
  </si>
  <si>
    <t xml:space="preserve">NHS Guildford and Waverley CCG </t>
  </si>
  <si>
    <t>09P</t>
  </si>
  <si>
    <t xml:space="preserve">NHS Hastings and Rother CCG </t>
  </si>
  <si>
    <t>99K</t>
  </si>
  <si>
    <t xml:space="preserve">NHS High Weald Lewes Havens CCG </t>
  </si>
  <si>
    <t>09X</t>
  </si>
  <si>
    <t xml:space="preserve">NHS Horsham and Mid Sussex CCG </t>
  </si>
  <si>
    <t>10L</t>
  </si>
  <si>
    <t xml:space="preserve">NHS Isle of Wight CCG </t>
  </si>
  <si>
    <t>09W</t>
  </si>
  <si>
    <t xml:space="preserve">NHS Medway CCG </t>
  </si>
  <si>
    <t>10M</t>
  </si>
  <si>
    <t xml:space="preserve">NHS Newbury and District CCG </t>
  </si>
  <si>
    <t>10N</t>
  </si>
  <si>
    <t xml:space="preserve">NHS North and West Reading CCG </t>
  </si>
  <si>
    <t>99M</t>
  </si>
  <si>
    <t xml:space="preserve">NHS North East Hampshire and Farnham CCG </t>
  </si>
  <si>
    <t>10J</t>
  </si>
  <si>
    <t xml:space="preserve">NHS North Hampshire CCG </t>
  </si>
  <si>
    <t>09Y</t>
  </si>
  <si>
    <t xml:space="preserve">NHS North West Surrey CCG </t>
  </si>
  <si>
    <t>10Q</t>
  </si>
  <si>
    <t xml:space="preserve">NHS Oxfordshire CCG </t>
  </si>
  <si>
    <t>10R</t>
  </si>
  <si>
    <t xml:space="preserve">NHS Portsmouth CCG </t>
  </si>
  <si>
    <t>10T</t>
  </si>
  <si>
    <t xml:space="preserve">NHS Slough CCG </t>
  </si>
  <si>
    <t>10V</t>
  </si>
  <si>
    <t xml:space="preserve">NHS South Eastern Hampshire CCG </t>
  </si>
  <si>
    <t>10A</t>
  </si>
  <si>
    <t xml:space="preserve">NHS South Kent Coast CCG </t>
  </si>
  <si>
    <t>10W</t>
  </si>
  <si>
    <t xml:space="preserve">NHS South Reading CCG </t>
  </si>
  <si>
    <t>10X</t>
  </si>
  <si>
    <t xml:space="preserve">NHS Southampton CCG </t>
  </si>
  <si>
    <t>99H</t>
  </si>
  <si>
    <t xml:space="preserve">NHS Surrey Downs CCG </t>
  </si>
  <si>
    <t>10C</t>
  </si>
  <si>
    <t xml:space="preserve">NHS Surrey Heath CCG </t>
  </si>
  <si>
    <t>10D</t>
  </si>
  <si>
    <t xml:space="preserve">NHS Swale CCG </t>
  </si>
  <si>
    <t>10E</t>
  </si>
  <si>
    <t xml:space="preserve">NHS Thanet CCG </t>
  </si>
  <si>
    <t>11A</t>
  </si>
  <si>
    <t xml:space="preserve">NHS West Hampshire CCG </t>
  </si>
  <si>
    <t>99J</t>
  </si>
  <si>
    <t xml:space="preserve">NHS West Kent CCG </t>
  </si>
  <si>
    <t>11C</t>
  </si>
  <si>
    <t xml:space="preserve">NHS Windsor, Ascot and Maidenhead CCG </t>
  </si>
  <si>
    <t>11D</t>
  </si>
  <si>
    <t xml:space="preserve">NHS Wokingham CCG </t>
  </si>
  <si>
    <t>11E</t>
  </si>
  <si>
    <t xml:space="preserve">NHS Bath and North East Somerset CCG </t>
  </si>
  <si>
    <t>11H</t>
  </si>
  <si>
    <t xml:space="preserve">NHS Bristol CCG </t>
  </si>
  <si>
    <t>11J</t>
  </si>
  <si>
    <t xml:space="preserve">NHS Dorset CCG </t>
  </si>
  <si>
    <t>11M</t>
  </si>
  <si>
    <t xml:space="preserve">NHS Gloucestershire CCG </t>
  </si>
  <si>
    <t>11N</t>
  </si>
  <si>
    <t xml:space="preserve">NHS Kernow CCG </t>
  </si>
  <si>
    <t>11T</t>
  </si>
  <si>
    <t xml:space="preserve">NHS North Somerset CCG </t>
  </si>
  <si>
    <t>99P</t>
  </si>
  <si>
    <t xml:space="preserve">NHS North, East, West Devon CCG </t>
  </si>
  <si>
    <t>11X</t>
  </si>
  <si>
    <t xml:space="preserve">NHS Somerset CCG </t>
  </si>
  <si>
    <t>99Q</t>
  </si>
  <si>
    <t xml:space="preserve">NHS South Devon and Torbay CCG </t>
  </si>
  <si>
    <t>12A</t>
  </si>
  <si>
    <t xml:space="preserve">NHS South Gloucestershire CCG </t>
  </si>
  <si>
    <t>12D</t>
  </si>
  <si>
    <t xml:space="preserve">NHS Swindon CCG </t>
  </si>
  <si>
    <t>99N</t>
  </si>
  <si>
    <t xml:space="preserve">NHS Wiltshire CCG </t>
  </si>
  <si>
    <t>Minimum allocation
£000</t>
  </si>
  <si>
    <t>Minimum allocation per head
£</t>
  </si>
  <si>
    <t>West Midlands</t>
  </si>
  <si>
    <t>London</t>
  </si>
  <si>
    <t>South East</t>
  </si>
  <si>
    <t>South West</t>
  </si>
  <si>
    <t>NHS England Regions</t>
  </si>
  <si>
    <t>North</t>
  </si>
  <si>
    <t>Midlands &amp; East</t>
  </si>
  <si>
    <t>South</t>
  </si>
  <si>
    <t>Wessex</t>
  </si>
  <si>
    <t>Deprivation deciles</t>
  </si>
  <si>
    <t>Age deciles</t>
  </si>
  <si>
    <t>ONS Types</t>
  </si>
  <si>
    <t>Industrial Hinterlands</t>
  </si>
  <si>
    <t>Regional Centres</t>
  </si>
  <si>
    <t>Manufacturing Towns</t>
  </si>
  <si>
    <t>Prospering Smaller Towns</t>
  </si>
  <si>
    <t>Centres with Industry</t>
  </si>
  <si>
    <t xml:space="preserve">Coastal and Countryside </t>
  </si>
  <si>
    <t>New and Growing Towns</t>
  </si>
  <si>
    <t>Prospering Southern England</t>
  </si>
  <si>
    <t>London Suburbs</t>
  </si>
  <si>
    <t>London Cosmopolitan</t>
  </si>
  <si>
    <t>Thriving London Periphery</t>
  </si>
  <si>
    <t>London Centre</t>
  </si>
  <si>
    <t>Commissioning Region</t>
  </si>
  <si>
    <t>Cumbria and North East</t>
  </si>
  <si>
    <t>Lancashire and Greater Manchester</t>
  </si>
  <si>
    <t>Cheshire and Merseyside</t>
  </si>
  <si>
    <t>Yorkshire and the Humber</t>
  </si>
  <si>
    <t>North Midlands</t>
  </si>
  <si>
    <t>Central Midlands</t>
  </si>
  <si>
    <t>East</t>
  </si>
  <si>
    <t>South Central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</si>
  <si>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</si>
  <si>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</si>
  <si>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</si>
  <si>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</si>
  <si>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</si>
  <si>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</si>
  <si>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</si>
  <si>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</si>
  <si>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</si>
  <si>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</si>
  <si>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</si>
  <si>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</si>
  <si>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</si>
  <si>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</si>
  <si>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</si>
  <si>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</si>
  <si>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</si>
  <si>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</si>
  <si>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</si>
  <si>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</si>
  <si>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Number &lt;-5%</t>
  </si>
  <si>
    <t>Minimum opening DfT</t>
  </si>
  <si>
    <t>Baseline
£000</t>
  </si>
  <si>
    <t>Minimum closing DfT</t>
  </si>
  <si>
    <t>Max DfT</t>
  </si>
  <si>
    <t>Maximum closing DfT</t>
  </si>
  <si>
    <t>NHS England - 2016-17 to 2020-21 Allocations</t>
  </si>
  <si>
    <t>Please refer to the Technical Guide published alongside this spreadsheet for further information</t>
  </si>
  <si>
    <t>Twice recommendation</t>
  </si>
  <si>
    <t>Performance</t>
  </si>
  <si>
    <t>Number &lt;-10%</t>
  </si>
  <si>
    <t>Clinical Commissioning Group</t>
  </si>
  <si>
    <t>Calculation of minimum allocation 2016-17</t>
  </si>
  <si>
    <t>Calculation of minimum allocation 2017-18</t>
  </si>
  <si>
    <t>Calculation of minimum allocation 2018-19</t>
  </si>
  <si>
    <t>Calculation of minimum allocation 2019-20</t>
  </si>
  <si>
    <t>Calculation of minimum allocation 2020-21</t>
  </si>
  <si>
    <t xml:space="preserve">This calculation feeds in to the total place based pace of change in workbook Q </t>
  </si>
  <si>
    <t>Pace of change parameters</t>
  </si>
  <si>
    <t>Per capita pace of change</t>
  </si>
  <si>
    <t>Minimum allocation for CCG core services</t>
  </si>
  <si>
    <t>notes</t>
  </si>
  <si>
    <t>A description of the sheets in this workbook is given below.</t>
  </si>
  <si>
    <t xml:space="preserve">This workbook performs the calculations necessary to set the minimum recurrent </t>
  </si>
  <si>
    <t>inputs</t>
  </si>
  <si>
    <t>A series of parameters and switches to tune pace of change policy</t>
  </si>
  <si>
    <t xml:space="preserve">Rows 8-13 provide basic information on national population growth and GDP  </t>
  </si>
  <si>
    <t>deflators to inform setting growth limits.</t>
  </si>
  <si>
    <t xml:space="preserve">Rows 14-19 set the parameters for per capita growth rates. The minimum growth </t>
  </si>
  <si>
    <t xml:space="preserve">is set to the reference growth.  The recommended earliest point for the end of </t>
  </si>
  <si>
    <t xml:space="preserve">transition ensures that pace of change preserves the order of the initial DfTs. </t>
  </si>
  <si>
    <t xml:space="preserve">Rows 21-24 set the minimum programme growth and the parameters for the  </t>
  </si>
  <si>
    <t xml:space="preserve">Rows 26-28 provide switches for turning on and off different parts of the pace of </t>
  </si>
  <si>
    <t>change policy.</t>
  </si>
  <si>
    <t>outputs</t>
  </si>
  <si>
    <t>Shows the calculation of the minimum allocation for 2016-17</t>
  </si>
  <si>
    <t>Baselines, target values and populations are brought in from workbook M.</t>
  </si>
  <si>
    <t>Columns L-N apply a minimum per capita growth</t>
  </si>
  <si>
    <t xml:space="preserve">Columns O-R apply enhanced per capita growth to those CCGs that are furthest  </t>
  </si>
  <si>
    <t xml:space="preserve">Columns V-Y limit the programme [total allocation] growth for those furthest over  </t>
  </si>
  <si>
    <t xml:space="preserve">Columns Z-AD ensure that no CCG with a DfT above a threshold value falls below  </t>
  </si>
  <si>
    <t>that threshold value.  This adjustment is not used in this instance.</t>
  </si>
  <si>
    <t>Shows the calculation of the minimum allocation for 2017-18</t>
  </si>
  <si>
    <t>As for sheet 2, for 2017-18.</t>
  </si>
  <si>
    <t>Shows the calculation of the minimum allocation for 2018-19</t>
  </si>
  <si>
    <t>As for sheet 2, for 2018-19.</t>
  </si>
  <si>
    <t>Shows the calculation of the minimum allocation for 2019-20</t>
  </si>
  <si>
    <t>As for sheet 2, for 2019-20.</t>
  </si>
  <si>
    <t>Shows the calculation of the minimum allocation for 2020-21</t>
  </si>
  <si>
    <t>As for sheet 2, for 2020-21.</t>
  </si>
  <si>
    <t xml:space="preserve">revenue allocation for core CCG services.  </t>
  </si>
  <si>
    <t xml:space="preserve">introduction of capped growth.  </t>
  </si>
  <si>
    <t xml:space="preserve">Rows 30-36 give a summary of the performance of the pace of change choices </t>
  </si>
  <si>
    <t>to support the process of choosing these parameters.</t>
  </si>
  <si>
    <t>below target.</t>
  </si>
  <si>
    <t xml:space="preserve">Columns S-U apply a minimum programme [total allocation] growth.  </t>
  </si>
  <si>
    <t xml:space="preserve">target.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</si>
</sst>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_-;\-* #,##0_-;_-* &quot;-&quot;??_-;_-@_-"/>
    <numFmt numFmtId="165" formatCode="0.0%"/>
    <numFmt numFmtId="166" formatCode="#,##0.00_ ;\-#,##0.00\ "/>
  </numFmts>
  <fonts count="3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theme="4"/>
      <name val="Arial"/>
      <family val="2"/>
    </font>
    <font>
      <b/>
      <sz val="10"/>
      <color theme="4"/>
      <name val="Arial"/>
      <family val="2"/>
    </font>
    <font>
      <b/>
      <sz val="10"/>
      <color theme="7" tint="-0.249977111117893"/>
      <name val="Arial"/>
      <family val="2"/>
    </font>
    <font>
      <b/>
      <sz val="10"/>
      <color theme="6" tint="-0.249977111117893"/>
      <name val="Arial"/>
      <family val="2"/>
    </font>
    <font>
      <b/>
      <sz val="10"/>
      <color theme="6" tint="-0.499984740745262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0"/>
      <color theme="6" tint="-0.249977111117893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b/>
      <sz val="9"/>
      <color indexed="81"/>
      <name val="Tahoma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i/>
      <sz val="10"/>
      <color rgb="FFFF0000"/>
      <name val="Arial"/>
      <family val="2"/>
    </font>
    <font>
      <sz val="4"/>
      <color theme="1"/>
      <name val="Arial"/>
      <family val="2"/>
    </font>
    <font>
      <sz val="4"/>
      <color rgb="FFFF0000"/>
      <name val="Arial"/>
      <family val="2"/>
    </font>
    <font>
      <b/>
      <sz val="10"/>
      <color theme="1"/>
      <name val="Arial"/>
      <family val="2"/>
    </font>
    <font>
      <sz val="10"/>
      <color rgb="FFFFFF00"/>
      <name val="Arial"/>
      <family val="2"/>
    </font>
    <font>
      <b/>
      <sz val="10"/>
      <color rgb="FFC00000"/>
      <name val="Arial"/>
      <family val="2"/>
    </font>
    <font>
      <sz val="10"/>
      <color rgb="FFC00000"/>
      <name val="Arial"/>
      <family val="2"/>
    </font>
    <font>
      <sz val="4"/>
      <color rgb="FFC00000"/>
      <name val="Arial"/>
      <family val="2"/>
    </font>
    <font>
      <b/>
      <sz val="10"/>
      <color theme="3"/>
      <name val="Arial"/>
      <family val="2"/>
    </font>
    <font>
      <sz val="10"/>
      <color theme="3"/>
      <name val="Arial"/>
      <family val="2"/>
    </font>
    <font>
      <sz val="4"/>
      <color theme="3"/>
      <name val="Arial"/>
      <family val="2"/>
    </font>
    <font>
      <sz val="4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8A71AB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5"/>
        <bgColor indexed="64"/>
      </patternFill>
    </fill>
  </fills>
  <borders count="22">
    <border>
      <left/>
      <right/>
      <top/>
      <bottom/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theme="0"/>
      </left>
      <right style="medium">
        <color theme="0"/>
      </right>
      <top style="thin">
        <color indexed="64"/>
      </top>
      <bottom/>
      <diagonal/>
    </border>
    <border>
      <left style="medium">
        <color theme="0"/>
      </left>
      <right/>
      <top style="thin">
        <color indexed="64"/>
      </top>
      <bottom/>
      <diagonal/>
    </border>
    <border>
      <left/>
      <right style="medium">
        <color theme="0"/>
      </right>
      <top/>
      <bottom/>
      <diagonal/>
    </border>
    <border>
      <left/>
      <right style="thick">
        <color theme="0"/>
      </right>
      <top/>
      <bottom/>
      <diagonal/>
    </border>
    <border>
      <left/>
      <right style="thick">
        <color theme="0"/>
      </right>
      <top/>
      <bottom style="thin">
        <color indexed="64"/>
      </bottom>
      <diagonal/>
    </border>
    <border>
      <left/>
      <right style="thick">
        <color theme="0"/>
      </right>
      <top style="thin">
        <color indexed="64"/>
      </top>
      <bottom/>
      <diagonal/>
    </border>
    <border>
      <left style="medium">
        <color theme="0"/>
      </left>
      <right/>
      <top/>
      <bottom style="thin">
        <color indexed="64"/>
      </bottom>
      <diagonal/>
    </border>
    <border>
      <left/>
      <right style="medium">
        <color theme="0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7" fillId="0" borderId="0"/>
    <xf numFmtId="0" fontId="2" fillId="0" borderId="0"/>
    <xf numFmtId="0" fontId="3" fillId="0" borderId="0"/>
  </cellStyleXfs>
  <cellXfs count="266">
    <xf numFmtId="0" fontId="0" fillId="0" borderId="0" xfId="0"/>
    <xf numFmtId="0" fontId="3" fillId="0" borderId="0" xfId="0" applyFont="1"/>
    <xf numFmtId="0" fontId="4" fillId="2" borderId="0" xfId="0" applyFont="1" applyFill="1"/>
    <xf numFmtId="0" fontId="3" fillId="4" borderId="2" xfId="0" applyFont="1" applyFill="1" applyBorder="1"/>
    <xf numFmtId="0" fontId="3" fillId="4" borderId="0" xfId="0" applyFont="1" applyFill="1"/>
    <xf numFmtId="0" fontId="4" fillId="4" borderId="0" xfId="0" applyFont="1" applyFill="1" applyAlignment="1">
      <alignment horizontal="right"/>
    </xf>
    <xf numFmtId="9" fontId="4" fillId="4" borderId="2" xfId="0" applyNumberFormat="1" applyFont="1" applyFill="1" applyBorder="1"/>
    <xf numFmtId="9" fontId="3" fillId="4" borderId="2" xfId="0" applyNumberFormat="1" applyFont="1" applyFill="1" applyBorder="1"/>
    <xf numFmtId="10" fontId="3" fillId="4" borderId="2" xfId="0" applyNumberFormat="1" applyFont="1" applyFill="1" applyBorder="1"/>
    <xf numFmtId="164" fontId="3" fillId="4" borderId="0" xfId="1" applyNumberFormat="1" applyFont="1" applyFill="1"/>
    <xf numFmtId="164" fontId="3" fillId="0" borderId="0" xfId="1" applyNumberFormat="1" applyFont="1" applyFill="1"/>
    <xf numFmtId="0" fontId="3" fillId="0" borderId="0" xfId="0" applyFont="1" applyBorder="1"/>
    <xf numFmtId="0" fontId="4" fillId="0" borderId="0" xfId="0" applyFont="1" applyBorder="1"/>
    <xf numFmtId="0" fontId="3" fillId="2" borderId="0" xfId="0" applyFont="1" applyFill="1" applyBorder="1"/>
    <xf numFmtId="164" fontId="4" fillId="0" borderId="0" xfId="0" applyNumberFormat="1" applyFont="1" applyBorder="1"/>
    <xf numFmtId="0" fontId="3" fillId="4" borderId="0" xfId="0" applyFont="1" applyFill="1" applyBorder="1"/>
    <xf numFmtId="10" fontId="3" fillId="4" borderId="2" xfId="2" applyNumberFormat="1" applyFont="1" applyFill="1" applyBorder="1"/>
    <xf numFmtId="10" fontId="4" fillId="4" borderId="0" xfId="2" applyNumberFormat="1" applyFont="1" applyFill="1" applyBorder="1"/>
    <xf numFmtId="10" fontId="4" fillId="4" borderId="0" xfId="2" applyNumberFormat="1" applyFont="1" applyFill="1" applyBorder="1" applyAlignment="1">
      <alignment horizontal="right"/>
    </xf>
    <xf numFmtId="10" fontId="4" fillId="4" borderId="2" xfId="0" applyNumberFormat="1" applyFont="1" applyFill="1" applyBorder="1" applyAlignment="1">
      <alignment horizontal="right"/>
    </xf>
    <xf numFmtId="10" fontId="4" fillId="4" borderId="2" xfId="2" applyNumberFormat="1" applyFont="1" applyFill="1" applyBorder="1"/>
    <xf numFmtId="10" fontId="4" fillId="0" borderId="0" xfId="2" applyNumberFormat="1" applyFont="1" applyFill="1" applyBorder="1"/>
    <xf numFmtId="164" fontId="4" fillId="5" borderId="0" xfId="0" applyNumberFormat="1" applyFont="1" applyFill="1" applyBorder="1"/>
    <xf numFmtId="164" fontId="4" fillId="7" borderId="2" xfId="0" applyNumberFormat="1" applyFont="1" applyFill="1" applyBorder="1"/>
    <xf numFmtId="10" fontId="4" fillId="7" borderId="2" xfId="2" applyNumberFormat="1" applyFont="1" applyFill="1" applyBorder="1"/>
    <xf numFmtId="10" fontId="4" fillId="7" borderId="0" xfId="2" applyNumberFormat="1" applyFont="1" applyFill="1" applyBorder="1"/>
    <xf numFmtId="10" fontId="4" fillId="7" borderId="0" xfId="2" applyNumberFormat="1" applyFont="1" applyFill="1" applyBorder="1" applyAlignment="1">
      <alignment horizontal="right"/>
    </xf>
    <xf numFmtId="164" fontId="4" fillId="7" borderId="2" xfId="2" applyNumberFormat="1" applyFont="1" applyFill="1" applyBorder="1"/>
    <xf numFmtId="164" fontId="4" fillId="7" borderId="0" xfId="2" applyNumberFormat="1" applyFont="1" applyFill="1" applyBorder="1"/>
    <xf numFmtId="0" fontId="5" fillId="0" borderId="0" xfId="0" applyFont="1" applyBorder="1"/>
    <xf numFmtId="0" fontId="6" fillId="0" borderId="0" xfId="0" applyFont="1" applyBorder="1"/>
    <xf numFmtId="164" fontId="6" fillId="2" borderId="0" xfId="0" applyNumberFormat="1" applyFont="1" applyFill="1" applyBorder="1"/>
    <xf numFmtId="164" fontId="6" fillId="0" borderId="0" xfId="0" applyNumberFormat="1" applyFont="1" applyBorder="1"/>
    <xf numFmtId="164" fontId="8" fillId="4" borderId="2" xfId="0" applyNumberFormat="1" applyFont="1" applyFill="1" applyBorder="1"/>
    <xf numFmtId="10" fontId="8" fillId="4" borderId="2" xfId="2" applyNumberFormat="1" applyFont="1" applyFill="1" applyBorder="1"/>
    <xf numFmtId="10" fontId="8" fillId="4" borderId="0" xfId="2" applyNumberFormat="1" applyFont="1" applyFill="1" applyBorder="1"/>
    <xf numFmtId="10" fontId="6" fillId="0" borderId="0" xfId="2" applyNumberFormat="1" applyFont="1" applyFill="1" applyBorder="1"/>
    <xf numFmtId="0" fontId="5" fillId="0" borderId="0" xfId="0" applyFont="1"/>
    <xf numFmtId="164" fontId="12" fillId="7" borderId="2" xfId="1" applyNumberFormat="1" applyFont="1" applyFill="1" applyBorder="1" applyAlignment="1">
      <alignment horizontal="center"/>
    </xf>
    <xf numFmtId="9" fontId="12" fillId="7" borderId="2" xfId="0" applyNumberFormat="1" applyFont="1" applyFill="1" applyBorder="1" applyAlignment="1">
      <alignment horizontal="center"/>
    </xf>
    <xf numFmtId="9" fontId="5" fillId="4" borderId="2" xfId="0" applyNumberFormat="1" applyFont="1" applyFill="1" applyBorder="1" applyAlignment="1">
      <alignment horizontal="center"/>
    </xf>
    <xf numFmtId="9" fontId="5" fillId="0" borderId="0" xfId="0" applyNumberFormat="1" applyFont="1" applyFill="1" applyBorder="1" applyAlignment="1">
      <alignment horizontal="center"/>
    </xf>
    <xf numFmtId="0" fontId="4" fillId="0" borderId="0" xfId="0" applyFont="1"/>
    <xf numFmtId="0" fontId="4" fillId="0" borderId="0" xfId="0" applyFont="1" applyFill="1" applyBorder="1" applyAlignment="1">
      <alignment wrapText="1"/>
    </xf>
    <xf numFmtId="0" fontId="4" fillId="0" borderId="0" xfId="0" applyFont="1" applyFill="1" applyBorder="1"/>
    <xf numFmtId="0" fontId="4" fillId="0" borderId="0" xfId="0" applyFont="1" applyAlignment="1">
      <alignment horizontal="center" wrapText="1"/>
    </xf>
    <xf numFmtId="0" fontId="4" fillId="4" borderId="4" xfId="0" applyFont="1" applyFill="1" applyBorder="1" applyAlignment="1">
      <alignment horizontal="center" wrapText="1"/>
    </xf>
    <xf numFmtId="0" fontId="4" fillId="4" borderId="2" xfId="0" applyFont="1" applyFill="1" applyBorder="1" applyAlignment="1">
      <alignment horizontal="center" wrapText="1"/>
    </xf>
    <xf numFmtId="0" fontId="4" fillId="4" borderId="0" xfId="0" applyFont="1" applyFill="1" applyAlignment="1">
      <alignment horizontal="center" wrapText="1"/>
    </xf>
    <xf numFmtId="0" fontId="4" fillId="4" borderId="5" xfId="0" applyFont="1" applyFill="1" applyBorder="1" applyAlignment="1">
      <alignment horizontal="center" wrapText="1"/>
    </xf>
    <xf numFmtId="0" fontId="4" fillId="0" borderId="0" xfId="0" applyFont="1" applyFill="1" applyAlignment="1">
      <alignment horizontal="center" wrapText="1"/>
    </xf>
    <xf numFmtId="0" fontId="3" fillId="0" borderId="0" xfId="0" applyFont="1" applyFill="1"/>
    <xf numFmtId="0" fontId="3" fillId="0" borderId="1" xfId="0" applyFont="1" applyFill="1" applyBorder="1"/>
    <xf numFmtId="0" fontId="3" fillId="0" borderId="0" xfId="0" applyFont="1" applyFill="1" applyBorder="1"/>
    <xf numFmtId="164" fontId="3" fillId="0" borderId="0" xfId="1" applyNumberFormat="1" applyFont="1"/>
    <xf numFmtId="164" fontId="3" fillId="4" borderId="2" xfId="1" applyNumberFormat="1" applyFont="1" applyFill="1" applyBorder="1"/>
    <xf numFmtId="10" fontId="3" fillId="4" borderId="0" xfId="3" applyNumberFormat="1" applyFont="1" applyFill="1"/>
    <xf numFmtId="10" fontId="3" fillId="4" borderId="0" xfId="2" applyNumberFormat="1" applyFont="1" applyFill="1"/>
    <xf numFmtId="0" fontId="4" fillId="2" borderId="0" xfId="0" applyFont="1" applyFill="1" applyBorder="1"/>
    <xf numFmtId="164" fontId="4" fillId="0" borderId="0" xfId="0" applyNumberFormat="1" applyFont="1"/>
    <xf numFmtId="164" fontId="4" fillId="7" borderId="2" xfId="1" applyNumberFormat="1" applyFont="1" applyFill="1" applyBorder="1"/>
    <xf numFmtId="10" fontId="4" fillId="7" borderId="0" xfId="2" applyNumberFormat="1" applyFont="1" applyFill="1"/>
    <xf numFmtId="10" fontId="4" fillId="0" borderId="0" xfId="2" applyNumberFormat="1" applyFont="1" applyFill="1"/>
    <xf numFmtId="0" fontId="3" fillId="0" borderId="2" xfId="0" applyFont="1" applyFill="1" applyBorder="1"/>
    <xf numFmtId="164" fontId="9" fillId="4" borderId="2" xfId="2" applyNumberFormat="1" applyFont="1" applyFill="1" applyBorder="1"/>
    <xf numFmtId="9" fontId="3" fillId="4" borderId="2" xfId="0" applyNumberFormat="1" applyFont="1" applyFill="1" applyBorder="1" applyAlignment="1">
      <alignment horizontal="right"/>
    </xf>
    <xf numFmtId="0" fontId="4" fillId="2" borderId="0" xfId="0" applyFont="1" applyFill="1" applyBorder="1" applyAlignment="1">
      <alignment horizontal="center" wrapText="1"/>
    </xf>
    <xf numFmtId="164" fontId="3" fillId="2" borderId="0" xfId="1" applyNumberFormat="1" applyFont="1" applyFill="1" applyBorder="1"/>
    <xf numFmtId="0" fontId="3" fillId="2" borderId="8" xfId="0" applyFont="1" applyFill="1" applyBorder="1"/>
    <xf numFmtId="164" fontId="4" fillId="5" borderId="8" xfId="0" applyNumberFormat="1" applyFont="1" applyFill="1" applyBorder="1"/>
    <xf numFmtId="164" fontId="6" fillId="2" borderId="8" xfId="0" applyNumberFormat="1" applyFont="1" applyFill="1" applyBorder="1"/>
    <xf numFmtId="0" fontId="4" fillId="2" borderId="8" xfId="0" applyFont="1" applyFill="1" applyBorder="1" applyAlignment="1">
      <alignment horizontal="center" wrapText="1"/>
    </xf>
    <xf numFmtId="164" fontId="3" fillId="2" borderId="8" xfId="1" applyNumberFormat="1" applyFont="1" applyFill="1" applyBorder="1"/>
    <xf numFmtId="164" fontId="4" fillId="5" borderId="8" xfId="1" applyNumberFormat="1" applyFont="1" applyFill="1" applyBorder="1"/>
    <xf numFmtId="0" fontId="3" fillId="0" borderId="8" xfId="0" applyFont="1" applyBorder="1"/>
    <xf numFmtId="0" fontId="4" fillId="3" borderId="8" xfId="0" applyFont="1" applyFill="1" applyBorder="1"/>
    <xf numFmtId="0" fontId="3" fillId="3" borderId="8" xfId="0" applyFont="1" applyFill="1" applyBorder="1"/>
    <xf numFmtId="164" fontId="4" fillId="6" borderId="8" xfId="0" applyNumberFormat="1" applyFont="1" applyFill="1" applyBorder="1"/>
    <xf numFmtId="164" fontId="7" fillId="3" borderId="8" xfId="0" applyNumberFormat="1" applyFont="1" applyFill="1" applyBorder="1"/>
    <xf numFmtId="0" fontId="4" fillId="3" borderId="10" xfId="0" applyFont="1" applyFill="1" applyBorder="1" applyAlignment="1">
      <alignment horizontal="center" wrapText="1"/>
    </xf>
    <xf numFmtId="164" fontId="13" fillId="3" borderId="8" xfId="1" applyNumberFormat="1" applyFont="1" applyFill="1" applyBorder="1"/>
    <xf numFmtId="164" fontId="14" fillId="6" borderId="8" xfId="0" applyNumberFormat="1" applyFont="1" applyFill="1" applyBorder="1"/>
    <xf numFmtId="0" fontId="4" fillId="3" borderId="0" xfId="0" applyFont="1" applyFill="1" applyBorder="1"/>
    <xf numFmtId="0" fontId="3" fillId="3" borderId="0" xfId="0" applyFont="1" applyFill="1" applyBorder="1"/>
    <xf numFmtId="164" fontId="4" fillId="6" borderId="0" xfId="0" applyNumberFormat="1" applyFont="1" applyFill="1" applyBorder="1"/>
    <xf numFmtId="164" fontId="7" fillId="3" borderId="0" xfId="0" applyNumberFormat="1" applyFont="1" applyFill="1" applyBorder="1"/>
    <xf numFmtId="0" fontId="4" fillId="3" borderId="4" xfId="0" applyFont="1" applyFill="1" applyBorder="1" applyAlignment="1">
      <alignment horizontal="center" wrapText="1"/>
    </xf>
    <xf numFmtId="164" fontId="13" fillId="3" borderId="0" xfId="1" applyNumberFormat="1" applyFont="1" applyFill="1" applyBorder="1"/>
    <xf numFmtId="164" fontId="14" fillId="6" borderId="0" xfId="0" applyNumberFormat="1" applyFont="1" applyFill="1" applyBorder="1"/>
    <xf numFmtId="164" fontId="13" fillId="11" borderId="0" xfId="1" applyNumberFormat="1" applyFont="1" applyFill="1" applyBorder="1"/>
    <xf numFmtId="165" fontId="3" fillId="11" borderId="0" xfId="2" applyNumberFormat="1" applyFont="1" applyFill="1" applyBorder="1"/>
    <xf numFmtId="10" fontId="3" fillId="2" borderId="0" xfId="2" applyNumberFormat="1" applyFont="1" applyFill="1" applyBorder="1"/>
    <xf numFmtId="10" fontId="3" fillId="11" borderId="0" xfId="2" applyNumberFormat="1" applyFont="1" applyFill="1" applyBorder="1"/>
    <xf numFmtId="166" fontId="3" fillId="4" borderId="0" xfId="1" applyNumberFormat="1" applyFont="1" applyFill="1"/>
    <xf numFmtId="0" fontId="5" fillId="7" borderId="11" xfId="0" applyFont="1" applyFill="1" applyBorder="1" applyAlignment="1">
      <alignment horizontal="center"/>
    </xf>
    <xf numFmtId="0" fontId="5" fillId="7" borderId="12" xfId="0" applyFont="1" applyFill="1" applyBorder="1" applyAlignment="1">
      <alignment horizontal="center"/>
    </xf>
    <xf numFmtId="10" fontId="3" fillId="4" borderId="0" xfId="2" applyNumberFormat="1" applyFont="1" applyFill="1" applyBorder="1"/>
    <xf numFmtId="0" fontId="4" fillId="4" borderId="0" xfId="0" applyFont="1" applyFill="1" applyBorder="1" applyAlignment="1">
      <alignment horizontal="center" wrapText="1"/>
    </xf>
    <xf numFmtId="164" fontId="3" fillId="4" borderId="0" xfId="1" applyNumberFormat="1" applyFont="1" applyFill="1" applyBorder="1"/>
    <xf numFmtId="164" fontId="8" fillId="4" borderId="2" xfId="2" applyNumberFormat="1" applyFont="1" applyFill="1" applyBorder="1"/>
    <xf numFmtId="164" fontId="8" fillId="4" borderId="7" xfId="2" applyNumberFormat="1" applyFont="1" applyFill="1" applyBorder="1"/>
    <xf numFmtId="10" fontId="4" fillId="4" borderId="1" xfId="2" applyNumberFormat="1" applyFont="1" applyFill="1" applyBorder="1" applyAlignment="1">
      <alignment horizontal="right"/>
    </xf>
    <xf numFmtId="10" fontId="3" fillId="4" borderId="1" xfId="2" applyNumberFormat="1" applyFont="1" applyFill="1" applyBorder="1"/>
    <xf numFmtId="10" fontId="4" fillId="7" borderId="1" xfId="2" applyNumberFormat="1" applyFont="1" applyFill="1" applyBorder="1"/>
    <xf numFmtId="10" fontId="8" fillId="4" borderId="7" xfId="2" applyNumberFormat="1" applyFont="1" applyFill="1" applyBorder="1"/>
    <xf numFmtId="0" fontId="4" fillId="4" borderId="10" xfId="0" applyFont="1" applyFill="1" applyBorder="1" applyAlignment="1">
      <alignment horizontal="center" wrapText="1"/>
    </xf>
    <xf numFmtId="0" fontId="3" fillId="4" borderId="8" xfId="0" applyFont="1" applyFill="1" applyBorder="1"/>
    <xf numFmtId="164" fontId="3" fillId="4" borderId="8" xfId="1" applyNumberFormat="1" applyFont="1" applyFill="1" applyBorder="1"/>
    <xf numFmtId="164" fontId="4" fillId="7" borderId="8" xfId="2" applyNumberFormat="1" applyFont="1" applyFill="1" applyBorder="1"/>
    <xf numFmtId="164" fontId="4" fillId="4" borderId="7" xfId="0" applyNumberFormat="1" applyFont="1" applyFill="1" applyBorder="1"/>
    <xf numFmtId="10" fontId="4" fillId="4" borderId="7" xfId="2" applyNumberFormat="1" applyFont="1" applyFill="1" applyBorder="1" applyAlignment="1">
      <alignment horizontal="right"/>
    </xf>
    <xf numFmtId="10" fontId="4" fillId="7" borderId="7" xfId="0" applyNumberFormat="1" applyFont="1" applyFill="1" applyBorder="1" applyAlignment="1">
      <alignment horizontal="right"/>
    </xf>
    <xf numFmtId="10" fontId="4" fillId="7" borderId="7" xfId="2" applyNumberFormat="1" applyFont="1" applyFill="1" applyBorder="1" applyAlignment="1">
      <alignment horizontal="right"/>
    </xf>
    <xf numFmtId="164" fontId="8" fillId="4" borderId="7" xfId="0" applyNumberFormat="1" applyFont="1" applyFill="1" applyBorder="1"/>
    <xf numFmtId="0" fontId="4" fillId="4" borderId="7" xfId="0" applyFont="1" applyFill="1" applyBorder="1" applyAlignment="1">
      <alignment horizontal="center" wrapText="1"/>
    </xf>
    <xf numFmtId="0" fontId="3" fillId="4" borderId="7" xfId="0" applyFont="1" applyFill="1" applyBorder="1"/>
    <xf numFmtId="164" fontId="3" fillId="4" borderId="7" xfId="1" applyNumberFormat="1" applyFont="1" applyFill="1" applyBorder="1"/>
    <xf numFmtId="164" fontId="4" fillId="7" borderId="7" xfId="0" applyNumberFormat="1" applyFont="1" applyFill="1" applyBorder="1"/>
    <xf numFmtId="0" fontId="3" fillId="0" borderId="7" xfId="0" applyFont="1" applyFill="1" applyBorder="1"/>
    <xf numFmtId="164" fontId="4" fillId="4" borderId="1" xfId="0" applyNumberFormat="1" applyFont="1" applyFill="1" applyBorder="1"/>
    <xf numFmtId="10" fontId="4" fillId="7" borderId="1" xfId="0" applyNumberFormat="1" applyFont="1" applyFill="1" applyBorder="1" applyAlignment="1">
      <alignment horizontal="right"/>
    </xf>
    <xf numFmtId="10" fontId="4" fillId="7" borderId="1" xfId="2" applyNumberFormat="1" applyFont="1" applyFill="1" applyBorder="1" applyAlignment="1">
      <alignment horizontal="right"/>
    </xf>
    <xf numFmtId="10" fontId="8" fillId="4" borderId="1" xfId="2" applyNumberFormat="1" applyFont="1" applyFill="1" applyBorder="1"/>
    <xf numFmtId="0" fontId="4" fillId="4" borderId="6" xfId="0" applyFont="1" applyFill="1" applyBorder="1" applyAlignment="1">
      <alignment horizontal="center" wrapText="1"/>
    </xf>
    <xf numFmtId="0" fontId="3" fillId="4" borderId="1" xfId="0" applyFont="1" applyFill="1" applyBorder="1"/>
    <xf numFmtId="10" fontId="3" fillId="4" borderId="7" xfId="2" applyNumberFormat="1" applyFont="1" applyFill="1" applyBorder="1"/>
    <xf numFmtId="10" fontId="4" fillId="7" borderId="7" xfId="2" applyNumberFormat="1" applyFont="1" applyFill="1" applyBorder="1"/>
    <xf numFmtId="0" fontId="4" fillId="4" borderId="1" xfId="0" applyFont="1" applyFill="1" applyBorder="1" applyAlignment="1">
      <alignment horizontal="center" wrapText="1"/>
    </xf>
    <xf numFmtId="0" fontId="4" fillId="4" borderId="0" xfId="0" applyFont="1" applyFill="1" applyBorder="1" applyAlignment="1">
      <alignment horizontal="right"/>
    </xf>
    <xf numFmtId="10" fontId="4" fillId="4" borderId="1" xfId="2" applyNumberFormat="1" applyFont="1" applyFill="1" applyBorder="1"/>
    <xf numFmtId="166" fontId="3" fillId="4" borderId="1" xfId="1" applyNumberFormat="1" applyFont="1" applyFill="1" applyBorder="1"/>
    <xf numFmtId="10" fontId="3" fillId="4" borderId="0" xfId="3" applyNumberFormat="1" applyFont="1" applyFill="1" applyBorder="1"/>
    <xf numFmtId="164" fontId="8" fillId="4" borderId="0" xfId="2" applyNumberFormat="1" applyFont="1" applyFill="1" applyBorder="1"/>
    <xf numFmtId="0" fontId="4" fillId="4" borderId="8" xfId="0" applyFont="1" applyFill="1" applyBorder="1" applyAlignment="1">
      <alignment horizontal="right"/>
    </xf>
    <xf numFmtId="10" fontId="4" fillId="4" borderId="8" xfId="2" applyNumberFormat="1" applyFont="1" applyFill="1" applyBorder="1" applyAlignment="1">
      <alignment horizontal="right"/>
    </xf>
    <xf numFmtId="10" fontId="4" fillId="7" borderId="8" xfId="2" applyNumberFormat="1" applyFont="1" applyFill="1" applyBorder="1" applyAlignment="1">
      <alignment horizontal="right"/>
    </xf>
    <xf numFmtId="164" fontId="8" fillId="4" borderId="8" xfId="2" applyNumberFormat="1" applyFont="1" applyFill="1" applyBorder="1"/>
    <xf numFmtId="0" fontId="4" fillId="4" borderId="8" xfId="0" applyFont="1" applyFill="1" applyBorder="1" applyAlignment="1">
      <alignment horizontal="center" wrapText="1"/>
    </xf>
    <xf numFmtId="0" fontId="3" fillId="0" borderId="8" xfId="0" applyFont="1" applyFill="1" applyBorder="1"/>
    <xf numFmtId="0" fontId="4" fillId="4" borderId="7" xfId="0" applyFont="1" applyFill="1" applyBorder="1" applyAlignment="1">
      <alignment horizontal="right"/>
    </xf>
    <xf numFmtId="164" fontId="4" fillId="4" borderId="0" xfId="0" applyNumberFormat="1" applyFont="1" applyFill="1" applyBorder="1"/>
    <xf numFmtId="10" fontId="4" fillId="7" borderId="0" xfId="0" applyNumberFormat="1" applyFont="1" applyFill="1" applyBorder="1" applyAlignment="1">
      <alignment horizontal="right"/>
    </xf>
    <xf numFmtId="10" fontId="3" fillId="4" borderId="7" xfId="3" applyNumberFormat="1" applyFont="1" applyFill="1" applyBorder="1"/>
    <xf numFmtId="164" fontId="4" fillId="7" borderId="8" xfId="2" applyNumberFormat="1" applyFont="1" applyFill="1" applyBorder="1" applyAlignment="1">
      <alignment horizontal="right"/>
    </xf>
    <xf numFmtId="164" fontId="4" fillId="4" borderId="0" xfId="0" applyNumberFormat="1" applyFont="1" applyFill="1" applyAlignment="1">
      <alignment horizontal="right"/>
    </xf>
    <xf numFmtId="164" fontId="4" fillId="11" borderId="0" xfId="1" applyNumberFormat="1" applyFont="1" applyFill="1" applyBorder="1"/>
    <xf numFmtId="164" fontId="3" fillId="11" borderId="0" xfId="1" applyNumberFormat="1" applyFont="1" applyFill="1" applyBorder="1"/>
    <xf numFmtId="164" fontId="7" fillId="11" borderId="0" xfId="1" applyNumberFormat="1" applyFont="1" applyFill="1" applyBorder="1"/>
    <xf numFmtId="164" fontId="10" fillId="11" borderId="0" xfId="1" applyNumberFormat="1" applyFont="1" applyFill="1" applyBorder="1" applyAlignment="1">
      <alignment horizontal="center"/>
    </xf>
    <xf numFmtId="164" fontId="4" fillId="11" borderId="4" xfId="1" applyNumberFormat="1" applyFont="1" applyFill="1" applyBorder="1" applyAlignment="1">
      <alignment horizontal="center" wrapText="1"/>
    </xf>
    <xf numFmtId="164" fontId="14" fillId="11" borderId="0" xfId="1" applyNumberFormat="1" applyFont="1" applyFill="1" applyBorder="1"/>
    <xf numFmtId="164" fontId="4" fillId="4" borderId="0" xfId="2" applyNumberFormat="1" applyFont="1" applyFill="1" applyBorder="1" applyAlignment="1">
      <alignment horizontal="right"/>
    </xf>
    <xf numFmtId="10" fontId="4" fillId="4" borderId="0" xfId="2" applyNumberFormat="1" applyFont="1" applyFill="1" applyBorder="1" applyAlignment="1">
      <alignment horizontal="left"/>
    </xf>
    <xf numFmtId="164" fontId="4" fillId="4" borderId="8" xfId="0" applyNumberFormat="1" applyFont="1" applyFill="1" applyBorder="1" applyAlignment="1">
      <alignment horizontal="right"/>
    </xf>
    <xf numFmtId="164" fontId="4" fillId="11" borderId="0" xfId="1" applyNumberFormat="1" applyFont="1" applyFill="1" applyBorder="1" applyAlignment="1">
      <alignment horizontal="center"/>
    </xf>
    <xf numFmtId="164" fontId="3" fillId="0" borderId="0" xfId="0" applyNumberFormat="1" applyFont="1"/>
    <xf numFmtId="164" fontId="3" fillId="0" borderId="8" xfId="1" applyNumberFormat="1" applyFont="1" applyFill="1" applyBorder="1"/>
    <xf numFmtId="164" fontId="3" fillId="0" borderId="8" xfId="1" applyNumberFormat="1" applyFont="1" applyBorder="1"/>
    <xf numFmtId="10" fontId="3" fillId="0" borderId="1" xfId="2" applyNumberFormat="1" applyFont="1" applyFill="1" applyBorder="1"/>
    <xf numFmtId="10" fontId="3" fillId="0" borderId="7" xfId="2" applyNumberFormat="1" applyFont="1" applyFill="1" applyBorder="1"/>
    <xf numFmtId="10" fontId="3" fillId="0" borderId="8" xfId="2" applyNumberFormat="1" applyFont="1" applyFill="1" applyBorder="1"/>
    <xf numFmtId="10" fontId="3" fillId="0" borderId="0" xfId="0" applyNumberFormat="1" applyFont="1" applyFill="1"/>
    <xf numFmtId="10" fontId="3" fillId="0" borderId="2" xfId="0" applyNumberFormat="1" applyFont="1" applyFill="1" applyBorder="1"/>
    <xf numFmtId="0" fontId="18" fillId="0" borderId="0" xfId="4" applyFont="1"/>
    <xf numFmtId="0" fontId="19" fillId="0" borderId="0" xfId="5" applyFont="1"/>
    <xf numFmtId="164" fontId="12" fillId="7" borderId="11" xfId="1" applyNumberFormat="1" applyFont="1" applyFill="1" applyBorder="1" applyAlignment="1">
      <alignment horizontal="center"/>
    </xf>
    <xf numFmtId="164" fontId="12" fillId="7" borderId="3" xfId="1" applyNumberFormat="1" applyFont="1" applyFill="1" applyBorder="1" applyAlignment="1">
      <alignment horizontal="center"/>
    </xf>
    <xf numFmtId="164" fontId="12" fillId="7" borderId="12" xfId="1" applyNumberFormat="1" applyFont="1" applyFill="1" applyBorder="1" applyAlignment="1">
      <alignment horizontal="center"/>
    </xf>
    <xf numFmtId="0" fontId="10" fillId="8" borderId="3" xfId="0" applyFont="1" applyFill="1" applyBorder="1" applyAlignment="1">
      <alignment horizontal="center"/>
    </xf>
    <xf numFmtId="0" fontId="3" fillId="0" borderId="0" xfId="0" applyFont="1" applyAlignment="1">
      <alignment horizontal="right"/>
    </xf>
    <xf numFmtId="0" fontId="4" fillId="0" borderId="0" xfId="0" applyFont="1" applyBorder="1" applyAlignment="1">
      <alignment horizontal="right"/>
    </xf>
    <xf numFmtId="0" fontId="10" fillId="8" borderId="13" xfId="0" applyFont="1" applyFill="1" applyBorder="1"/>
    <xf numFmtId="0" fontId="10" fillId="8" borderId="14" xfId="0" applyFont="1" applyFill="1" applyBorder="1"/>
    <xf numFmtId="165" fontId="10" fillId="8" borderId="14" xfId="2" applyNumberFormat="1" applyFont="1" applyFill="1" applyBorder="1"/>
    <xf numFmtId="10" fontId="10" fillId="8" borderId="14" xfId="2" applyNumberFormat="1" applyFont="1" applyFill="1" applyBorder="1"/>
    <xf numFmtId="10" fontId="10" fillId="8" borderId="15" xfId="2" applyNumberFormat="1" applyFont="1" applyFill="1" applyBorder="1"/>
    <xf numFmtId="0" fontId="3" fillId="0" borderId="16" xfId="0" applyFont="1" applyFill="1" applyBorder="1"/>
    <xf numFmtId="0" fontId="3" fillId="0" borderId="4" xfId="0" applyFont="1" applyFill="1" applyBorder="1"/>
    <xf numFmtId="0" fontId="3" fillId="0" borderId="4" xfId="0" applyFont="1" applyBorder="1"/>
    <xf numFmtId="10" fontId="3" fillId="2" borderId="4" xfId="2" applyNumberFormat="1" applyFont="1" applyFill="1" applyBorder="1"/>
    <xf numFmtId="10" fontId="3" fillId="2" borderId="17" xfId="2" applyNumberFormat="1" applyFont="1" applyFill="1" applyBorder="1"/>
    <xf numFmtId="0" fontId="3" fillId="0" borderId="18" xfId="0" applyFont="1" applyBorder="1"/>
    <xf numFmtId="10" fontId="3" fillId="2" borderId="19" xfId="2" applyNumberFormat="1" applyFont="1" applyFill="1" applyBorder="1"/>
    <xf numFmtId="0" fontId="3" fillId="0" borderId="18" xfId="0" applyFont="1" applyFill="1" applyBorder="1"/>
    <xf numFmtId="165" fontId="3" fillId="11" borderId="19" xfId="2" applyNumberFormat="1" applyFont="1" applyFill="1" applyBorder="1"/>
    <xf numFmtId="164" fontId="3" fillId="2" borderId="19" xfId="1" applyNumberFormat="1" applyFont="1" applyFill="1" applyBorder="1"/>
    <xf numFmtId="10" fontId="3" fillId="11" borderId="19" xfId="2" applyNumberFormat="1" applyFont="1" applyFill="1" applyBorder="1"/>
    <xf numFmtId="0" fontId="3" fillId="0" borderId="20" xfId="0" applyFont="1" applyFill="1" applyBorder="1"/>
    <xf numFmtId="0" fontId="1" fillId="0" borderId="0" xfId="0" applyFont="1"/>
    <xf numFmtId="10" fontId="1" fillId="0" borderId="0" xfId="0" applyNumberFormat="1" applyFont="1"/>
    <xf numFmtId="0" fontId="1" fillId="0" borderId="18" xfId="0" applyFont="1" applyBorder="1"/>
    <xf numFmtId="0" fontId="1" fillId="0" borderId="0" xfId="0" applyFont="1" applyBorder="1"/>
    <xf numFmtId="0" fontId="1" fillId="11" borderId="0" xfId="0" applyFont="1" applyFill="1"/>
    <xf numFmtId="164" fontId="1" fillId="0" borderId="0" xfId="1" applyNumberFormat="1" applyFont="1"/>
    <xf numFmtId="164" fontId="1" fillId="0" borderId="0" xfId="1" applyNumberFormat="1" applyFont="1" applyBorder="1"/>
    <xf numFmtId="164" fontId="1" fillId="0" borderId="19" xfId="1" applyNumberFormat="1" applyFont="1" applyBorder="1"/>
    <xf numFmtId="10" fontId="1" fillId="0" borderId="0" xfId="2" applyNumberFormat="1" applyFont="1" applyBorder="1"/>
    <xf numFmtId="10" fontId="1" fillId="0" borderId="19" xfId="2" applyNumberFormat="1" applyFont="1" applyBorder="1"/>
    <xf numFmtId="10" fontId="1" fillId="0" borderId="0" xfId="0" applyNumberFormat="1" applyFont="1" applyBorder="1"/>
    <xf numFmtId="10" fontId="1" fillId="0" borderId="19" xfId="0" applyNumberFormat="1" applyFont="1" applyBorder="1"/>
    <xf numFmtId="0" fontId="1" fillId="0" borderId="19" xfId="0" applyFont="1" applyBorder="1"/>
    <xf numFmtId="0" fontId="1" fillId="0" borderId="3" xfId="0" applyFont="1" applyBorder="1"/>
    <xf numFmtId="0" fontId="1" fillId="0" borderId="21" xfId="0" applyFont="1" applyBorder="1"/>
    <xf numFmtId="0" fontId="4" fillId="2" borderId="0" xfId="0" applyFont="1" applyFill="1" applyBorder="1" applyAlignment="1">
      <alignment horizontal="right" vertical="center"/>
    </xf>
    <xf numFmtId="0" fontId="23" fillId="0" borderId="0" xfId="0" applyFont="1"/>
    <xf numFmtId="0" fontId="18" fillId="0" borderId="0" xfId="0" applyFont="1"/>
    <xf numFmtId="0" fontId="1" fillId="0" borderId="19" xfId="0" applyFont="1" applyFill="1" applyBorder="1" applyAlignment="1">
      <alignment textRotation="90"/>
    </xf>
    <xf numFmtId="0" fontId="1" fillId="0" borderId="0" xfId="0" applyFont="1" applyFill="1"/>
    <xf numFmtId="0" fontId="4" fillId="11" borderId="0" xfId="6" applyFont="1" applyFill="1" applyAlignment="1">
      <alignment horizontal="right"/>
    </xf>
    <xf numFmtId="0" fontId="19" fillId="11" borderId="0" xfId="5" applyFont="1" applyFill="1" applyAlignment="1">
      <alignment horizontal="left"/>
    </xf>
    <xf numFmtId="0" fontId="16" fillId="11" borderId="0" xfId="5" applyFont="1" applyFill="1" applyAlignment="1">
      <alignment horizontal="left"/>
    </xf>
    <xf numFmtId="0" fontId="21" fillId="11" borderId="0" xfId="5" applyFont="1" applyFill="1" applyAlignment="1">
      <alignment horizontal="left"/>
    </xf>
    <xf numFmtId="0" fontId="21" fillId="11" borderId="0" xfId="5" quotePrefix="1" applyFont="1" applyFill="1" applyAlignment="1">
      <alignment vertical="top"/>
    </xf>
    <xf numFmtId="0" fontId="11" fillId="12" borderId="0" xfId="6" applyFont="1" applyFill="1" applyAlignment="1">
      <alignment horizontal="left"/>
    </xf>
    <xf numFmtId="0" fontId="24" fillId="12" borderId="0" xfId="0" applyFont="1" applyFill="1" applyAlignment="1"/>
    <xf numFmtId="0" fontId="11" fillId="12" borderId="0" xfId="0" applyFont="1" applyFill="1" applyAlignment="1">
      <alignment horizontal="right"/>
    </xf>
    <xf numFmtId="0" fontId="18" fillId="13" borderId="0" xfId="4" applyFont="1" applyFill="1" applyAlignment="1"/>
    <xf numFmtId="0" fontId="20" fillId="13" borderId="0" xfId="0" applyFont="1" applyFill="1" applyBorder="1" applyAlignment="1"/>
    <xf numFmtId="0" fontId="1" fillId="13" borderId="0" xfId="0" applyFont="1" applyFill="1" applyAlignment="1"/>
    <xf numFmtId="0" fontId="1" fillId="11" borderId="0" xfId="5" applyFont="1" applyFill="1" applyAlignment="1"/>
    <xf numFmtId="0" fontId="23" fillId="11" borderId="0" xfId="4" applyFont="1" applyFill="1" applyAlignment="1"/>
    <xf numFmtId="0" fontId="23" fillId="11" borderId="0" xfId="5" applyFont="1" applyFill="1" applyAlignment="1"/>
    <xf numFmtId="0" fontId="1" fillId="11" borderId="0" xfId="4" applyFont="1" applyFill="1" applyAlignment="1"/>
    <xf numFmtId="0" fontId="10" fillId="14" borderId="0" xfId="5" applyFont="1" applyFill="1" applyAlignment="1">
      <alignment horizontal="left"/>
    </xf>
    <xf numFmtId="0" fontId="10" fillId="14" borderId="0" xfId="5" applyFont="1" applyFill="1" applyAlignment="1"/>
    <xf numFmtId="0" fontId="10" fillId="14" borderId="0" xfId="5" applyFont="1" applyFill="1" applyAlignment="1">
      <alignment vertical="top"/>
    </xf>
    <xf numFmtId="0" fontId="11" fillId="14" borderId="0" xfId="5" applyFont="1" applyFill="1" applyAlignment="1">
      <alignment horizontal="right"/>
    </xf>
    <xf numFmtId="0" fontId="1" fillId="11" borderId="0" xfId="5" applyFont="1" applyFill="1" applyAlignment="1">
      <alignment horizontal="left"/>
    </xf>
    <xf numFmtId="0" fontId="18" fillId="11" borderId="0" xfId="5" applyFont="1" applyFill="1" applyAlignment="1"/>
    <xf numFmtId="0" fontId="26" fillId="11" borderId="0" xfId="5" applyFont="1" applyFill="1" applyAlignment="1">
      <alignment horizontal="left"/>
    </xf>
    <xf numFmtId="0" fontId="26" fillId="11" borderId="0" xfId="5" applyFont="1" applyFill="1" applyAlignment="1"/>
    <xf numFmtId="0" fontId="26" fillId="11" borderId="0" xfId="5" applyFont="1" applyFill="1" applyAlignment="1">
      <alignment horizontal="left" vertical="top"/>
    </xf>
    <xf numFmtId="0" fontId="27" fillId="11" borderId="0" xfId="5" applyFont="1" applyFill="1" applyAlignment="1">
      <alignment horizontal="left"/>
    </xf>
    <xf numFmtId="0" fontId="27" fillId="11" borderId="0" xfId="5" applyFont="1" applyFill="1" applyAlignment="1"/>
    <xf numFmtId="0" fontId="27" fillId="11" borderId="0" xfId="5" applyFont="1" applyFill="1" applyAlignment="1">
      <alignment horizontal="left" vertical="top"/>
    </xf>
    <xf numFmtId="0" fontId="10" fillId="8" borderId="0" xfId="5" applyFont="1" applyFill="1" applyAlignment="1">
      <alignment horizontal="left"/>
    </xf>
    <xf numFmtId="0" fontId="10" fillId="8" borderId="0" xfId="5" applyFont="1" applyFill="1" applyAlignment="1"/>
    <xf numFmtId="0" fontId="11" fillId="8" borderId="0" xfId="5" applyFont="1" applyFill="1" applyAlignment="1">
      <alignment horizontal="right"/>
    </xf>
    <xf numFmtId="0" fontId="28" fillId="11" borderId="0" xfId="5" applyFont="1" applyFill="1" applyAlignment="1"/>
    <xf numFmtId="0" fontId="29" fillId="11" borderId="0" xfId="5" applyFont="1" applyFill="1" applyAlignment="1"/>
    <xf numFmtId="0" fontId="22" fillId="11" borderId="0" xfId="5" applyFont="1" applyFill="1" applyAlignment="1"/>
    <xf numFmtId="0" fontId="30" fillId="11" borderId="0" xfId="5" applyFont="1" applyFill="1" applyAlignment="1"/>
    <xf numFmtId="0" fontId="21" fillId="11" borderId="0" xfId="5" applyFont="1" applyFill="1" applyAlignment="1"/>
    <xf numFmtId="0" fontId="29" fillId="11" borderId="0" xfId="5" applyFont="1" applyFill="1" applyAlignment="1">
      <alignment horizontal="left" vertical="top"/>
    </xf>
    <xf numFmtId="0" fontId="30" fillId="11" borderId="0" xfId="5" applyFont="1" applyFill="1" applyAlignment="1">
      <alignment horizontal="left" vertical="top"/>
    </xf>
    <xf numFmtId="0" fontId="29" fillId="11" borderId="0" xfId="5" applyFont="1" applyFill="1" applyAlignment="1">
      <alignment vertical="top"/>
    </xf>
    <xf numFmtId="0" fontId="19" fillId="11" borderId="0" xfId="5" applyFont="1" applyFill="1" applyAlignment="1"/>
    <xf numFmtId="0" fontId="18" fillId="11" borderId="0" xfId="4" applyFont="1" applyFill="1" applyAlignment="1"/>
    <xf numFmtId="0" fontId="16" fillId="11" borderId="0" xfId="5" applyFont="1" applyFill="1" applyAlignment="1"/>
    <xf numFmtId="0" fontId="16" fillId="11" borderId="0" xfId="4" applyFont="1" applyFill="1" applyAlignment="1"/>
    <xf numFmtId="0" fontId="20" fillId="11" borderId="0" xfId="5" applyFont="1" applyFill="1" applyAlignment="1"/>
    <xf numFmtId="0" fontId="1" fillId="12" borderId="0" xfId="0" applyFont="1" applyFill="1" applyAlignment="1"/>
    <xf numFmtId="0" fontId="25" fillId="11" borderId="0" xfId="5" applyFont="1" applyFill="1" applyAlignment="1"/>
    <xf numFmtId="0" fontId="31" fillId="11" borderId="0" xfId="5" applyFont="1" applyFill="1" applyAlignment="1">
      <alignment horizontal="left" vertical="top"/>
    </xf>
    <xf numFmtId="0" fontId="20" fillId="0" borderId="0" xfId="0" applyFont="1"/>
    <xf numFmtId="0" fontId="20" fillId="0" borderId="0" xfId="0" applyFont="1" applyBorder="1"/>
    <xf numFmtId="0" fontId="12" fillId="7" borderId="11" xfId="0" applyFont="1" applyFill="1" applyBorder="1" applyAlignment="1">
      <alignment horizontal="center"/>
    </xf>
    <xf numFmtId="0" fontId="12" fillId="7" borderId="3" xfId="0" applyFont="1" applyFill="1" applyBorder="1" applyAlignment="1">
      <alignment horizontal="center"/>
    </xf>
    <xf numFmtId="0" fontId="12" fillId="7" borderId="12" xfId="0" applyFont="1" applyFill="1" applyBorder="1" applyAlignment="1">
      <alignment horizontal="center"/>
    </xf>
    <xf numFmtId="164" fontId="12" fillId="7" borderId="11" xfId="1" applyNumberFormat="1" applyFont="1" applyFill="1" applyBorder="1" applyAlignment="1">
      <alignment horizontal="center"/>
    </xf>
    <xf numFmtId="164" fontId="12" fillId="7" borderId="3" xfId="1" applyNumberFormat="1" applyFont="1" applyFill="1" applyBorder="1" applyAlignment="1">
      <alignment horizontal="center"/>
    </xf>
    <xf numFmtId="164" fontId="12" fillId="7" borderId="12" xfId="1" applyNumberFormat="1" applyFont="1" applyFill="1" applyBorder="1" applyAlignment="1">
      <alignment horizontal="center"/>
    </xf>
    <xf numFmtId="0" fontId="10" fillId="8" borderId="3" xfId="0" applyFont="1" applyFill="1" applyBorder="1" applyAlignment="1">
      <alignment horizontal="center"/>
    </xf>
    <xf numFmtId="9" fontId="11" fillId="10" borderId="3" xfId="0" applyNumberFormat="1" applyFont="1" applyFill="1" applyBorder="1" applyAlignment="1">
      <alignment horizontal="center"/>
    </xf>
    <xf numFmtId="0" fontId="10" fillId="9" borderId="3" xfId="0" applyFont="1" applyFill="1" applyBorder="1" applyAlignment="1">
      <alignment horizontal="center"/>
    </xf>
    <xf numFmtId="0" fontId="10" fillId="9" borderId="9" xfId="0" applyFont="1" applyFill="1" applyBorder="1" applyAlignment="1">
      <alignment horizontal="center"/>
    </xf>
  </cellXfs>
  <cellStyles count="7">
    <cellStyle name="Comma" xfId="1" builtinId="3"/>
    <cellStyle name="Normal" xfId="0" builtinId="0"/>
    <cellStyle name="Normal 4 2" xfId="4"/>
    <cellStyle name="Normal 5" xfId="5"/>
    <cellStyle name="Normal 5 3" xfId="6"/>
    <cellStyle name="Percent" xfId="2" builtinId="5"/>
    <cellStyle name="Percent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65"/>
  <sheetViews>
    <sheetView tabSelected="1" zoomScaleNormal="100" workbookViewId="0"/>
  </sheetViews>
  <sheetFormatPr defaultRowHeight="12.75" x14ac:dyDescent="0.2"/>
  <cols>
    <col min="1" max="1" width="4.85546875" style="248" customWidth="1"/>
    <col min="2" max="2" width="5.140625" style="248" customWidth="1"/>
    <col min="3" max="3" width="51.28515625" style="248" customWidth="1"/>
    <col min="4" max="4" width="15.7109375" style="248" customWidth="1"/>
    <col min="5" max="16384" width="9.140625" style="248"/>
  </cols>
  <sheetData>
    <row r="1" spans="1:15" x14ac:dyDescent="0.2">
      <c r="A1" s="247" t="s">
        <v>544</v>
      </c>
      <c r="E1" s="208"/>
    </row>
    <row r="2" spans="1:15" x14ac:dyDescent="0.2">
      <c r="A2" s="246" t="s">
        <v>558</v>
      </c>
      <c r="C2" s="249"/>
    </row>
    <row r="3" spans="1:15" x14ac:dyDescent="0.2">
      <c r="A3" s="250" t="s">
        <v>545</v>
      </c>
      <c r="C3" s="249"/>
    </row>
    <row r="4" spans="1:15" x14ac:dyDescent="0.2">
      <c r="C4" s="249"/>
    </row>
    <row r="5" spans="1:15" x14ac:dyDescent="0.2">
      <c r="A5" s="213"/>
      <c r="B5" s="251"/>
      <c r="C5" s="214"/>
      <c r="D5" s="215" t="s">
        <v>559</v>
      </c>
    </row>
    <row r="6" spans="1:15" x14ac:dyDescent="0.2">
      <c r="A6" s="216" t="s">
        <v>560</v>
      </c>
      <c r="B6" s="217"/>
      <c r="C6" s="218"/>
      <c r="D6" s="218"/>
    </row>
    <row r="7" spans="1:15" x14ac:dyDescent="0.2">
      <c r="C7" s="249"/>
    </row>
    <row r="8" spans="1:15" x14ac:dyDescent="0.2">
      <c r="A8" s="219"/>
      <c r="B8" s="220" t="s">
        <v>561</v>
      </c>
      <c r="C8" s="219"/>
      <c r="D8" s="219"/>
      <c r="E8" s="246"/>
      <c r="F8" s="246"/>
      <c r="G8" s="246"/>
      <c r="H8" s="246"/>
      <c r="I8" s="246"/>
      <c r="J8" s="246"/>
      <c r="K8" s="246"/>
      <c r="L8" s="246"/>
      <c r="M8" s="246"/>
      <c r="N8" s="246"/>
      <c r="O8" s="246"/>
    </row>
    <row r="9" spans="1:15" x14ac:dyDescent="0.2">
      <c r="A9" s="219"/>
      <c r="B9" s="220"/>
      <c r="C9" s="221" t="s">
        <v>588</v>
      </c>
      <c r="D9" s="219"/>
      <c r="E9" s="246"/>
      <c r="F9" s="246"/>
      <c r="G9" s="246"/>
      <c r="H9" s="246"/>
      <c r="I9" s="246"/>
      <c r="J9" s="246"/>
      <c r="K9" s="246"/>
      <c r="L9" s="246"/>
      <c r="M9" s="246"/>
      <c r="N9" s="246"/>
      <c r="O9" s="246"/>
    </row>
    <row r="10" spans="1:15" x14ac:dyDescent="0.2">
      <c r="A10" s="219"/>
      <c r="B10" s="219"/>
      <c r="C10" s="222" t="s">
        <v>555</v>
      </c>
      <c r="D10" s="219"/>
    </row>
    <row r="11" spans="1:15" x14ac:dyDescent="0.2">
      <c r="A11" s="249"/>
    </row>
    <row r="12" spans="1:15" s="242" customFormat="1" x14ac:dyDescent="0.2">
      <c r="A12" s="223">
        <v>1</v>
      </c>
      <c r="B12" s="224" t="s">
        <v>556</v>
      </c>
      <c r="C12" s="225"/>
      <c r="D12" s="226" t="s">
        <v>562</v>
      </c>
    </row>
    <row r="13" spans="1:15" x14ac:dyDescent="0.2">
      <c r="A13" s="227"/>
      <c r="B13" s="228"/>
      <c r="C13" s="252" t="s">
        <v>563</v>
      </c>
      <c r="D13" s="219"/>
    </row>
    <row r="14" spans="1:15" x14ac:dyDescent="0.2">
      <c r="A14" s="229"/>
      <c r="B14" s="230"/>
      <c r="C14" s="231" t="s">
        <v>564</v>
      </c>
      <c r="D14" s="230"/>
    </row>
    <row r="15" spans="1:15" x14ac:dyDescent="0.2">
      <c r="A15" s="229"/>
      <c r="B15" s="230"/>
      <c r="C15" s="231" t="s">
        <v>565</v>
      </c>
      <c r="D15" s="230"/>
    </row>
    <row r="16" spans="1:15" s="242" customFormat="1" ht="6.75" x14ac:dyDescent="0.15">
      <c r="A16" s="232"/>
      <c r="B16" s="233"/>
      <c r="C16" s="234"/>
      <c r="D16" s="233"/>
    </row>
    <row r="17" spans="1:4" x14ac:dyDescent="0.2">
      <c r="A17" s="229"/>
      <c r="B17" s="230"/>
      <c r="C17" s="231" t="s">
        <v>566</v>
      </c>
      <c r="D17" s="230"/>
    </row>
    <row r="18" spans="1:4" x14ac:dyDescent="0.2">
      <c r="A18" s="229"/>
      <c r="B18" s="230"/>
      <c r="C18" s="231" t="s">
        <v>567</v>
      </c>
      <c r="D18" s="230"/>
    </row>
    <row r="19" spans="1:4" x14ac:dyDescent="0.2">
      <c r="A19" s="229"/>
      <c r="B19" s="230"/>
      <c r="C19" s="231" t="s">
        <v>568</v>
      </c>
      <c r="D19" s="230"/>
    </row>
    <row r="20" spans="1:4" s="242" customFormat="1" ht="6.75" x14ac:dyDescent="0.15">
      <c r="A20" s="232"/>
      <c r="B20" s="233"/>
      <c r="C20" s="234"/>
      <c r="D20" s="233"/>
    </row>
    <row r="21" spans="1:4" x14ac:dyDescent="0.2">
      <c r="A21" s="229"/>
      <c r="B21" s="230"/>
      <c r="C21" s="231" t="s">
        <v>569</v>
      </c>
      <c r="D21" s="230"/>
    </row>
    <row r="22" spans="1:4" x14ac:dyDescent="0.2">
      <c r="A22" s="229"/>
      <c r="B22" s="230"/>
      <c r="C22" s="231" t="s">
        <v>589</v>
      </c>
      <c r="D22" s="230"/>
    </row>
    <row r="23" spans="1:4" s="242" customFormat="1" ht="6.75" x14ac:dyDescent="0.15">
      <c r="A23" s="211"/>
      <c r="B23" s="240"/>
      <c r="C23" s="253"/>
    </row>
    <row r="24" spans="1:4" x14ac:dyDescent="0.2">
      <c r="A24" s="229"/>
      <c r="B24" s="230"/>
      <c r="C24" s="231" t="s">
        <v>570</v>
      </c>
      <c r="D24" s="230"/>
    </row>
    <row r="25" spans="1:4" x14ac:dyDescent="0.2">
      <c r="A25" s="229"/>
      <c r="B25" s="230"/>
      <c r="C25" s="231" t="s">
        <v>571</v>
      </c>
      <c r="D25" s="230"/>
    </row>
    <row r="26" spans="1:4" s="242" customFormat="1" ht="6.75" x14ac:dyDescent="0.15">
      <c r="A26" s="232"/>
      <c r="B26" s="233"/>
      <c r="C26" s="234"/>
      <c r="D26" s="233"/>
    </row>
    <row r="27" spans="1:4" x14ac:dyDescent="0.2">
      <c r="A27" s="210"/>
      <c r="B27" s="228"/>
      <c r="C27" s="231" t="s">
        <v>590</v>
      </c>
      <c r="D27" s="219"/>
    </row>
    <row r="28" spans="1:4" x14ac:dyDescent="0.2">
      <c r="A28" s="210"/>
      <c r="B28" s="228"/>
      <c r="C28" s="231" t="s">
        <v>591</v>
      </c>
      <c r="D28" s="219"/>
    </row>
    <row r="29" spans="1:4" x14ac:dyDescent="0.2">
      <c r="A29" s="210"/>
      <c r="B29" s="228"/>
      <c r="C29" s="231"/>
      <c r="D29" s="219"/>
    </row>
    <row r="30" spans="1:4" x14ac:dyDescent="0.2">
      <c r="A30" s="235">
        <v>2</v>
      </c>
      <c r="B30" s="236" t="s">
        <v>13</v>
      </c>
      <c r="C30" s="236"/>
      <c r="D30" s="237" t="s">
        <v>572</v>
      </c>
    </row>
    <row r="31" spans="1:4" x14ac:dyDescent="0.2">
      <c r="A31" s="227"/>
      <c r="B31" s="228"/>
      <c r="C31" s="238" t="s">
        <v>573</v>
      </c>
      <c r="D31" s="219"/>
    </row>
    <row r="32" spans="1:4" x14ac:dyDescent="0.2">
      <c r="A32" s="227"/>
      <c r="B32" s="228"/>
      <c r="C32" s="239" t="s">
        <v>574</v>
      </c>
      <c r="D32" s="219"/>
    </row>
    <row r="33" spans="1:4" s="242" customFormat="1" ht="6.75" x14ac:dyDescent="0.15">
      <c r="A33" s="211"/>
      <c r="B33" s="240"/>
      <c r="C33" s="241"/>
    </row>
    <row r="34" spans="1:4" x14ac:dyDescent="0.2">
      <c r="A34" s="227"/>
      <c r="B34" s="228"/>
      <c r="C34" s="243" t="s">
        <v>575</v>
      </c>
      <c r="D34" s="219"/>
    </row>
    <row r="35" spans="1:4" s="242" customFormat="1" ht="6.75" x14ac:dyDescent="0.15">
      <c r="A35" s="211"/>
      <c r="B35" s="240"/>
      <c r="C35" s="253"/>
    </row>
    <row r="36" spans="1:4" x14ac:dyDescent="0.2">
      <c r="A36" s="227"/>
      <c r="B36" s="228"/>
      <c r="C36" s="243" t="s">
        <v>576</v>
      </c>
      <c r="D36" s="219"/>
    </row>
    <row r="37" spans="1:4" x14ac:dyDescent="0.2">
      <c r="A37" s="227"/>
      <c r="B37" s="228"/>
      <c r="C37" s="243" t="s">
        <v>592</v>
      </c>
      <c r="D37" s="219"/>
    </row>
    <row r="38" spans="1:4" s="242" customFormat="1" ht="6.75" x14ac:dyDescent="0.15">
      <c r="A38" s="211"/>
      <c r="B38" s="240"/>
      <c r="C38" s="244"/>
    </row>
    <row r="39" spans="1:4" x14ac:dyDescent="0.2">
      <c r="A39" s="227"/>
      <c r="B39" s="228"/>
      <c r="C39" s="243" t="s">
        <v>593</v>
      </c>
      <c r="D39" s="219"/>
    </row>
    <row r="40" spans="1:4" s="242" customFormat="1" ht="6.75" x14ac:dyDescent="0.15">
      <c r="A40" s="211"/>
      <c r="B40" s="240"/>
      <c r="C40" s="244"/>
    </row>
    <row r="41" spans="1:4" x14ac:dyDescent="0.2">
      <c r="A41" s="227"/>
      <c r="B41" s="228"/>
      <c r="C41" s="243" t="s">
        <v>577</v>
      </c>
      <c r="D41" s="219"/>
    </row>
    <row r="42" spans="1:4" x14ac:dyDescent="0.2">
      <c r="A42" s="227"/>
      <c r="B42" s="228"/>
      <c r="C42" s="243" t="s">
        <v>594</v>
      </c>
      <c r="D42" s="219"/>
    </row>
    <row r="43" spans="1:4" s="242" customFormat="1" ht="6.75" x14ac:dyDescent="0.15">
      <c r="A43" s="211"/>
      <c r="B43" s="240"/>
      <c r="C43" s="244"/>
    </row>
    <row r="44" spans="1:4" x14ac:dyDescent="0.2">
      <c r="A44" s="227"/>
      <c r="B44" s="228"/>
      <c r="C44" s="243" t="s">
        <v>578</v>
      </c>
      <c r="D44" s="219"/>
    </row>
    <row r="45" spans="1:4" x14ac:dyDescent="0.2">
      <c r="A45" s="227"/>
      <c r="B45" s="228"/>
      <c r="C45" s="243" t="s">
        <v>579</v>
      </c>
      <c r="D45" s="219"/>
    </row>
    <row r="46" spans="1:4" x14ac:dyDescent="0.2">
      <c r="A46" s="211"/>
      <c r="B46" s="240"/>
      <c r="C46" s="212"/>
      <c r="D46" s="242"/>
    </row>
    <row r="47" spans="1:4" x14ac:dyDescent="0.2">
      <c r="A47" s="235">
        <v>3</v>
      </c>
      <c r="B47" s="236" t="s">
        <v>56</v>
      </c>
      <c r="C47" s="236"/>
      <c r="D47" s="237" t="s">
        <v>572</v>
      </c>
    </row>
    <row r="48" spans="1:4" x14ac:dyDescent="0.2">
      <c r="A48" s="227"/>
      <c r="B48" s="228"/>
      <c r="C48" s="238" t="s">
        <v>580</v>
      </c>
      <c r="D48" s="219"/>
    </row>
    <row r="49" spans="1:4" x14ac:dyDescent="0.2">
      <c r="A49" s="227"/>
      <c r="B49" s="228"/>
      <c r="C49" s="245" t="s">
        <v>581</v>
      </c>
      <c r="D49" s="219"/>
    </row>
    <row r="50" spans="1:4" x14ac:dyDescent="0.2">
      <c r="A50" s="227"/>
      <c r="B50" s="228"/>
      <c r="C50" s="239" t="s">
        <v>574</v>
      </c>
      <c r="D50" s="219"/>
    </row>
    <row r="51" spans="1:4" x14ac:dyDescent="0.2">
      <c r="A51" s="209"/>
      <c r="B51" s="246"/>
      <c r="C51" s="246"/>
      <c r="D51" s="246"/>
    </row>
    <row r="52" spans="1:4" x14ac:dyDescent="0.2">
      <c r="A52" s="235">
        <v>4</v>
      </c>
      <c r="B52" s="236" t="s">
        <v>57</v>
      </c>
      <c r="C52" s="236"/>
      <c r="D52" s="237" t="s">
        <v>572</v>
      </c>
    </row>
    <row r="53" spans="1:4" x14ac:dyDescent="0.2">
      <c r="A53" s="227"/>
      <c r="B53" s="228"/>
      <c r="C53" s="238" t="s">
        <v>582</v>
      </c>
      <c r="D53" s="219"/>
    </row>
    <row r="54" spans="1:4" x14ac:dyDescent="0.2">
      <c r="A54" s="219"/>
      <c r="B54" s="219"/>
      <c r="C54" s="245" t="s">
        <v>583</v>
      </c>
      <c r="D54" s="219"/>
    </row>
    <row r="55" spans="1:4" x14ac:dyDescent="0.2">
      <c r="A55" s="219"/>
      <c r="B55" s="219"/>
      <c r="C55" s="239" t="s">
        <v>574</v>
      </c>
      <c r="D55" s="219"/>
    </row>
    <row r="56" spans="1:4" x14ac:dyDescent="0.2">
      <c r="A56" s="219"/>
      <c r="B56" s="219"/>
      <c r="C56" s="219"/>
      <c r="D56" s="219"/>
    </row>
    <row r="57" spans="1:4" x14ac:dyDescent="0.2">
      <c r="A57" s="235">
        <v>5</v>
      </c>
      <c r="B57" s="236" t="s">
        <v>58</v>
      </c>
      <c r="C57" s="236"/>
      <c r="D57" s="237" t="s">
        <v>572</v>
      </c>
    </row>
    <row r="58" spans="1:4" x14ac:dyDescent="0.2">
      <c r="A58" s="219"/>
      <c r="B58" s="219"/>
      <c r="C58" s="238" t="s">
        <v>584</v>
      </c>
      <c r="D58" s="219"/>
    </row>
    <row r="59" spans="1:4" x14ac:dyDescent="0.2">
      <c r="A59" s="219"/>
      <c r="B59" s="219"/>
      <c r="C59" s="245" t="s">
        <v>585</v>
      </c>
      <c r="D59" s="219"/>
    </row>
    <row r="60" spans="1:4" x14ac:dyDescent="0.2">
      <c r="A60" s="219"/>
      <c r="B60" s="219"/>
      <c r="C60" s="239" t="s">
        <v>574</v>
      </c>
      <c r="D60" s="219"/>
    </row>
    <row r="61" spans="1:4" x14ac:dyDescent="0.2">
      <c r="A61" s="219"/>
      <c r="B61" s="219"/>
      <c r="C61" s="239"/>
      <c r="D61" s="219"/>
    </row>
    <row r="62" spans="1:4" x14ac:dyDescent="0.2">
      <c r="A62" s="235">
        <v>6</v>
      </c>
      <c r="B62" s="236" t="s">
        <v>59</v>
      </c>
      <c r="C62" s="236"/>
      <c r="D62" s="237" t="s">
        <v>572</v>
      </c>
    </row>
    <row r="63" spans="1:4" x14ac:dyDescent="0.2">
      <c r="A63" s="219"/>
      <c r="B63" s="219"/>
      <c r="C63" s="238" t="s">
        <v>586</v>
      </c>
      <c r="D63" s="219"/>
    </row>
    <row r="64" spans="1:4" x14ac:dyDescent="0.2">
      <c r="A64" s="219"/>
      <c r="B64" s="219"/>
      <c r="C64" s="245" t="s">
        <v>587</v>
      </c>
      <c r="D64" s="219"/>
    </row>
    <row r="65" spans="1:4" x14ac:dyDescent="0.2">
      <c r="A65" s="219"/>
      <c r="B65" s="219"/>
      <c r="C65" s="239" t="s">
        <v>574</v>
      </c>
      <c r="D65" s="219"/>
    </row>
  </sheetData>
  <pageMargins left="0.47244094488188981" right="0.47244094488188981" top="0.47244094488188981" bottom="0.47244094488188981" header="0.31496062992125984" footer="0.23622047244094491"/>
  <pageSetup paperSize="9" scale="120" orientation="portrait" r:id="rId1"/>
  <headerFooter scaleWithDoc="0">
    <oddFooter>&amp;L&amp;A&amp;C&amp;F&amp;RPage &amp;P of &amp;N</oddFooter>
  </headerFooter>
  <rowBreaks count="1" manualBreakCount="1">
    <brk id="56" max="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00000"/>
    <pageSetUpPr fitToPage="1"/>
  </sheetPr>
  <dimension ref="A1:P37"/>
  <sheetViews>
    <sheetView workbookViewId="0"/>
  </sheetViews>
  <sheetFormatPr defaultRowHeight="12.75" x14ac:dyDescent="0.2"/>
  <cols>
    <col min="1" max="1" width="9.140625" style="188"/>
    <col min="2" max="2" width="20" style="188" customWidth="1"/>
    <col min="3" max="3" width="9.140625" style="188"/>
    <col min="4" max="4" width="11.7109375" style="188" customWidth="1"/>
    <col min="5" max="5" width="16.5703125" style="188" customWidth="1"/>
    <col min="6" max="6" width="16" style="188" bestFit="1" customWidth="1"/>
    <col min="7" max="7" width="16" style="188" customWidth="1"/>
    <col min="8" max="9" width="11.7109375" style="188" bestFit="1" customWidth="1"/>
    <col min="10" max="10" width="11.5703125" style="188" bestFit="1" customWidth="1"/>
    <col min="11" max="16384" width="9.140625" style="188"/>
  </cols>
  <sheetData>
    <row r="1" spans="1:10" x14ac:dyDescent="0.2">
      <c r="A1" s="163" t="s">
        <v>544</v>
      </c>
      <c r="B1" s="1"/>
      <c r="C1" s="1"/>
      <c r="D1" s="1"/>
      <c r="E1" s="203" t="s">
        <v>13</v>
      </c>
      <c r="F1" s="203" t="s">
        <v>56</v>
      </c>
      <c r="G1" s="203" t="s">
        <v>57</v>
      </c>
      <c r="H1" s="203" t="s">
        <v>58</v>
      </c>
      <c r="I1" s="203" t="s">
        <v>59</v>
      </c>
    </row>
    <row r="2" spans="1:10" x14ac:dyDescent="0.2">
      <c r="A2" s="164" t="s">
        <v>558</v>
      </c>
      <c r="B2" s="11"/>
      <c r="C2" s="12"/>
      <c r="D2" s="11"/>
      <c r="E2" s="13"/>
      <c r="F2" s="13"/>
      <c r="G2" s="13"/>
      <c r="H2" s="13"/>
      <c r="I2" s="13"/>
    </row>
    <row r="3" spans="1:10" x14ac:dyDescent="0.2">
      <c r="A3" s="254" t="s">
        <v>556</v>
      </c>
      <c r="B3" s="11"/>
      <c r="C3" s="12"/>
      <c r="D3" s="11"/>
      <c r="E3" s="22"/>
      <c r="F3" s="22"/>
      <c r="G3" s="22"/>
      <c r="H3" s="22"/>
      <c r="I3" s="22"/>
    </row>
    <row r="4" spans="1:10" x14ac:dyDescent="0.2">
      <c r="B4" s="11"/>
      <c r="C4" s="12"/>
      <c r="D4" s="11"/>
      <c r="E4" s="22"/>
      <c r="F4" s="22"/>
      <c r="G4" s="22"/>
      <c r="H4" s="22"/>
      <c r="I4" s="22"/>
    </row>
    <row r="5" spans="1:10" x14ac:dyDescent="0.2">
      <c r="B5" s="29"/>
      <c r="C5" s="30"/>
      <c r="D5" s="29"/>
      <c r="E5" s="31">
        <f>+E230</f>
        <v>0</v>
      </c>
      <c r="F5" s="31">
        <f>+F230</f>
        <v>0</v>
      </c>
      <c r="G5" s="31">
        <f>+G230</f>
        <v>0</v>
      </c>
      <c r="H5" s="31">
        <f>+H230</f>
        <v>0</v>
      </c>
      <c r="I5" s="31">
        <f>+I230</f>
        <v>0</v>
      </c>
    </row>
    <row r="6" spans="1:10" x14ac:dyDescent="0.2">
      <c r="B6" s="37"/>
      <c r="C6" s="37"/>
      <c r="D6" s="37"/>
      <c r="E6" s="168"/>
      <c r="F6" s="168"/>
      <c r="G6" s="168"/>
      <c r="H6" s="168"/>
      <c r="I6" s="168"/>
    </row>
    <row r="7" spans="1:10" x14ac:dyDescent="0.2">
      <c r="B7" s="1"/>
      <c r="C7" s="1"/>
      <c r="D7" s="1"/>
      <c r="E7" s="13"/>
      <c r="F7" s="13"/>
      <c r="G7" s="13"/>
      <c r="H7" s="13"/>
      <c r="I7" s="13"/>
    </row>
    <row r="8" spans="1:10" x14ac:dyDescent="0.2">
      <c r="B8" s="176" t="s">
        <v>17</v>
      </c>
      <c r="C8" s="177"/>
      <c r="D8" s="178"/>
      <c r="E8" s="179">
        <v>1.66E-2</v>
      </c>
      <c r="F8" s="179">
        <v>1.84E-2</v>
      </c>
      <c r="G8" s="179">
        <v>1.9300000000000001E-2</v>
      </c>
      <c r="H8" s="179">
        <v>2.06E-2</v>
      </c>
      <c r="I8" s="180">
        <v>2.1999999999999999E-2</v>
      </c>
      <c r="J8" s="189"/>
    </row>
    <row r="9" spans="1:10" x14ac:dyDescent="0.2">
      <c r="B9" s="181" t="s">
        <v>30</v>
      </c>
      <c r="C9" s="11"/>
      <c r="D9" s="11"/>
      <c r="E9" s="91">
        <v>7.4775282205405968E-3</v>
      </c>
      <c r="F9" s="91">
        <v>7.200152732028231E-3</v>
      </c>
      <c r="G9" s="91">
        <v>7.1937376559367827E-3</v>
      </c>
      <c r="H9" s="91">
        <v>6.9398038257817429E-3</v>
      </c>
      <c r="I9" s="182">
        <v>6.8392623857602697E-3</v>
      </c>
    </row>
    <row r="10" spans="1:10" x14ac:dyDescent="0.2">
      <c r="B10" s="190" t="s">
        <v>31</v>
      </c>
      <c r="C10" s="191"/>
      <c r="D10" s="191"/>
      <c r="E10" s="91">
        <f>((1+E8)/(1+E9) - 1)</f>
        <v>9.0547645222140982E-3</v>
      </c>
      <c r="F10" s="91">
        <f t="shared" ref="F10:H10" si="0">((1+F8)/(1+F9) - 1)</f>
        <v>1.1119783131080974E-2</v>
      </c>
      <c r="G10" s="91">
        <f t="shared" ref="G10" si="1">((1+G8)/(1+G9) - 1)</f>
        <v>1.2019795091496865E-2</v>
      </c>
      <c r="H10" s="91">
        <f t="shared" si="0"/>
        <v>1.356605044543624E-2</v>
      </c>
      <c r="I10" s="182">
        <f t="shared" ref="I10" si="2">((1+I8)/(1+I9) - 1)</f>
        <v>1.5057753685842057E-2</v>
      </c>
    </row>
    <row r="11" spans="1:10" ht="7.5" customHeight="1" x14ac:dyDescent="0.2">
      <c r="B11" s="183"/>
      <c r="C11" s="53"/>
      <c r="D11" s="11"/>
      <c r="E11" s="90"/>
      <c r="F11" s="90"/>
      <c r="G11" s="90"/>
      <c r="H11" s="90"/>
      <c r="I11" s="184"/>
    </row>
    <row r="12" spans="1:10" x14ac:dyDescent="0.2">
      <c r="B12" s="183" t="s">
        <v>33</v>
      </c>
      <c r="C12" s="53"/>
      <c r="D12" s="11"/>
      <c r="E12" s="67">
        <v>70552718.253373638</v>
      </c>
      <c r="F12" s="67">
        <v>72057674.19934158</v>
      </c>
      <c r="G12" s="67">
        <v>73548325.979930505</v>
      </c>
      <c r="H12" s="67">
        <v>75167946.334656</v>
      </c>
      <c r="I12" s="185">
        <v>78071770.395391181</v>
      </c>
    </row>
    <row r="13" spans="1:10" ht="14.25" customHeight="1" x14ac:dyDescent="0.2">
      <c r="B13" s="183"/>
      <c r="C13" s="53"/>
      <c r="D13" s="11"/>
      <c r="E13" s="90">
        <f>E12/'2016-17'!$D$5-1</f>
        <v>3.7537212634384254E-2</v>
      </c>
      <c r="F13" s="92">
        <f>F12/E12-1</f>
        <v>2.1330942070342918E-2</v>
      </c>
      <c r="G13" s="92">
        <f>G12/F12-1</f>
        <v>2.0686926092912117E-2</v>
      </c>
      <c r="H13" s="92">
        <f>H12/G12-1</f>
        <v>2.202117224486444E-2</v>
      </c>
      <c r="I13" s="186">
        <f>I12/H12-1</f>
        <v>3.863114801363654E-2</v>
      </c>
    </row>
    <row r="14" spans="1:10" ht="14.25" customHeight="1" x14ac:dyDescent="0.2">
      <c r="B14" s="171" t="s">
        <v>25</v>
      </c>
      <c r="C14" s="172"/>
      <c r="D14" s="172"/>
      <c r="E14" s="173"/>
      <c r="F14" s="174"/>
      <c r="G14" s="174"/>
      <c r="H14" s="174"/>
      <c r="I14" s="175"/>
    </row>
    <row r="15" spans="1:10" ht="15" customHeight="1" x14ac:dyDescent="0.2">
      <c r="A15" s="206"/>
      <c r="B15" s="183" t="s">
        <v>18</v>
      </c>
      <c r="C15" s="53"/>
      <c r="D15" s="11"/>
      <c r="E15" s="91">
        <v>8.0100000000000005E-2</v>
      </c>
      <c r="F15" s="91">
        <v>1.4200000000000001E-2</v>
      </c>
      <c r="G15" s="91">
        <v>1.3599999999999999E-2</v>
      </c>
      <c r="H15" s="91">
        <v>1.3599999999999999E-2</v>
      </c>
      <c r="I15" s="182">
        <v>3.1795250881303951E-2</v>
      </c>
    </row>
    <row r="16" spans="1:10" x14ac:dyDescent="0.2">
      <c r="A16" s="206"/>
      <c r="B16" s="183" t="s">
        <v>19</v>
      </c>
      <c r="C16" s="53"/>
      <c r="D16" s="11"/>
      <c r="E16" s="91">
        <v>-8.6999999999999994E-2</v>
      </c>
      <c r="F16" s="91">
        <v>-4.2999999999999997E-2</v>
      </c>
      <c r="G16" s="91">
        <v>-4.2999999999999997E-2</v>
      </c>
      <c r="H16" s="91">
        <v>-4.1000000000000002E-2</v>
      </c>
      <c r="I16" s="182">
        <v>-4.1000000000000002E-2</v>
      </c>
    </row>
    <row r="17" spans="1:16" x14ac:dyDescent="0.2">
      <c r="A17" s="206"/>
      <c r="B17" s="183" t="s">
        <v>20</v>
      </c>
      <c r="C17" s="191"/>
      <c r="D17" s="191"/>
      <c r="E17" s="91">
        <f>E18</f>
        <v>-1.5954764522214088E-2</v>
      </c>
      <c r="F17" s="91">
        <f>F18</f>
        <v>-3.9919783131080966E-2</v>
      </c>
      <c r="G17" s="91">
        <f t="shared" ref="G17:I17" si="3">G18</f>
        <v>-4.1419795091496861E-2</v>
      </c>
      <c r="H17" s="91">
        <f t="shared" si="3"/>
        <v>-4.096605044543624E-2</v>
      </c>
      <c r="I17" s="182">
        <f t="shared" si="3"/>
        <v>-2.4262502804538108E-2</v>
      </c>
      <c r="K17" s="189"/>
      <c r="L17" s="189"/>
      <c r="M17" s="189"/>
      <c r="N17" s="189"/>
      <c r="O17" s="189"/>
    </row>
    <row r="18" spans="1:16" x14ac:dyDescent="0.2">
      <c r="A18" s="206"/>
      <c r="B18" s="190"/>
      <c r="C18" s="53" t="s">
        <v>32</v>
      </c>
      <c r="D18" s="191"/>
      <c r="E18" s="91">
        <f>E16+E15-E20</f>
        <v>-1.5954764522214088E-2</v>
      </c>
      <c r="F18" s="91">
        <f>F16+F15-F20</f>
        <v>-3.9919783131080966E-2</v>
      </c>
      <c r="G18" s="91">
        <f>G16+G15-G20</f>
        <v>-4.1419795091496861E-2</v>
      </c>
      <c r="H18" s="91">
        <f>H16+H15-H20</f>
        <v>-4.096605044543624E-2</v>
      </c>
      <c r="I18" s="182">
        <f>I16+I15-I20</f>
        <v>-2.4262502804538108E-2</v>
      </c>
    </row>
    <row r="19" spans="1:16" x14ac:dyDescent="0.2">
      <c r="A19" s="206"/>
      <c r="B19" s="190"/>
      <c r="C19" s="53" t="s">
        <v>546</v>
      </c>
      <c r="D19" s="191"/>
      <c r="E19" s="91">
        <f>E16+2*(E15-E20)</f>
        <v>5.5090470955571819E-2</v>
      </c>
      <c r="F19" s="91">
        <f>F16+2*(F15-F20)</f>
        <v>-3.6839566262161942E-2</v>
      </c>
      <c r="G19" s="91">
        <f>G16+2*(G15-G20)</f>
        <v>-3.9839590182993725E-2</v>
      </c>
      <c r="H19" s="91">
        <f>H16+2*(H15-H20)</f>
        <v>-4.0932100890872486E-2</v>
      </c>
      <c r="I19" s="182">
        <f>I16+2*(I15-I20)</f>
        <v>-7.5250056090762144E-3</v>
      </c>
    </row>
    <row r="20" spans="1:16" x14ac:dyDescent="0.2">
      <c r="A20" s="206"/>
      <c r="B20" s="183" t="s">
        <v>24</v>
      </c>
      <c r="C20" s="191"/>
      <c r="D20" s="191"/>
      <c r="E20" s="91">
        <f>(1+E8)/(1+E9)-1</f>
        <v>9.0547645222140982E-3</v>
      </c>
      <c r="F20" s="91">
        <f t="shared" ref="F20:I20" si="4">(1+F8)/(1+F9)-1</f>
        <v>1.1119783131080974E-2</v>
      </c>
      <c r="G20" s="91">
        <f t="shared" si="4"/>
        <v>1.2019795091496865E-2</v>
      </c>
      <c r="H20" s="91">
        <f t="shared" si="4"/>
        <v>1.356605044543624E-2</v>
      </c>
      <c r="I20" s="182">
        <f t="shared" si="4"/>
        <v>1.5057753685842057E-2</v>
      </c>
    </row>
    <row r="21" spans="1:16" s="192" customFormat="1" x14ac:dyDescent="0.2">
      <c r="A21" s="207"/>
      <c r="B21" s="171" t="s">
        <v>27</v>
      </c>
      <c r="C21" s="172"/>
      <c r="D21" s="172"/>
      <c r="E21" s="173"/>
      <c r="F21" s="174"/>
      <c r="G21" s="174"/>
      <c r="H21" s="174"/>
      <c r="I21" s="175"/>
    </row>
    <row r="22" spans="1:16" ht="15" customHeight="1" x14ac:dyDescent="0.2">
      <c r="A22" s="206"/>
      <c r="B22" s="183" t="s">
        <v>26</v>
      </c>
      <c r="C22" s="191"/>
      <c r="D22" s="191"/>
      <c r="E22" s="91">
        <v>3.0487423748621283E-2</v>
      </c>
      <c r="F22" s="91">
        <v>2.0029986807694699E-2</v>
      </c>
      <c r="G22" s="91">
        <v>1.9868988667141502E-2</v>
      </c>
      <c r="H22" s="91">
        <v>2.0783552784106655E-2</v>
      </c>
      <c r="I22" s="182">
        <v>3.6600638350738075E-2</v>
      </c>
      <c r="L22" s="189"/>
      <c r="M22" s="189"/>
      <c r="N22" s="189"/>
      <c r="O22" s="189"/>
      <c r="P22" s="189"/>
    </row>
    <row r="23" spans="1:16" x14ac:dyDescent="0.2">
      <c r="A23" s="206"/>
      <c r="B23" s="183" t="s">
        <v>21</v>
      </c>
      <c r="C23" s="191"/>
      <c r="D23" s="191"/>
      <c r="E23" s="91">
        <v>0.05</v>
      </c>
      <c r="F23" s="91">
        <v>0.05</v>
      </c>
      <c r="G23" s="91">
        <v>0.05</v>
      </c>
      <c r="H23" s="91">
        <v>0.05</v>
      </c>
      <c r="I23" s="182">
        <v>0.05</v>
      </c>
      <c r="J23" s="193"/>
    </row>
    <row r="24" spans="1:16" x14ac:dyDescent="0.2">
      <c r="A24" s="206"/>
      <c r="B24" s="183" t="s">
        <v>22</v>
      </c>
      <c r="C24" s="191"/>
      <c r="D24" s="191"/>
      <c r="E24" s="91">
        <v>0.1</v>
      </c>
      <c r="F24" s="91">
        <v>0.1</v>
      </c>
      <c r="G24" s="91">
        <v>0.1</v>
      </c>
      <c r="H24" s="91">
        <v>0.1</v>
      </c>
      <c r="I24" s="182">
        <v>0.1</v>
      </c>
    </row>
    <row r="25" spans="1:16" x14ac:dyDescent="0.2">
      <c r="A25" s="206"/>
      <c r="B25" s="183" t="s">
        <v>23</v>
      </c>
      <c r="C25" s="191"/>
      <c r="D25" s="191"/>
      <c r="E25" s="91">
        <v>1.3887423748621282E-2</v>
      </c>
      <c r="F25" s="91">
        <v>1.6299868076946988E-3</v>
      </c>
      <c r="G25" s="91">
        <v>5.689886671415025E-4</v>
      </c>
      <c r="H25" s="91">
        <v>1.8355278410665406E-4</v>
      </c>
      <c r="I25" s="182">
        <v>1.4600638350738077E-2</v>
      </c>
    </row>
    <row r="26" spans="1:16" s="192" customFormat="1" x14ac:dyDescent="0.2">
      <c r="A26" s="207"/>
      <c r="B26" s="171" t="s">
        <v>29</v>
      </c>
      <c r="C26" s="172"/>
      <c r="D26" s="172"/>
      <c r="E26" s="173"/>
      <c r="F26" s="174"/>
      <c r="G26" s="174"/>
      <c r="H26" s="174"/>
      <c r="I26" s="175"/>
    </row>
    <row r="27" spans="1:16" ht="15" customHeight="1" x14ac:dyDescent="0.2">
      <c r="A27" s="206"/>
      <c r="B27" s="183" t="s">
        <v>28</v>
      </c>
      <c r="C27" s="191"/>
      <c r="D27" s="191"/>
      <c r="E27" s="67">
        <v>0</v>
      </c>
      <c r="F27" s="67">
        <v>0</v>
      </c>
      <c r="G27" s="67">
        <v>0</v>
      </c>
      <c r="H27" s="67">
        <v>0</v>
      </c>
      <c r="I27" s="185">
        <v>0</v>
      </c>
    </row>
    <row r="28" spans="1:16" x14ac:dyDescent="0.2">
      <c r="A28" s="206"/>
      <c r="B28" s="183" t="s">
        <v>60</v>
      </c>
      <c r="C28" s="191"/>
      <c r="D28" s="191"/>
      <c r="E28" s="67">
        <v>1</v>
      </c>
      <c r="F28" s="67">
        <v>1</v>
      </c>
      <c r="G28" s="67">
        <v>1</v>
      </c>
      <c r="H28" s="67">
        <v>1</v>
      </c>
      <c r="I28" s="185">
        <v>1</v>
      </c>
    </row>
    <row r="29" spans="1:16" x14ac:dyDescent="0.2">
      <c r="A29" s="206"/>
      <c r="B29" s="183" t="s">
        <v>61</v>
      </c>
      <c r="C29" s="191"/>
      <c r="D29" s="191"/>
      <c r="E29" s="67">
        <v>1</v>
      </c>
      <c r="F29" s="67">
        <v>1</v>
      </c>
      <c r="G29" s="67">
        <v>1</v>
      </c>
      <c r="H29" s="67">
        <v>1</v>
      </c>
      <c r="I29" s="185">
        <v>1</v>
      </c>
    </row>
    <row r="30" spans="1:16" x14ac:dyDescent="0.2">
      <c r="A30" s="207"/>
      <c r="B30" s="171" t="s">
        <v>547</v>
      </c>
      <c r="C30" s="172"/>
      <c r="D30" s="172"/>
      <c r="E30" s="173"/>
      <c r="F30" s="174"/>
      <c r="G30" s="174"/>
      <c r="H30" s="174"/>
      <c r="I30" s="175"/>
    </row>
    <row r="31" spans="1:16" x14ac:dyDescent="0.2">
      <c r="A31" s="206"/>
      <c r="B31" s="183" t="s">
        <v>63</v>
      </c>
      <c r="C31" s="191"/>
      <c r="D31" s="191"/>
      <c r="E31" s="194">
        <f>'2016-17'!$AE$4</f>
        <v>307528.2533736378</v>
      </c>
      <c r="F31" s="194">
        <f>'2017-18'!$AE$4</f>
        <v>103076.19934152067</v>
      </c>
      <c r="G31" s="194">
        <f>'2018-19'!$AE$4</f>
        <v>39669.979930475354</v>
      </c>
      <c r="H31" s="194">
        <f>'2019-20'!$AE$4</f>
        <v>6984.3346560150385</v>
      </c>
      <c r="I31" s="195">
        <f>'2020-21'!$AE$4</f>
        <v>124971.39539124072</v>
      </c>
    </row>
    <row r="32" spans="1:16" x14ac:dyDescent="0.2">
      <c r="A32" s="206"/>
      <c r="B32" s="183"/>
      <c r="C32" s="191"/>
      <c r="D32" s="191"/>
      <c r="E32" s="196">
        <f>E31/E12</f>
        <v>4.3588434434123679E-3</v>
      </c>
      <c r="F32" s="196">
        <f t="shared" ref="F32:I32" si="5">F31/F12</f>
        <v>1.4304680311547234E-3</v>
      </c>
      <c r="G32" s="196">
        <f t="shared" si="5"/>
        <v>5.39372982347692E-4</v>
      </c>
      <c r="H32" s="196">
        <f t="shared" si="5"/>
        <v>9.2916395838726383E-5</v>
      </c>
      <c r="I32" s="197">
        <f t="shared" si="5"/>
        <v>1.6007244969382449E-3</v>
      </c>
    </row>
    <row r="33" spans="1:9" x14ac:dyDescent="0.2">
      <c r="A33" s="206"/>
      <c r="B33" s="183" t="s">
        <v>539</v>
      </c>
      <c r="C33" s="191"/>
      <c r="D33" s="191"/>
      <c r="E33" s="198">
        <f>'2016-17'!$K1</f>
        <v>-8.7397723650637915E-2</v>
      </c>
      <c r="F33" s="198">
        <f>'2017-18'!$K1</f>
        <v>-4.3270227841567643E-2</v>
      </c>
      <c r="G33" s="198">
        <f>'2018-19'!$K1</f>
        <v>-4.3261597697619836E-2</v>
      </c>
      <c r="H33" s="198">
        <f>'2019-20'!$K1</f>
        <v>-4.1146345226435677E-2</v>
      </c>
      <c r="I33" s="199">
        <f>'2020-21'!$K1</f>
        <v>-4.1948169029288329E-2</v>
      </c>
    </row>
    <row r="34" spans="1:9" x14ac:dyDescent="0.2">
      <c r="A34" s="206"/>
      <c r="B34" s="183" t="s">
        <v>541</v>
      </c>
      <c r="C34" s="191"/>
      <c r="D34" s="191"/>
      <c r="E34" s="198">
        <f>'2016-17'!$AK$1</f>
        <v>-4.9958786664706878E-2</v>
      </c>
      <c r="F34" s="198">
        <f>'2017-18'!$AK$1</f>
        <v>-4.9948490506086518E-2</v>
      </c>
      <c r="G34" s="198">
        <f>'2018-19'!$AK$1</f>
        <v>-4.9903896366953693E-2</v>
      </c>
      <c r="H34" s="198">
        <f>'2019-20'!$AK$1</f>
        <v>-4.8329727791866839E-2</v>
      </c>
      <c r="I34" s="199">
        <f>'2020-21'!$AK$1</f>
        <v>-4.8254041094376698E-2</v>
      </c>
    </row>
    <row r="35" spans="1:9" x14ac:dyDescent="0.2">
      <c r="A35" s="206"/>
      <c r="B35" s="183" t="s">
        <v>543</v>
      </c>
      <c r="C35" s="191"/>
      <c r="D35" s="191"/>
      <c r="E35" s="198">
        <f>'2016-17'!$AK$2</f>
        <v>0.30509896457134933</v>
      </c>
      <c r="F35" s="198">
        <f>'2017-18'!$AK$2</f>
        <v>0.28367813292812927</v>
      </c>
      <c r="G35" s="198">
        <f>'2018-19'!$AK$2</f>
        <v>0.26146863427773748</v>
      </c>
      <c r="H35" s="198">
        <f>'2019-20'!$AK$2</f>
        <v>0.23823447219867622</v>
      </c>
      <c r="I35" s="199">
        <f>'2020-21'!$AK$2</f>
        <v>0.21317102068579907</v>
      </c>
    </row>
    <row r="36" spans="1:9" x14ac:dyDescent="0.2">
      <c r="A36" s="206"/>
      <c r="B36" s="183" t="s">
        <v>548</v>
      </c>
      <c r="C36" s="191"/>
      <c r="D36" s="191"/>
      <c r="E36" s="191">
        <f>'2016-17'!$AM1</f>
        <v>0</v>
      </c>
      <c r="F36" s="191">
        <f>'2017-18'!$AM1</f>
        <v>0</v>
      </c>
      <c r="G36" s="191">
        <f>'2018-19'!$AM1</f>
        <v>0</v>
      </c>
      <c r="H36" s="191">
        <f>'2019-20'!$AM1</f>
        <v>0</v>
      </c>
      <c r="I36" s="200">
        <f>'2020-21'!$AM1</f>
        <v>0</v>
      </c>
    </row>
    <row r="37" spans="1:9" x14ac:dyDescent="0.2">
      <c r="A37" s="206"/>
      <c r="B37" s="187" t="s">
        <v>538</v>
      </c>
      <c r="C37" s="201"/>
      <c r="D37" s="201"/>
      <c r="E37" s="201">
        <f>'2016-17'!$AM2</f>
        <v>78</v>
      </c>
      <c r="F37" s="201">
        <f>'2017-18'!$AM2</f>
        <v>56</v>
      </c>
      <c r="G37" s="201">
        <f>'2018-19'!$AM2</f>
        <v>54</v>
      </c>
      <c r="H37" s="201">
        <f>'2019-20'!$AM2</f>
        <v>47</v>
      </c>
      <c r="I37" s="202">
        <f>'2020-21'!$AM2</f>
        <v>50</v>
      </c>
    </row>
  </sheetData>
  <printOptions gridLines="1"/>
  <pageMargins left="0.47244094488188981" right="0.47244094488188981" top="0.47244094488188981" bottom="0.47244094488188981" header="0.31496062992125984" footer="0.23622047244094491"/>
  <pageSetup paperSize="9" orientation="landscape" r:id="rId1"/>
  <headerFooter scaleWithDoc="0">
    <oddFooter>&amp;L&amp;A&amp;C&amp;F&amp;RPage &amp;P of &amp;N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M291"/>
  <sheetViews>
    <sheetView zoomScaleNormal="100" workbookViewId="0">
      <pane xSplit="3" ySplit="7" topLeftCell="D8" activePane="bottomRight" state="frozen"/>
      <selection pane="topRight"/>
      <selection pane="bottomLeft"/>
      <selection pane="bottomRight"/>
    </sheetView>
  </sheetViews>
  <sheetFormatPr defaultRowHeight="12.75" x14ac:dyDescent="0.2"/>
  <cols>
    <col min="1" max="1" width="5.5703125" style="1" customWidth="1"/>
    <col min="2" max="2" width="47.28515625" style="1" customWidth="1"/>
    <col min="3" max="3" width="4.7109375" style="1" customWidth="1"/>
    <col min="4" max="4" width="12.140625" style="11" bestFit="1" customWidth="1"/>
    <col min="5" max="5" width="11.28515625" style="74" customWidth="1"/>
    <col min="6" max="6" width="4.7109375" style="1" customWidth="1"/>
    <col min="7" max="7" width="12.28515625" style="11" customWidth="1"/>
    <col min="8" max="8" width="12.28515625" style="74" customWidth="1"/>
    <col min="9" max="9" width="3.140625" style="146" customWidth="1"/>
    <col min="10" max="10" width="11.140625" style="52" customWidth="1"/>
    <col min="11" max="11" width="11.140625" style="118" customWidth="1"/>
    <col min="12" max="12" width="13.42578125" style="52" bestFit="1" customWidth="1"/>
    <col min="13" max="13" width="13.42578125" style="53" bestFit="1" customWidth="1"/>
    <col min="14" max="14" width="12.140625" style="53" bestFit="1" customWidth="1"/>
    <col min="15" max="15" width="10.5703125" style="51" customWidth="1"/>
    <col min="16" max="17" width="13.85546875" style="51" customWidth="1"/>
    <col min="18" max="18" width="12" style="51" customWidth="1"/>
    <col min="19" max="19" width="13" style="52" bestFit="1" customWidth="1"/>
    <col min="20" max="20" width="13" style="53" bestFit="1" customWidth="1"/>
    <col min="21" max="21" width="12.5703125" style="118" customWidth="1"/>
    <col min="22" max="22" width="10.5703125" style="52" customWidth="1"/>
    <col min="23" max="24" width="13" style="53" bestFit="1" customWidth="1"/>
    <col min="25" max="25" width="12" style="138" customWidth="1"/>
    <col min="26" max="28" width="12" style="53" customWidth="1"/>
    <col min="29" max="29" width="13" style="53" bestFit="1" customWidth="1"/>
    <col min="30" max="30" width="13" style="118" bestFit="1" customWidth="1"/>
    <col min="31" max="31" width="13.28515625" style="63" customWidth="1"/>
    <col min="32" max="34" width="11.140625" style="63" customWidth="1"/>
    <col min="35" max="35" width="5.7109375" style="63" customWidth="1"/>
    <col min="36" max="36" width="12.85546875" style="63" customWidth="1"/>
    <col min="37" max="38" width="11.140625" style="63" customWidth="1"/>
    <col min="39" max="39" width="11.140625" style="51" customWidth="1"/>
    <col min="40" max="16384" width="9.140625" style="1"/>
  </cols>
  <sheetData>
    <row r="1" spans="1:39" x14ac:dyDescent="0.2">
      <c r="A1" s="163" t="s">
        <v>544</v>
      </c>
      <c r="D1" s="58" t="s">
        <v>0</v>
      </c>
      <c r="E1" s="68"/>
      <c r="G1" s="82" t="s">
        <v>13</v>
      </c>
      <c r="H1" s="75"/>
      <c r="I1" s="145"/>
      <c r="J1" s="110">
        <f>MIN(J9:J217)</f>
        <v>-9.4987788493147152E-2</v>
      </c>
      <c r="K1" s="110">
        <f>MIN(K9:K217)</f>
        <v>-8.7397723650637915E-2</v>
      </c>
      <c r="L1" s="101"/>
      <c r="M1" s="18"/>
      <c r="N1" s="110"/>
      <c r="O1" s="4"/>
      <c r="P1" s="5"/>
      <c r="Q1" s="5"/>
      <c r="R1" s="144"/>
      <c r="S1" s="119"/>
      <c r="T1" s="140"/>
      <c r="U1" s="109"/>
      <c r="V1" s="124"/>
      <c r="W1" s="128"/>
      <c r="X1" s="128"/>
      <c r="Y1" s="153"/>
      <c r="Z1" s="128"/>
      <c r="AA1" s="128"/>
      <c r="AB1" s="128"/>
      <c r="AC1" s="128"/>
      <c r="AD1" s="139"/>
      <c r="AE1" s="6"/>
      <c r="AF1" s="7"/>
      <c r="AG1" s="7"/>
      <c r="AH1" s="7"/>
      <c r="AI1" s="7"/>
      <c r="AJ1" s="7" t="s">
        <v>1</v>
      </c>
      <c r="AK1" s="8">
        <f>MIN(AL9:AL217)</f>
        <v>-4.9958786664706878E-2</v>
      </c>
      <c r="AL1" s="7" t="s">
        <v>2</v>
      </c>
      <c r="AM1" s="9">
        <f>COUNTIF(AM9:AM217,"&lt;-5%")</f>
        <v>0</v>
      </c>
    </row>
    <row r="2" spans="1:39" s="11" customFormat="1" x14ac:dyDescent="0.2">
      <c r="A2" s="164" t="s">
        <v>558</v>
      </c>
      <c r="D2" s="13"/>
      <c r="E2" s="68"/>
      <c r="G2" s="83"/>
      <c r="H2" s="76"/>
      <c r="I2" s="146"/>
      <c r="J2" s="9">
        <f>COUNTIF(J9:J217,"&lt;-5%")</f>
        <v>25</v>
      </c>
      <c r="K2" s="9">
        <f>COUNTIF(K9:K217,"&lt;-5%")</f>
        <v>14</v>
      </c>
      <c r="L2" s="102"/>
      <c r="M2" s="96"/>
      <c r="N2" s="125"/>
      <c r="O2" s="17"/>
      <c r="P2" s="18"/>
      <c r="Q2" s="18"/>
      <c r="R2" s="151"/>
      <c r="S2" s="101"/>
      <c r="T2" s="18"/>
      <c r="U2" s="110"/>
      <c r="V2" s="129"/>
      <c r="W2" s="18"/>
      <c r="X2" s="18"/>
      <c r="Y2" s="134"/>
      <c r="Z2" s="152"/>
      <c r="AA2" s="18"/>
      <c r="AB2" s="18"/>
      <c r="AC2" s="18"/>
      <c r="AD2" s="110"/>
      <c r="AE2" s="19"/>
      <c r="AF2" s="20"/>
      <c r="AG2" s="20"/>
      <c r="AH2" s="20"/>
      <c r="AI2" s="20"/>
      <c r="AJ2" s="7" t="s">
        <v>542</v>
      </c>
      <c r="AK2" s="8">
        <f>MAX(AL9:AL217)</f>
        <v>0.30509896457134933</v>
      </c>
      <c r="AL2" s="65" t="s">
        <v>14</v>
      </c>
      <c r="AM2" s="9">
        <f>COUNTIF(AM9:AM217,"&lt;-2.5%")</f>
        <v>78</v>
      </c>
    </row>
    <row r="3" spans="1:39" s="11" customFormat="1" x14ac:dyDescent="0.2">
      <c r="A3" s="255" t="s">
        <v>550</v>
      </c>
      <c r="B3" s="12"/>
      <c r="D3" s="22"/>
      <c r="E3" s="69"/>
      <c r="F3" s="14"/>
      <c r="G3" s="84"/>
      <c r="H3" s="77"/>
      <c r="I3" s="145"/>
      <c r="J3" s="103"/>
      <c r="K3" s="126"/>
      <c r="L3" s="103"/>
      <c r="M3" s="25"/>
      <c r="N3" s="126"/>
      <c r="O3" s="25"/>
      <c r="P3" s="26"/>
      <c r="Q3" s="26"/>
      <c r="R3" s="26"/>
      <c r="S3" s="120"/>
      <c r="T3" s="141"/>
      <c r="U3" s="111"/>
      <c r="V3" s="103"/>
      <c r="W3" s="26"/>
      <c r="X3" s="26"/>
      <c r="Y3" s="135"/>
      <c r="Z3" s="26"/>
      <c r="AA3" s="26"/>
      <c r="AB3" s="26"/>
      <c r="AC3" s="26"/>
      <c r="AD3" s="112"/>
      <c r="AE3" s="27"/>
      <c r="AF3" s="24"/>
      <c r="AG3" s="24"/>
      <c r="AH3" s="24"/>
      <c r="AI3" s="24"/>
      <c r="AJ3" s="27"/>
      <c r="AK3" s="27"/>
      <c r="AL3" s="27"/>
      <c r="AM3" s="28"/>
    </row>
    <row r="4" spans="1:39" s="11" customFormat="1" x14ac:dyDescent="0.2">
      <c r="B4" s="12"/>
      <c r="D4" s="22"/>
      <c r="E4" s="69"/>
      <c r="F4" s="14"/>
      <c r="G4" s="84"/>
      <c r="H4" s="77"/>
      <c r="I4" s="145"/>
      <c r="J4" s="103"/>
      <c r="K4" s="126"/>
      <c r="L4" s="103"/>
      <c r="M4" s="25"/>
      <c r="N4" s="143">
        <f>AJ5-N5</f>
        <v>1436909.5504249632</v>
      </c>
      <c r="O4" s="25"/>
      <c r="P4" s="26"/>
      <c r="Q4" s="26"/>
      <c r="R4" s="143">
        <f>AJ5-R5</f>
        <v>944612.48301252723</v>
      </c>
      <c r="S4" s="121"/>
      <c r="T4" s="26"/>
      <c r="U4" s="143">
        <f>AJ5-U5</f>
        <v>220955.68535488844</v>
      </c>
      <c r="V4" s="103"/>
      <c r="W4" s="26"/>
      <c r="X4" s="26"/>
      <c r="Y4" s="143">
        <f>AJ5-Y5</f>
        <v>307531.56328468025</v>
      </c>
      <c r="Z4" s="26"/>
      <c r="AA4" s="26"/>
      <c r="AB4" s="28">
        <f>AJ5-AB5</f>
        <v>307531.56328468025</v>
      </c>
      <c r="AC4" s="26"/>
      <c r="AD4" s="112"/>
      <c r="AE4" s="27">
        <f>AJ5-AE5</f>
        <v>307528.2533736378</v>
      </c>
      <c r="AF4" s="24"/>
      <c r="AG4" s="24"/>
      <c r="AH4" s="24"/>
      <c r="AI4" s="24"/>
      <c r="AJ4" s="27"/>
      <c r="AK4" s="27"/>
      <c r="AL4" s="27"/>
      <c r="AM4" s="28"/>
    </row>
    <row r="5" spans="1:39" s="29" customFormat="1" x14ac:dyDescent="0.2">
      <c r="B5" s="169" t="s">
        <v>62</v>
      </c>
      <c r="D5" s="31">
        <f>+D219</f>
        <v>68000181.000000015</v>
      </c>
      <c r="E5" s="70">
        <f>E219</f>
        <v>1186.1356151637897</v>
      </c>
      <c r="F5" s="32"/>
      <c r="G5" s="85">
        <f t="shared" ref="G5:H5" si="0">G219</f>
        <v>68000181</v>
      </c>
      <c r="H5" s="78">
        <f t="shared" si="0"/>
        <v>1177.3320813009141</v>
      </c>
      <c r="I5" s="145"/>
      <c r="J5" s="122">
        <f>+J219</f>
        <v>0</v>
      </c>
      <c r="K5" s="104">
        <f>+K219</f>
        <v>7.4775282205408189E-3</v>
      </c>
      <c r="L5" s="122"/>
      <c r="M5" s="35"/>
      <c r="N5" s="100">
        <f>N219</f>
        <v>69115808.702948675</v>
      </c>
      <c r="O5" s="104"/>
      <c r="P5" s="34">
        <f>P219</f>
        <v>2.3645889565515832E-2</v>
      </c>
      <c r="Q5" s="34"/>
      <c r="R5" s="99">
        <f>R219</f>
        <v>69608105.770361111</v>
      </c>
      <c r="S5" s="122">
        <f t="shared" ref="S5:AH5" si="1">+S219</f>
        <v>3.4287872969319455E-2</v>
      </c>
      <c r="T5" s="35"/>
      <c r="U5" s="113">
        <f t="shared" si="1"/>
        <v>70331762.568018749</v>
      </c>
      <c r="V5" s="122"/>
      <c r="W5" s="35">
        <f>W219</f>
        <v>3.301470168276377E-2</v>
      </c>
      <c r="X5" s="35"/>
      <c r="Y5" s="136">
        <f>Y219</f>
        <v>70245186.690088958</v>
      </c>
      <c r="Z5" s="132"/>
      <c r="AA5" s="132">
        <f>AA219</f>
        <v>49974714.130359806</v>
      </c>
      <c r="AB5" s="132">
        <f>AB219</f>
        <v>70245186.690088958</v>
      </c>
      <c r="AC5" s="35">
        <f>AC219</f>
        <v>3.301470168276377E-2</v>
      </c>
      <c r="AD5" s="104"/>
      <c r="AE5" s="100">
        <f>AE219</f>
        <v>70245190</v>
      </c>
      <c r="AF5" s="33">
        <f t="shared" si="1"/>
        <v>1216.201406053289</v>
      </c>
      <c r="AG5" s="34">
        <f t="shared" si="1"/>
        <v>3.3014750357796663E-2</v>
      </c>
      <c r="AH5" s="34">
        <f t="shared" si="1"/>
        <v>2.5347684113968372E-2</v>
      </c>
      <c r="AI5" s="64"/>
      <c r="AJ5" s="33">
        <f>+AJ219</f>
        <v>70552718.253373638</v>
      </c>
      <c r="AK5" s="33">
        <f>+AK219</f>
        <v>1221.5258459779891</v>
      </c>
      <c r="AL5" s="34">
        <f>+AL219</f>
        <v>-4.358843443412419E-3</v>
      </c>
      <c r="AM5" s="35">
        <f>+AM219</f>
        <v>-4.35884344341253E-3</v>
      </c>
    </row>
    <row r="6" spans="1:39" s="37" customFormat="1" x14ac:dyDescent="0.2">
      <c r="B6" s="170">
        <v>1</v>
      </c>
      <c r="D6" s="262" t="s">
        <v>55</v>
      </c>
      <c r="E6" s="262"/>
      <c r="G6" s="264"/>
      <c r="H6" s="265"/>
      <c r="I6" s="154"/>
      <c r="J6" s="94"/>
      <c r="K6" s="95"/>
      <c r="L6" s="259" t="s">
        <v>36</v>
      </c>
      <c r="M6" s="260"/>
      <c r="N6" s="261"/>
      <c r="O6" s="260" t="s">
        <v>557</v>
      </c>
      <c r="P6" s="260"/>
      <c r="Q6" s="260"/>
      <c r="R6" s="261"/>
      <c r="S6" s="256" t="s">
        <v>39</v>
      </c>
      <c r="T6" s="257"/>
      <c r="U6" s="258"/>
      <c r="V6" s="259" t="s">
        <v>40</v>
      </c>
      <c r="W6" s="260"/>
      <c r="X6" s="260"/>
      <c r="Y6" s="261"/>
      <c r="Z6" s="165"/>
      <c r="AA6" s="166"/>
      <c r="AB6" s="166"/>
      <c r="AC6" s="166"/>
      <c r="AD6" s="167"/>
      <c r="AE6" s="38"/>
      <c r="AF6" s="39"/>
      <c r="AG6" s="39"/>
      <c r="AH6" s="39"/>
      <c r="AI6" s="40"/>
      <c r="AJ6" s="263" t="s">
        <v>3</v>
      </c>
      <c r="AK6" s="263"/>
      <c r="AL6" s="263"/>
      <c r="AM6" s="263"/>
    </row>
    <row r="7" spans="1:39" ht="63.75" x14ac:dyDescent="0.2">
      <c r="A7" s="43" t="s">
        <v>64</v>
      </c>
      <c r="B7" s="44" t="s">
        <v>549</v>
      </c>
      <c r="C7" s="42"/>
      <c r="D7" s="66" t="s">
        <v>540</v>
      </c>
      <c r="E7" s="71" t="s">
        <v>5</v>
      </c>
      <c r="F7" s="45"/>
      <c r="G7" s="86" t="s">
        <v>15</v>
      </c>
      <c r="H7" s="79" t="s">
        <v>16</v>
      </c>
      <c r="I7" s="149"/>
      <c r="J7" s="127" t="s">
        <v>8</v>
      </c>
      <c r="K7" s="114" t="s">
        <v>9</v>
      </c>
      <c r="L7" s="127" t="s">
        <v>44</v>
      </c>
      <c r="M7" s="97" t="s">
        <v>46</v>
      </c>
      <c r="N7" s="105" t="s">
        <v>35</v>
      </c>
      <c r="O7" s="48" t="s">
        <v>34</v>
      </c>
      <c r="P7" s="48" t="s">
        <v>45</v>
      </c>
      <c r="Q7" s="48" t="s">
        <v>48</v>
      </c>
      <c r="R7" s="48" t="s">
        <v>37</v>
      </c>
      <c r="S7" s="123" t="s">
        <v>47</v>
      </c>
      <c r="T7" s="46" t="s">
        <v>49</v>
      </c>
      <c r="U7" s="114" t="s">
        <v>38</v>
      </c>
      <c r="V7" s="127" t="s">
        <v>34</v>
      </c>
      <c r="W7" s="97" t="s">
        <v>51</v>
      </c>
      <c r="X7" s="97" t="s">
        <v>52</v>
      </c>
      <c r="Y7" s="137" t="s">
        <v>50</v>
      </c>
      <c r="Z7" s="97" t="s">
        <v>41</v>
      </c>
      <c r="AA7" s="97" t="s">
        <v>42</v>
      </c>
      <c r="AB7" s="97" t="s">
        <v>43</v>
      </c>
      <c r="AC7" s="97" t="s">
        <v>53</v>
      </c>
      <c r="AD7" s="114" t="s">
        <v>54</v>
      </c>
      <c r="AE7" s="49" t="s">
        <v>483</v>
      </c>
      <c r="AF7" s="49" t="s">
        <v>484</v>
      </c>
      <c r="AG7" s="49" t="s">
        <v>10</v>
      </c>
      <c r="AH7" s="49" t="s">
        <v>11</v>
      </c>
      <c r="AI7" s="47"/>
      <c r="AJ7" s="47" t="s">
        <v>6</v>
      </c>
      <c r="AK7" s="47" t="s">
        <v>7</v>
      </c>
      <c r="AL7" s="47" t="s">
        <v>8</v>
      </c>
      <c r="AM7" s="48" t="s">
        <v>9</v>
      </c>
    </row>
    <row r="8" spans="1:39" x14ac:dyDescent="0.2">
      <c r="D8" s="13"/>
      <c r="E8" s="68"/>
      <c r="G8" s="83"/>
      <c r="H8" s="76"/>
      <c r="J8" s="124"/>
      <c r="K8" s="115"/>
      <c r="L8" s="124"/>
      <c r="M8" s="15"/>
      <c r="N8" s="106"/>
      <c r="O8" s="4"/>
      <c r="P8" s="4"/>
      <c r="Q8" s="4"/>
      <c r="R8" s="4"/>
      <c r="S8" s="124"/>
      <c r="T8" s="15"/>
      <c r="U8" s="115"/>
      <c r="V8" s="124"/>
      <c r="W8" s="15"/>
      <c r="X8" s="15"/>
      <c r="Y8" s="106"/>
      <c r="Z8" s="15"/>
      <c r="AA8" s="15"/>
      <c r="AB8" s="15"/>
      <c r="AC8" s="15"/>
      <c r="AD8" s="115"/>
      <c r="AE8" s="3"/>
      <c r="AF8" s="3"/>
      <c r="AG8" s="3"/>
      <c r="AH8" s="3"/>
      <c r="AI8" s="3"/>
      <c r="AJ8" s="3"/>
      <c r="AK8" s="3"/>
      <c r="AL8" s="3"/>
      <c r="AM8" s="4"/>
    </row>
    <row r="9" spans="1:39" x14ac:dyDescent="0.2">
      <c r="A9" s="188" t="s">
        <v>65</v>
      </c>
      <c r="B9" s="188" t="s">
        <v>66</v>
      </c>
      <c r="D9" s="67">
        <v>140864.038</v>
      </c>
      <c r="E9" s="72">
        <v>1312.8789867094154</v>
      </c>
      <c r="F9" s="54"/>
      <c r="G9" s="87">
        <v>139924.41831192363</v>
      </c>
      <c r="H9" s="80">
        <v>1301.9633358941942</v>
      </c>
      <c r="I9" s="89"/>
      <c r="J9" s="102">
        <f t="shared" ref="J9" si="2">D9/G9-1</f>
        <v>6.7151945272465596E-3</v>
      </c>
      <c r="K9" s="125">
        <f t="shared" ref="K9" si="3">E9/H9-1</f>
        <v>8.383992478347535E-3</v>
      </c>
      <c r="L9" s="102">
        <v>1.0727440699883406E-2</v>
      </c>
      <c r="M9" s="96">
        <f>INDEX('Pace of change parameters'!$E$20:$I$20,1,$B$6)</f>
        <v>9.0547645222140982E-3</v>
      </c>
      <c r="N9" s="107">
        <f>IF(INDEX('Pace of change parameters'!$E$28:$I$28,1,$B$6)=1,(1+L9)*D9,D9)</f>
        <v>142375.14861439113</v>
      </c>
      <c r="O9" s="93">
        <f>IF(K9&lt;INDEX('Pace of change parameters'!$E$16:$I$16,1,$B$6),1,IF(K9&gt;INDEX('Pace of change parameters'!$E$17:$I$17,1,$B$6),0,(K9-INDEX('Pace of change parameters'!$E$17:$I$17,1,$B$6))/(INDEX('Pace of change parameters'!$E$16:$I$16,1,$B$6)-INDEX('Pace of change parameters'!$E$17:$I$17,1,$B$6))))</f>
        <v>0</v>
      </c>
      <c r="P9" s="56">
        <v>1.0727440699883406E-2</v>
      </c>
      <c r="Q9" s="56">
        <v>9.0547645222140982E-3</v>
      </c>
      <c r="R9" s="9">
        <f>IF(INDEX('Pace of change parameters'!$E$29:$I$29,1,$B$6)=1,D9*(1+P9),D9)</f>
        <v>142375.14861439113</v>
      </c>
      <c r="S9" s="102">
        <f>IF(P9&lt;INDEX('Pace of change parameters'!$E$22:$I$22,1,$B$6),INDEX('Pace of change parameters'!$E$22:$I$22,1,$B$6),P9)</f>
        <v>3.0487423748621283E-2</v>
      </c>
      <c r="T9" s="131">
        <v>2.8782046318778676E-2</v>
      </c>
      <c r="U9" s="116">
        <f t="shared" ref="U9" si="4">D9*(1+S9)</f>
        <v>145158.6196174479</v>
      </c>
      <c r="V9" s="130">
        <f>IF(J9&gt;INDEX('Pace of change parameters'!$E$24:$I$24,1,$B$6),0,IF(J9&lt;INDEX('Pace of change parameters'!$E$23:$I$23,1,$B$6),1,(J9-INDEX('Pace of change parameters'!$E$24:$I$24,1,$B$6))/(INDEX('Pace of change parameters'!$E$23:$I$23,1,$B$6)-INDEX('Pace of change parameters'!$E$24:$I$24,1,$B$6))))</f>
        <v>1</v>
      </c>
      <c r="W9" s="131">
        <f>MIN(S9, S9+(INDEX('Pace of change parameters'!$E$25:$I$25,1,$B$6)-S9)*(1-V9))</f>
        <v>3.0487423748621283E-2</v>
      </c>
      <c r="X9" s="131">
        <v>2.8782046318778676E-2</v>
      </c>
      <c r="Y9" s="107">
        <f t="shared" ref="Y9" si="5">D9*(1+W9)</f>
        <v>145158.6196174479</v>
      </c>
      <c r="Z9" s="96">
        <v>0</v>
      </c>
      <c r="AA9" s="98">
        <f>(1+Z9)*AJ9</f>
        <v>145176.79095484084</v>
      </c>
      <c r="AB9" s="98">
        <f>IF(INDEX('Pace of change parameters'!$E$27:$I$27,1,$B$6)=1,MAX(AA9,Y9),Y9)</f>
        <v>145158.6196174479</v>
      </c>
      <c r="AC9" s="96">
        <f t="shared" ref="AC9" si="6">AB9/D9-1</f>
        <v>3.0487423748621234E-2</v>
      </c>
      <c r="AD9" s="142">
        <v>2.8782046318778676E-2</v>
      </c>
      <c r="AE9" s="55">
        <f>IF(ROUND(AB9,0)/D9 &gt; (1+'Pace of change parameters'!$E$25), ROUND(AB9,0), ROUNDUP(AB9,0))</f>
        <v>145159</v>
      </c>
      <c r="AF9" s="55">
        <v>1350.6698698847508</v>
      </c>
      <c r="AG9" s="16">
        <f t="shared" ref="AG9:AG40" si="7">AE9/D9 - 1</f>
        <v>3.0490124101085314E-2</v>
      </c>
      <c r="AH9" s="16">
        <f t="shared" ref="AH9:AH40" si="8">AF9/E9 - 1</f>
        <v>2.8784742202367042E-2</v>
      </c>
      <c r="AI9" s="55"/>
      <c r="AJ9" s="55">
        <v>145176.79095484084</v>
      </c>
      <c r="AK9" s="55">
        <v>1350.8354104758268</v>
      </c>
      <c r="AL9" s="16">
        <f>AE9/AJ9-1</f>
        <v>-1.2254682531431804E-4</v>
      </c>
      <c r="AM9" s="57">
        <f>AF9/AK9-1</f>
        <v>-1.2254682531431804E-4</v>
      </c>
    </row>
    <row r="10" spans="1:39" x14ac:dyDescent="0.2">
      <c r="A10" s="188" t="s">
        <v>67</v>
      </c>
      <c r="B10" s="188" t="s">
        <v>68</v>
      </c>
      <c r="D10" s="67">
        <v>427401.67886419751</v>
      </c>
      <c r="E10" s="72">
        <v>1475.5186350442843</v>
      </c>
      <c r="F10" s="54"/>
      <c r="G10" s="87">
        <v>407124.20572484302</v>
      </c>
      <c r="H10" s="80">
        <v>1399.5574114707865</v>
      </c>
      <c r="I10" s="89"/>
      <c r="J10" s="102">
        <f t="shared" ref="J10:J73" si="9">D10/G10-1</f>
        <v>4.9806601656741334E-2</v>
      </c>
      <c r="K10" s="125">
        <f t="shared" ref="K10:K73" si="10">E10/H10-1</f>
        <v>5.4275175102442397E-2</v>
      </c>
      <c r="L10" s="102">
        <v>1.3349874991976929E-2</v>
      </c>
      <c r="M10" s="96">
        <f>INDEX('Pace of change parameters'!$E$20:$I$20,1,$B$6)</f>
        <v>9.0547645222140982E-3</v>
      </c>
      <c r="N10" s="107">
        <f>IF(INDEX('Pace of change parameters'!$E$28:$I$28,1,$B$6)=1,(1+L10)*D10,D10)</f>
        <v>433107.43784839561</v>
      </c>
      <c r="O10" s="93">
        <f>IF(K10&lt;INDEX('Pace of change parameters'!$E$16:$I$16,1,$B$6),1,IF(K10&gt;INDEX('Pace of change parameters'!$E$17:$I$17,1,$B$6),0,(K10-INDEX('Pace of change parameters'!$E$17:$I$17,1,$B$6))/(INDEX('Pace of change parameters'!$E$16:$I$16,1,$B$6)-INDEX('Pace of change parameters'!$E$17:$I$17,1,$B$6))))</f>
        <v>0</v>
      </c>
      <c r="P10" s="56">
        <v>1.3349874991976929E-2</v>
      </c>
      <c r="Q10" s="56">
        <v>9.0547645222140982E-3</v>
      </c>
      <c r="R10" s="9">
        <f>IF(INDEX('Pace of change parameters'!$E$29:$I$29,1,$B$6)=1,D10*(1+P10),D10)</f>
        <v>433107.43784839561</v>
      </c>
      <c r="S10" s="102">
        <f>IF(P10&lt;INDEX('Pace of change parameters'!$E$22:$I$22,1,$B$6),INDEX('Pace of change parameters'!$E$22:$I$22,1,$B$6),P10)</f>
        <v>3.0487423748621283E-2</v>
      </c>
      <c r="T10" s="131">
        <v>2.6119675321419233E-2</v>
      </c>
      <c r="U10" s="116">
        <f t="shared" ref="U10:U73" si="11">D10*(1+S10)</f>
        <v>440432.05495860241</v>
      </c>
      <c r="V10" s="130">
        <f>IF(J10&gt;INDEX('Pace of change parameters'!$E$24:$I$24,1,$B$6),0,IF(J10&lt;INDEX('Pace of change parameters'!$E$23:$I$23,1,$B$6),1,(J10-INDEX('Pace of change parameters'!$E$24:$I$24,1,$B$6))/(INDEX('Pace of change parameters'!$E$23:$I$23,1,$B$6)-INDEX('Pace of change parameters'!$E$24:$I$24,1,$B$6))))</f>
        <v>1</v>
      </c>
      <c r="W10" s="131">
        <f>MIN(S10, S10+(INDEX('Pace of change parameters'!$E$25:$I$25,1,$B$6)-S10)*(1-V10))</f>
        <v>3.0487423748621283E-2</v>
      </c>
      <c r="X10" s="131">
        <v>2.6119675321419233E-2</v>
      </c>
      <c r="Y10" s="107">
        <f t="shared" ref="Y10:Y73" si="12">D10*(1+W10)</f>
        <v>440432.05495860241</v>
      </c>
      <c r="Z10" s="96">
        <v>0</v>
      </c>
      <c r="AA10" s="98">
        <f t="shared" ref="AA10:AA73" si="13">(1+Z10)*AJ10</f>
        <v>422406.5136037413</v>
      </c>
      <c r="AB10" s="98">
        <f>IF(INDEX('Pace of change parameters'!$E$27:$I$27,1,$B$6)=1,MAX(AA10,Y10),Y10)</f>
        <v>440432.05495860241</v>
      </c>
      <c r="AC10" s="96">
        <f t="shared" ref="AC10:AC73" si="14">AB10/D10-1</f>
        <v>3.0487423748621234E-2</v>
      </c>
      <c r="AD10" s="142">
        <v>2.6119675321419233E-2</v>
      </c>
      <c r="AE10" s="55">
        <f>IF(ROUND(AB10,0)/D10 &gt; (1+'Pace of change parameters'!$E$25), ROUND(AB10,0), ROUNDUP(AB10,0))</f>
        <v>440432</v>
      </c>
      <c r="AF10" s="55">
        <v>1514.0585137929756</v>
      </c>
      <c r="AG10" s="16">
        <f t="shared" si="7"/>
        <v>3.0487295160912975E-2</v>
      </c>
      <c r="AH10" s="16">
        <f t="shared" si="8"/>
        <v>2.6119547278733446E-2</v>
      </c>
      <c r="AI10" s="55"/>
      <c r="AJ10" s="55">
        <v>422406.5136037413</v>
      </c>
      <c r="AK10" s="55">
        <v>1452.092895619194</v>
      </c>
      <c r="AL10" s="16">
        <f t="shared" ref="AL10:AL73" si="15">AE10/AJ10-1</f>
        <v>4.2673315433692238E-2</v>
      </c>
      <c r="AM10" s="57">
        <f t="shared" ref="AM10:AM73" si="16">AF10/AK10-1</f>
        <v>4.267331543369246E-2</v>
      </c>
    </row>
    <row r="11" spans="1:39" x14ac:dyDescent="0.2">
      <c r="A11" s="188" t="s">
        <v>69</v>
      </c>
      <c r="B11" s="188" t="s">
        <v>70</v>
      </c>
      <c r="D11" s="67">
        <v>679450.02899999998</v>
      </c>
      <c r="E11" s="72">
        <v>1334.3113681084967</v>
      </c>
      <c r="F11" s="54"/>
      <c r="G11" s="87">
        <v>655439.91403124237</v>
      </c>
      <c r="H11" s="80">
        <v>1282.8308386577069</v>
      </c>
      <c r="I11" s="89"/>
      <c r="J11" s="102">
        <f t="shared" si="9"/>
        <v>3.6632061085637657E-2</v>
      </c>
      <c r="K11" s="125">
        <f t="shared" si="10"/>
        <v>4.0130411508236374E-2</v>
      </c>
      <c r="L11" s="102">
        <v>1.246004909174081E-2</v>
      </c>
      <c r="M11" s="96">
        <f>INDEX('Pace of change parameters'!$E$20:$I$20,1,$B$6)</f>
        <v>9.0547645222140982E-3</v>
      </c>
      <c r="N11" s="107">
        <f>IF(INDEX('Pace of change parameters'!$E$28:$I$28,1,$B$6)=1,(1+L11)*D11,D11)</f>
        <v>687916.00971672474</v>
      </c>
      <c r="O11" s="93">
        <f>IF(K11&lt;INDEX('Pace of change parameters'!$E$16:$I$16,1,$B$6),1,IF(K11&gt;INDEX('Pace of change parameters'!$E$17:$I$17,1,$B$6),0,(K11-INDEX('Pace of change parameters'!$E$17:$I$17,1,$B$6))/(INDEX('Pace of change parameters'!$E$16:$I$16,1,$B$6)-INDEX('Pace of change parameters'!$E$17:$I$17,1,$B$6))))</f>
        <v>0</v>
      </c>
      <c r="P11" s="56">
        <v>1.246004909174081E-2</v>
      </c>
      <c r="Q11" s="56">
        <v>9.0547645222140982E-3</v>
      </c>
      <c r="R11" s="9">
        <f>IF(INDEX('Pace of change parameters'!$E$29:$I$29,1,$B$6)=1,D11*(1+P11),D11)</f>
        <v>687916.00971672474</v>
      </c>
      <c r="S11" s="102">
        <f>IF(P11&lt;INDEX('Pace of change parameters'!$E$22:$I$22,1,$B$6),INDEX('Pace of change parameters'!$E$22:$I$22,1,$B$6),P11)</f>
        <v>3.0487423748621283E-2</v>
      </c>
      <c r="T11" s="131">
        <v>2.7021506326664113E-2</v>
      </c>
      <c r="U11" s="116">
        <f t="shared" si="11"/>
        <v>700164.70995013602</v>
      </c>
      <c r="V11" s="130">
        <f>IF(J11&gt;INDEX('Pace of change parameters'!$E$24:$I$24,1,$B$6),0,IF(J11&lt;INDEX('Pace of change parameters'!$E$23:$I$23,1,$B$6),1,(J11-INDEX('Pace of change parameters'!$E$24:$I$24,1,$B$6))/(INDEX('Pace of change parameters'!$E$23:$I$23,1,$B$6)-INDEX('Pace of change parameters'!$E$24:$I$24,1,$B$6))))</f>
        <v>1</v>
      </c>
      <c r="W11" s="131">
        <f>MIN(S11, S11+(INDEX('Pace of change parameters'!$E$25:$I$25,1,$B$6)-S11)*(1-V11))</f>
        <v>3.0487423748621283E-2</v>
      </c>
      <c r="X11" s="131">
        <v>2.7021506326664113E-2</v>
      </c>
      <c r="Y11" s="107">
        <f t="shared" si="12"/>
        <v>700164.70995013602</v>
      </c>
      <c r="Z11" s="96">
        <v>0</v>
      </c>
      <c r="AA11" s="98">
        <f t="shared" si="13"/>
        <v>680043.30145329575</v>
      </c>
      <c r="AB11" s="98">
        <f>IF(INDEX('Pace of change parameters'!$E$27:$I$27,1,$B$6)=1,MAX(AA11,Y11),Y11)</f>
        <v>700164.70995013602</v>
      </c>
      <c r="AC11" s="96">
        <f t="shared" si="14"/>
        <v>3.0487423748621234E-2</v>
      </c>
      <c r="AD11" s="142">
        <v>2.7021506326664113E-2</v>
      </c>
      <c r="AE11" s="55">
        <f>IF(ROUND(AB11,0)/D11 &gt; (1+'Pace of change parameters'!$E$25), ROUND(AB11,0), ROUNDUP(AB11,0))</f>
        <v>700165</v>
      </c>
      <c r="AF11" s="55">
        <v>1370.3670388708731</v>
      </c>
      <c r="AG11" s="16">
        <f t="shared" si="7"/>
        <v>3.0487850637798797E-2</v>
      </c>
      <c r="AH11" s="16">
        <f t="shared" si="8"/>
        <v>2.7021931780052633E-2</v>
      </c>
      <c r="AI11" s="55"/>
      <c r="AJ11" s="55">
        <v>680043.30145329575</v>
      </c>
      <c r="AK11" s="55">
        <v>1330.9847326223467</v>
      </c>
      <c r="AL11" s="16">
        <f t="shared" si="15"/>
        <v>2.958884898020897E-2</v>
      </c>
      <c r="AM11" s="57">
        <f t="shared" si="16"/>
        <v>2.958884898020897E-2</v>
      </c>
    </row>
    <row r="12" spans="1:39" x14ac:dyDescent="0.2">
      <c r="A12" s="188" t="s">
        <v>71</v>
      </c>
      <c r="B12" s="188" t="s">
        <v>72</v>
      </c>
      <c r="D12" s="67">
        <v>385315.826</v>
      </c>
      <c r="E12" s="72">
        <v>1308.5862075992013</v>
      </c>
      <c r="F12" s="54"/>
      <c r="G12" s="87">
        <v>387399.68120191043</v>
      </c>
      <c r="H12" s="80">
        <v>1309.0355733593146</v>
      </c>
      <c r="I12" s="89"/>
      <c r="J12" s="102">
        <f t="shared" si="9"/>
        <v>-5.3790834195971415E-3</v>
      </c>
      <c r="K12" s="125">
        <f t="shared" si="10"/>
        <v>-3.4328002176453598E-4</v>
      </c>
      <c r="L12" s="102">
        <v>1.4163647039234339E-2</v>
      </c>
      <c r="M12" s="96">
        <f>INDEX('Pace of change parameters'!$E$20:$I$20,1,$B$6)</f>
        <v>9.0547645222140982E-3</v>
      </c>
      <c r="N12" s="107">
        <f>IF(INDEX('Pace of change parameters'!$E$28:$I$28,1,$B$6)=1,(1+L12)*D12,D12)</f>
        <v>390773.30335809506</v>
      </c>
      <c r="O12" s="93">
        <f>IF(K12&lt;INDEX('Pace of change parameters'!$E$16:$I$16,1,$B$6),1,IF(K12&gt;INDEX('Pace of change parameters'!$E$17:$I$17,1,$B$6),0,(K12-INDEX('Pace of change parameters'!$E$17:$I$17,1,$B$6))/(INDEX('Pace of change parameters'!$E$16:$I$16,1,$B$6)-INDEX('Pace of change parameters'!$E$17:$I$17,1,$B$6))))</f>
        <v>0</v>
      </c>
      <c r="P12" s="56">
        <v>1.4163647039234339E-2</v>
      </c>
      <c r="Q12" s="56">
        <v>9.0547645222140982E-3</v>
      </c>
      <c r="R12" s="9">
        <f>IF(INDEX('Pace of change parameters'!$E$29:$I$29,1,$B$6)=1,D12*(1+P12),D12)</f>
        <v>390773.30335809506</v>
      </c>
      <c r="S12" s="102">
        <f>IF(P12&lt;INDEX('Pace of change parameters'!$E$22:$I$22,1,$B$6),INDEX('Pace of change parameters'!$E$22:$I$22,1,$B$6),P12)</f>
        <v>3.0487423748621283E-2</v>
      </c>
      <c r="T12" s="131">
        <v>2.5296309672931283E-2</v>
      </c>
      <c r="U12" s="116">
        <f t="shared" si="11"/>
        <v>397063.11286431202</v>
      </c>
      <c r="V12" s="130">
        <f>IF(J12&gt;INDEX('Pace of change parameters'!$E$24:$I$24,1,$B$6),0,IF(J12&lt;INDEX('Pace of change parameters'!$E$23:$I$23,1,$B$6),1,(J12-INDEX('Pace of change parameters'!$E$24:$I$24,1,$B$6))/(INDEX('Pace of change parameters'!$E$23:$I$23,1,$B$6)-INDEX('Pace of change parameters'!$E$24:$I$24,1,$B$6))))</f>
        <v>1</v>
      </c>
      <c r="W12" s="131">
        <f>MIN(S12, S12+(INDEX('Pace of change parameters'!$E$25:$I$25,1,$B$6)-S12)*(1-V12))</f>
        <v>3.0487423748621283E-2</v>
      </c>
      <c r="X12" s="131">
        <v>2.5296309672931283E-2</v>
      </c>
      <c r="Y12" s="107">
        <f t="shared" si="12"/>
        <v>397063.11286431202</v>
      </c>
      <c r="Z12" s="96">
        <v>-7.58826267078061E-3</v>
      </c>
      <c r="AA12" s="98">
        <f t="shared" si="13"/>
        <v>398891.54708128062</v>
      </c>
      <c r="AB12" s="98">
        <f>IF(INDEX('Pace of change parameters'!$E$27:$I$27,1,$B$6)=1,MAX(AA12,Y12),Y12)</f>
        <v>397063.11286431202</v>
      </c>
      <c r="AC12" s="96">
        <f t="shared" si="14"/>
        <v>3.0487423748621234E-2</v>
      </c>
      <c r="AD12" s="142">
        <v>2.5296309672931283E-2</v>
      </c>
      <c r="AE12" s="55">
        <f>IF(ROUND(AB12,0)/D12 &gt; (1+'Pace of change parameters'!$E$25), ROUND(AB12,0), ROUNDUP(AB12,0))</f>
        <v>397063</v>
      </c>
      <c r="AF12" s="55">
        <v>1341.6882281683363</v>
      </c>
      <c r="AG12" s="16">
        <f t="shared" si="7"/>
        <v>3.048713083484933E-2</v>
      </c>
      <c r="AH12" s="16">
        <f t="shared" si="8"/>
        <v>2.529601823472194E-2</v>
      </c>
      <c r="AI12" s="55"/>
      <c r="AJ12" s="55">
        <v>401941.58540967928</v>
      </c>
      <c r="AK12" s="55">
        <v>1358.1731200224765</v>
      </c>
      <c r="AL12" s="16">
        <f t="shared" si="15"/>
        <v>-1.2137548307440627E-2</v>
      </c>
      <c r="AM12" s="57">
        <f t="shared" si="16"/>
        <v>-1.2137548307440627E-2</v>
      </c>
    </row>
    <row r="13" spans="1:39" x14ac:dyDescent="0.2">
      <c r="A13" s="188" t="s">
        <v>73</v>
      </c>
      <c r="B13" s="188" t="s">
        <v>74</v>
      </c>
      <c r="D13" s="67">
        <v>330556.20913580246</v>
      </c>
      <c r="E13" s="72">
        <v>1314.9609920232733</v>
      </c>
      <c r="F13" s="54"/>
      <c r="G13" s="87">
        <v>313388.2653359074</v>
      </c>
      <c r="H13" s="80">
        <v>1241.6873196934671</v>
      </c>
      <c r="I13" s="89"/>
      <c r="J13" s="102">
        <f t="shared" si="9"/>
        <v>5.4781705950264215E-2</v>
      </c>
      <c r="K13" s="125">
        <f t="shared" si="10"/>
        <v>5.9011371999752038E-2</v>
      </c>
      <c r="L13" s="102">
        <v>1.3101065909029153E-2</v>
      </c>
      <c r="M13" s="96">
        <f>INDEX('Pace of change parameters'!$E$20:$I$20,1,$B$6)</f>
        <v>9.0547645222140982E-3</v>
      </c>
      <c r="N13" s="107">
        <f>IF(INDEX('Pace of change parameters'!$E$28:$I$28,1,$B$6)=1,(1+L13)*D13,D13)</f>
        <v>334886.84781832941</v>
      </c>
      <c r="O13" s="93">
        <f>IF(K13&lt;INDEX('Pace of change parameters'!$E$16:$I$16,1,$B$6),1,IF(K13&gt;INDEX('Pace of change parameters'!$E$17:$I$17,1,$B$6),0,(K13-INDEX('Pace of change parameters'!$E$17:$I$17,1,$B$6))/(INDEX('Pace of change parameters'!$E$16:$I$16,1,$B$6)-INDEX('Pace of change parameters'!$E$17:$I$17,1,$B$6))))</f>
        <v>0</v>
      </c>
      <c r="P13" s="56">
        <v>1.3101065909029153E-2</v>
      </c>
      <c r="Q13" s="56">
        <v>9.0547645222140982E-3</v>
      </c>
      <c r="R13" s="9">
        <f>IF(INDEX('Pace of change parameters'!$E$29:$I$29,1,$B$6)=1,D13*(1+P13),D13)</f>
        <v>334886.84781832941</v>
      </c>
      <c r="S13" s="102">
        <f>IF(P13&lt;INDEX('Pace of change parameters'!$E$22:$I$22,1,$B$6),INDEX('Pace of change parameters'!$E$22:$I$22,1,$B$6),P13)</f>
        <v>3.0487423748621283E-2</v>
      </c>
      <c r="T13" s="131">
        <v>2.6371681665112279E-2</v>
      </c>
      <c r="U13" s="116">
        <f t="shared" si="11"/>
        <v>340634.01635646354</v>
      </c>
      <c r="V13" s="130">
        <f>IF(J13&gt;INDEX('Pace of change parameters'!$E$24:$I$24,1,$B$6),0,IF(J13&lt;INDEX('Pace of change parameters'!$E$23:$I$23,1,$B$6),1,(J13-INDEX('Pace of change parameters'!$E$24:$I$24,1,$B$6))/(INDEX('Pace of change parameters'!$E$23:$I$23,1,$B$6)-INDEX('Pace of change parameters'!$E$24:$I$24,1,$B$6))))</f>
        <v>0.90436588099471582</v>
      </c>
      <c r="W13" s="131">
        <f>MIN(S13, S13+(INDEX('Pace of change parameters'!$E$25:$I$25,1,$B$6)-S13)*(1-V13))</f>
        <v>2.8899897373133566E-2</v>
      </c>
      <c r="X13" s="131">
        <v>2.479049583193671E-2</v>
      </c>
      <c r="Y13" s="107">
        <f t="shared" si="12"/>
        <v>340109.24965587922</v>
      </c>
      <c r="Z13" s="96">
        <v>0</v>
      </c>
      <c r="AA13" s="98">
        <f t="shared" si="13"/>
        <v>325151.98728894221</v>
      </c>
      <c r="AB13" s="98">
        <f>IF(INDEX('Pace of change parameters'!$E$27:$I$27,1,$B$6)=1,MAX(AA13,Y13),Y13)</f>
        <v>340109.24965587922</v>
      </c>
      <c r="AC13" s="96">
        <f t="shared" si="14"/>
        <v>2.8899897373133587E-2</v>
      </c>
      <c r="AD13" s="142">
        <v>2.479049583193671E-2</v>
      </c>
      <c r="AE13" s="55">
        <f>IF(ROUND(AB13,0)/D13 &gt; (1+'Pace of change parameters'!$E$25), ROUND(AB13,0), ROUNDUP(AB13,0))</f>
        <v>340109</v>
      </c>
      <c r="AF13" s="55">
        <v>1347.558537844327</v>
      </c>
      <c r="AG13" s="16">
        <f t="shared" si="7"/>
        <v>2.8899142113143483E-2</v>
      </c>
      <c r="AH13" s="16">
        <f t="shared" si="8"/>
        <v>2.4789743588436997E-2</v>
      </c>
      <c r="AI13" s="55"/>
      <c r="AJ13" s="55">
        <v>325151.98728894221</v>
      </c>
      <c r="AK13" s="55">
        <v>1288.2968006382193</v>
      </c>
      <c r="AL13" s="16">
        <f t="shared" si="15"/>
        <v>4.6000065494806286E-2</v>
      </c>
      <c r="AM13" s="57">
        <f t="shared" si="16"/>
        <v>4.6000065494806508E-2</v>
      </c>
    </row>
    <row r="14" spans="1:39" x14ac:dyDescent="0.2">
      <c r="A14" s="188" t="s">
        <v>75</v>
      </c>
      <c r="B14" s="188" t="s">
        <v>76</v>
      </c>
      <c r="D14" s="67">
        <v>298221.76899999997</v>
      </c>
      <c r="E14" s="72">
        <v>1375.8916760477605</v>
      </c>
      <c r="F14" s="54"/>
      <c r="G14" s="87">
        <v>284587.16496322752</v>
      </c>
      <c r="H14" s="80">
        <v>1305.0642772041799</v>
      </c>
      <c r="I14" s="89"/>
      <c r="J14" s="102">
        <f t="shared" si="9"/>
        <v>4.7910115828780242E-2</v>
      </c>
      <c r="K14" s="125">
        <f t="shared" si="10"/>
        <v>5.4271195741648182E-2</v>
      </c>
      <c r="L14" s="102">
        <v>1.5179982607840925E-2</v>
      </c>
      <c r="M14" s="96">
        <f>INDEX('Pace of change parameters'!$E$20:$I$20,1,$B$6)</f>
        <v>9.0547645222140982E-3</v>
      </c>
      <c r="N14" s="107">
        <f>IF(INDEX('Pace of change parameters'!$E$28:$I$28,1,$B$6)=1,(1+L14)*D14,D14)</f>
        <v>302748.77026669955</v>
      </c>
      <c r="O14" s="93">
        <f>IF(K14&lt;INDEX('Pace of change parameters'!$E$16:$I$16,1,$B$6),1,IF(K14&gt;INDEX('Pace of change parameters'!$E$17:$I$17,1,$B$6),0,(K14-INDEX('Pace of change parameters'!$E$17:$I$17,1,$B$6))/(INDEX('Pace of change parameters'!$E$16:$I$16,1,$B$6)-INDEX('Pace of change parameters'!$E$17:$I$17,1,$B$6))))</f>
        <v>0</v>
      </c>
      <c r="P14" s="56">
        <v>1.5179982607840925E-2</v>
      </c>
      <c r="Q14" s="56">
        <v>9.0547645222140982E-3</v>
      </c>
      <c r="R14" s="9">
        <f>IF(INDEX('Pace of change parameters'!$E$29:$I$29,1,$B$6)=1,D14*(1+P14),D14)</f>
        <v>302748.77026669955</v>
      </c>
      <c r="S14" s="102">
        <f>IF(P14&lt;INDEX('Pace of change parameters'!$E$22:$I$22,1,$B$6),INDEX('Pace of change parameters'!$E$22:$I$22,1,$B$6),P14)</f>
        <v>3.0487423748621283E-2</v>
      </c>
      <c r="T14" s="131">
        <v>2.4269846261778305E-2</v>
      </c>
      <c r="U14" s="116">
        <f t="shared" si="11"/>
        <v>307313.78244256641</v>
      </c>
      <c r="V14" s="130">
        <f>IF(J14&gt;INDEX('Pace of change parameters'!$E$24:$I$24,1,$B$6),0,IF(J14&lt;INDEX('Pace of change parameters'!$E$23:$I$23,1,$B$6),1,(J14-INDEX('Pace of change parameters'!$E$24:$I$24,1,$B$6))/(INDEX('Pace of change parameters'!$E$23:$I$23,1,$B$6)-INDEX('Pace of change parameters'!$E$24:$I$24,1,$B$6))))</f>
        <v>1</v>
      </c>
      <c r="W14" s="131">
        <f>MIN(S14, S14+(INDEX('Pace of change parameters'!$E$25:$I$25,1,$B$6)-S14)*(1-V14))</f>
        <v>3.0487423748621283E-2</v>
      </c>
      <c r="X14" s="131">
        <v>2.4269846261778305E-2</v>
      </c>
      <c r="Y14" s="107">
        <f t="shared" si="12"/>
        <v>307313.78244256641</v>
      </c>
      <c r="Z14" s="96">
        <v>0</v>
      </c>
      <c r="AA14" s="98">
        <f t="shared" si="13"/>
        <v>295269.77388746879</v>
      </c>
      <c r="AB14" s="98">
        <f>IF(INDEX('Pace of change parameters'!$E$27:$I$27,1,$B$6)=1,MAX(AA14,Y14),Y14)</f>
        <v>307313.78244256641</v>
      </c>
      <c r="AC14" s="96">
        <f t="shared" si="14"/>
        <v>3.0487423748621234E-2</v>
      </c>
      <c r="AD14" s="142">
        <v>2.4269846261778305E-2</v>
      </c>
      <c r="AE14" s="55">
        <f>IF(ROUND(AB14,0)/D14 &gt; (1+'Pace of change parameters'!$E$25), ROUND(AB14,0), ROUNDUP(AB14,0))</f>
        <v>307314</v>
      </c>
      <c r="AF14" s="55">
        <v>1409.2853531765857</v>
      </c>
      <c r="AG14" s="16">
        <f t="shared" si="7"/>
        <v>3.0488153264224049E-2</v>
      </c>
      <c r="AH14" s="16">
        <f t="shared" si="8"/>
        <v>2.4270571375755612E-2</v>
      </c>
      <c r="AI14" s="55"/>
      <c r="AJ14" s="55">
        <v>295269.77388746879</v>
      </c>
      <c r="AK14" s="55">
        <v>1354.0527524791326</v>
      </c>
      <c r="AL14" s="16">
        <f t="shared" si="15"/>
        <v>4.0790582638917217E-2</v>
      </c>
      <c r="AM14" s="57">
        <f t="shared" si="16"/>
        <v>4.0790582638916995E-2</v>
      </c>
    </row>
    <row r="15" spans="1:39" x14ac:dyDescent="0.2">
      <c r="A15" s="188" t="s">
        <v>77</v>
      </c>
      <c r="B15" s="188" t="s">
        <v>78</v>
      </c>
      <c r="D15" s="67">
        <v>435096.32299999997</v>
      </c>
      <c r="E15" s="72">
        <v>1348.7845739404311</v>
      </c>
      <c r="F15" s="54"/>
      <c r="G15" s="87">
        <v>420367.595566665</v>
      </c>
      <c r="H15" s="80">
        <v>1300.9726067220354</v>
      </c>
      <c r="I15" s="89"/>
      <c r="J15" s="102">
        <f t="shared" si="9"/>
        <v>3.5037732662243748E-2</v>
      </c>
      <c r="K15" s="125">
        <f t="shared" si="10"/>
        <v>3.6750940774121332E-2</v>
      </c>
      <c r="L15" s="102">
        <v>1.072496528239486E-2</v>
      </c>
      <c r="M15" s="96">
        <f>INDEX('Pace of change parameters'!$E$20:$I$20,1,$B$6)</f>
        <v>9.0547645222140982E-3</v>
      </c>
      <c r="N15" s="107">
        <f>IF(INDEX('Pace of change parameters'!$E$28:$I$28,1,$B$6)=1,(1+L15)*D15,D15)</f>
        <v>439762.71595867263</v>
      </c>
      <c r="O15" s="93">
        <f>IF(K15&lt;INDEX('Pace of change parameters'!$E$16:$I$16,1,$B$6),1,IF(K15&gt;INDEX('Pace of change parameters'!$E$17:$I$17,1,$B$6),0,(K15-INDEX('Pace of change parameters'!$E$17:$I$17,1,$B$6))/(INDEX('Pace of change parameters'!$E$16:$I$16,1,$B$6)-INDEX('Pace of change parameters'!$E$17:$I$17,1,$B$6))))</f>
        <v>0</v>
      </c>
      <c r="P15" s="56">
        <v>1.072496528239486E-2</v>
      </c>
      <c r="Q15" s="56">
        <v>9.0547645222140982E-3</v>
      </c>
      <c r="R15" s="9">
        <f>IF(INDEX('Pace of change parameters'!$E$29:$I$29,1,$B$6)=1,D15*(1+P15),D15)</f>
        <v>439762.71595867263</v>
      </c>
      <c r="S15" s="102">
        <f>IF(P15&lt;INDEX('Pace of change parameters'!$E$22:$I$22,1,$B$6),INDEX('Pace of change parameters'!$E$22:$I$22,1,$B$6),P15)</f>
        <v>3.0487423748621283E-2</v>
      </c>
      <c r="T15" s="131">
        <v>2.8784565960775055E-2</v>
      </c>
      <c r="U15" s="116">
        <f t="shared" si="11"/>
        <v>448361.28897076793</v>
      </c>
      <c r="V15" s="130">
        <f>IF(J15&gt;INDEX('Pace of change parameters'!$E$24:$I$24,1,$B$6),0,IF(J15&lt;INDEX('Pace of change parameters'!$E$23:$I$23,1,$B$6),1,(J15-INDEX('Pace of change parameters'!$E$24:$I$24,1,$B$6))/(INDEX('Pace of change parameters'!$E$23:$I$23,1,$B$6)-INDEX('Pace of change parameters'!$E$24:$I$24,1,$B$6))))</f>
        <v>1</v>
      </c>
      <c r="W15" s="131">
        <f>MIN(S15, S15+(INDEX('Pace of change parameters'!$E$25:$I$25,1,$B$6)-S15)*(1-V15))</f>
        <v>3.0487423748621283E-2</v>
      </c>
      <c r="X15" s="131">
        <v>2.8784565960775055E-2</v>
      </c>
      <c r="Y15" s="107">
        <f t="shared" si="12"/>
        <v>448361.28897076793</v>
      </c>
      <c r="Z15" s="96">
        <v>0</v>
      </c>
      <c r="AA15" s="98">
        <f t="shared" si="13"/>
        <v>436147.02338605584</v>
      </c>
      <c r="AB15" s="98">
        <f>IF(INDEX('Pace of change parameters'!$E$27:$I$27,1,$B$6)=1,MAX(AA15,Y15),Y15)</f>
        <v>448361.28897076793</v>
      </c>
      <c r="AC15" s="96">
        <f t="shared" si="14"/>
        <v>3.0487423748621234E-2</v>
      </c>
      <c r="AD15" s="142">
        <v>2.8784565960775055E-2</v>
      </c>
      <c r="AE15" s="55">
        <f>IF(ROUND(AB15,0)/D15 &gt; (1+'Pace of change parameters'!$E$25), ROUND(AB15,0), ROUNDUP(AB15,0))</f>
        <v>448361</v>
      </c>
      <c r="AF15" s="55">
        <v>1387.607858156121</v>
      </c>
      <c r="AG15" s="16">
        <f t="shared" si="7"/>
        <v>3.048675959507019E-2</v>
      </c>
      <c r="AH15" s="16">
        <f t="shared" si="8"/>
        <v>2.8783902904723213E-2</v>
      </c>
      <c r="AI15" s="55"/>
      <c r="AJ15" s="55">
        <v>436147.02338605584</v>
      </c>
      <c r="AK15" s="55">
        <v>1349.8074920920699</v>
      </c>
      <c r="AL15" s="16">
        <f t="shared" si="15"/>
        <v>2.8004264523279643E-2</v>
      </c>
      <c r="AM15" s="57">
        <f t="shared" si="16"/>
        <v>2.8004264523279643E-2</v>
      </c>
    </row>
    <row r="16" spans="1:39" x14ac:dyDescent="0.2">
      <c r="A16" s="188" t="s">
        <v>79</v>
      </c>
      <c r="B16" s="188" t="s">
        <v>80</v>
      </c>
      <c r="D16" s="67">
        <v>401111.91100000002</v>
      </c>
      <c r="E16" s="72">
        <v>1366.7435975194221</v>
      </c>
      <c r="F16" s="54"/>
      <c r="G16" s="87">
        <v>398811.63600583276</v>
      </c>
      <c r="H16" s="80">
        <v>1356.5171081080825</v>
      </c>
      <c r="I16" s="89"/>
      <c r="J16" s="102">
        <f t="shared" si="9"/>
        <v>5.7678231688647053E-3</v>
      </c>
      <c r="K16" s="125">
        <f t="shared" si="10"/>
        <v>7.5387839565121961E-3</v>
      </c>
      <c r="L16" s="102">
        <v>1.0831512971898549E-2</v>
      </c>
      <c r="M16" s="96">
        <f>INDEX('Pace of change parameters'!$E$20:$I$20,1,$B$6)</f>
        <v>9.0547645222140982E-3</v>
      </c>
      <c r="N16" s="107">
        <f>IF(INDEX('Pace of change parameters'!$E$28:$I$28,1,$B$6)=1,(1+L16)*D16,D16)</f>
        <v>405456.55986717955</v>
      </c>
      <c r="O16" s="93">
        <f>IF(K16&lt;INDEX('Pace of change parameters'!$E$16:$I$16,1,$B$6),1,IF(K16&gt;INDEX('Pace of change parameters'!$E$17:$I$17,1,$B$6),0,(K16-INDEX('Pace of change parameters'!$E$17:$I$17,1,$B$6))/(INDEX('Pace of change parameters'!$E$16:$I$16,1,$B$6)-INDEX('Pace of change parameters'!$E$17:$I$17,1,$B$6))))</f>
        <v>0</v>
      </c>
      <c r="P16" s="56">
        <v>1.0831512971898549E-2</v>
      </c>
      <c r="Q16" s="56">
        <v>9.0547645222140982E-3</v>
      </c>
      <c r="R16" s="9">
        <f>IF(INDEX('Pace of change parameters'!$E$29:$I$29,1,$B$6)=1,D16*(1+P16),D16)</f>
        <v>405456.55986717955</v>
      </c>
      <c r="S16" s="102">
        <f>IF(P16&lt;INDEX('Pace of change parameters'!$E$22:$I$22,1,$B$6),INDEX('Pace of change parameters'!$E$22:$I$22,1,$B$6),P16)</f>
        <v>3.0487423748621283E-2</v>
      </c>
      <c r="T16" s="131">
        <v>2.8676125912069139E-2</v>
      </c>
      <c r="U16" s="116">
        <f t="shared" si="11"/>
        <v>413340.77980127628</v>
      </c>
      <c r="V16" s="130">
        <f>IF(J16&gt;INDEX('Pace of change parameters'!$E$24:$I$24,1,$B$6),0,IF(J16&lt;INDEX('Pace of change parameters'!$E$23:$I$23,1,$B$6),1,(J16-INDEX('Pace of change parameters'!$E$24:$I$24,1,$B$6))/(INDEX('Pace of change parameters'!$E$23:$I$23,1,$B$6)-INDEX('Pace of change parameters'!$E$24:$I$24,1,$B$6))))</f>
        <v>1</v>
      </c>
      <c r="W16" s="131">
        <f>MIN(S16, S16+(INDEX('Pace of change parameters'!$E$25:$I$25,1,$B$6)-S16)*(1-V16))</f>
        <v>3.0487423748621283E-2</v>
      </c>
      <c r="X16" s="131">
        <v>2.8676125912069139E-2</v>
      </c>
      <c r="Y16" s="107">
        <f t="shared" si="12"/>
        <v>413340.77980127628</v>
      </c>
      <c r="Z16" s="96">
        <v>0</v>
      </c>
      <c r="AA16" s="98">
        <f t="shared" si="13"/>
        <v>413781.91318765038</v>
      </c>
      <c r="AB16" s="98">
        <f>IF(INDEX('Pace of change parameters'!$E$27:$I$27,1,$B$6)=1,MAX(AA16,Y16),Y16)</f>
        <v>413340.77980127628</v>
      </c>
      <c r="AC16" s="96">
        <f t="shared" si="14"/>
        <v>3.0487423748621234E-2</v>
      </c>
      <c r="AD16" s="142">
        <v>2.8676125912069139E-2</v>
      </c>
      <c r="AE16" s="55">
        <f>IF(ROUND(AB16,0)/D16 &gt; (1+'Pace of change parameters'!$E$25), ROUND(AB16,0), ROUNDUP(AB16,0))</f>
        <v>413341</v>
      </c>
      <c r="AF16" s="55">
        <v>1405.9372579949058</v>
      </c>
      <c r="AG16" s="16">
        <f t="shared" si="7"/>
        <v>3.0487972719413836E-2</v>
      </c>
      <c r="AH16" s="16">
        <f t="shared" si="8"/>
        <v>2.8676673917930495E-2</v>
      </c>
      <c r="AI16" s="55"/>
      <c r="AJ16" s="55">
        <v>413781.91318765038</v>
      </c>
      <c r="AK16" s="55">
        <v>1407.4369792373159</v>
      </c>
      <c r="AL16" s="16">
        <f t="shared" si="15"/>
        <v>-1.0655690198098089E-3</v>
      </c>
      <c r="AM16" s="57">
        <f t="shared" si="16"/>
        <v>-1.0655690198098089E-3</v>
      </c>
    </row>
    <row r="17" spans="1:39" x14ac:dyDescent="0.2">
      <c r="A17" s="188" t="s">
        <v>81</v>
      </c>
      <c r="B17" s="188" t="s">
        <v>82</v>
      </c>
      <c r="D17" s="67">
        <v>238696.94399999999</v>
      </c>
      <c r="E17" s="72">
        <v>1537.5400590031304</v>
      </c>
      <c r="F17" s="54"/>
      <c r="G17" s="87">
        <v>218281.71376822793</v>
      </c>
      <c r="H17" s="80">
        <v>1402.4029908891484</v>
      </c>
      <c r="I17" s="89"/>
      <c r="J17" s="102">
        <f t="shared" si="9"/>
        <v>9.3526983453359636E-2</v>
      </c>
      <c r="K17" s="125">
        <f t="shared" si="10"/>
        <v>9.6361080938869526E-2</v>
      </c>
      <c r="L17" s="102">
        <v>1.166993507963654E-2</v>
      </c>
      <c r="M17" s="96">
        <f>INDEX('Pace of change parameters'!$E$20:$I$20,1,$B$6)</f>
        <v>9.0547645222140982E-3</v>
      </c>
      <c r="N17" s="107">
        <f>IF(INDEX('Pace of change parameters'!$E$28:$I$28,1,$B$6)=1,(1+L17)*D17,D17)</f>
        <v>241482.52184018763</v>
      </c>
      <c r="O17" s="93">
        <f>IF(K17&lt;INDEX('Pace of change parameters'!$E$16:$I$16,1,$B$6),1,IF(K17&gt;INDEX('Pace of change parameters'!$E$17:$I$17,1,$B$6),0,(K17-INDEX('Pace of change parameters'!$E$17:$I$17,1,$B$6))/(INDEX('Pace of change parameters'!$E$16:$I$16,1,$B$6)-INDEX('Pace of change parameters'!$E$17:$I$17,1,$B$6))))</f>
        <v>0</v>
      </c>
      <c r="P17" s="56">
        <v>1.166993507963654E-2</v>
      </c>
      <c r="Q17" s="56">
        <v>9.0547645222140982E-3</v>
      </c>
      <c r="R17" s="9">
        <f>IF(INDEX('Pace of change parameters'!$E$29:$I$29,1,$B$6)=1,D17*(1+P17),D17)</f>
        <v>241482.52184018763</v>
      </c>
      <c r="S17" s="102">
        <f>IF(P17&lt;INDEX('Pace of change parameters'!$E$22:$I$22,1,$B$6),INDEX('Pace of change parameters'!$E$22:$I$22,1,$B$6),P17)</f>
        <v>3.0487423748621283E-2</v>
      </c>
      <c r="T17" s="131">
        <v>2.7823609912768443E-2</v>
      </c>
      <c r="U17" s="116">
        <f t="shared" si="11"/>
        <v>245974.1988792289</v>
      </c>
      <c r="V17" s="130">
        <f>IF(J17&gt;INDEX('Pace of change parameters'!$E$24:$I$24,1,$B$6),0,IF(J17&lt;INDEX('Pace of change parameters'!$E$23:$I$23,1,$B$6),1,(J17-INDEX('Pace of change parameters'!$E$24:$I$24,1,$B$6))/(INDEX('Pace of change parameters'!$E$23:$I$23,1,$B$6)-INDEX('Pace of change parameters'!$E$24:$I$24,1,$B$6))))</f>
        <v>0.1294603309328074</v>
      </c>
      <c r="W17" s="131">
        <f>MIN(S17, S17+(INDEX('Pace of change parameters'!$E$25:$I$25,1,$B$6)-S17)*(1-V17))</f>
        <v>1.6036465242105884E-2</v>
      </c>
      <c r="X17" s="131">
        <v>1.3410007187919071E-2</v>
      </c>
      <c r="Y17" s="107">
        <f t="shared" si="12"/>
        <v>242524.79924585289</v>
      </c>
      <c r="Z17" s="96">
        <v>0</v>
      </c>
      <c r="AA17" s="98">
        <f t="shared" si="13"/>
        <v>226475.40087214371</v>
      </c>
      <c r="AB17" s="98">
        <f>IF(INDEX('Pace of change parameters'!$E$27:$I$27,1,$B$6)=1,MAX(AA17,Y17),Y17)</f>
        <v>242524.79924585289</v>
      </c>
      <c r="AC17" s="96">
        <f t="shared" si="14"/>
        <v>1.6036465242105891E-2</v>
      </c>
      <c r="AD17" s="142">
        <v>1.3410007187919071E-2</v>
      </c>
      <c r="AE17" s="55">
        <f>IF(ROUND(AB17,0)/D17 &gt; (1+'Pace of change parameters'!$E$25), ROUND(AB17,0), ROUNDUP(AB17,0))</f>
        <v>242525</v>
      </c>
      <c r="AF17" s="55">
        <v>1558.1597720390296</v>
      </c>
      <c r="AG17" s="16">
        <f t="shared" si="7"/>
        <v>1.6037306284072184E-2</v>
      </c>
      <c r="AH17" s="16">
        <f t="shared" si="8"/>
        <v>1.3410846055788683E-2</v>
      </c>
      <c r="AI17" s="55"/>
      <c r="AJ17" s="55">
        <v>226475.40087214371</v>
      </c>
      <c r="AK17" s="55">
        <v>1455.045290157251</v>
      </c>
      <c r="AL17" s="16">
        <f t="shared" si="15"/>
        <v>7.0866853821872855E-2</v>
      </c>
      <c r="AM17" s="57">
        <f t="shared" si="16"/>
        <v>7.0866853821872855E-2</v>
      </c>
    </row>
    <row r="18" spans="1:39" x14ac:dyDescent="0.2">
      <c r="A18" s="188" t="s">
        <v>83</v>
      </c>
      <c r="B18" s="188" t="s">
        <v>84</v>
      </c>
      <c r="D18" s="67">
        <v>440972.647</v>
      </c>
      <c r="E18" s="72">
        <v>1552.6440492370095</v>
      </c>
      <c r="F18" s="54"/>
      <c r="G18" s="87">
        <v>369562.17917306459</v>
      </c>
      <c r="H18" s="80">
        <v>1299.8048798025441</v>
      </c>
      <c r="I18" s="89"/>
      <c r="J18" s="102">
        <f t="shared" si="9"/>
        <v>0.19322991326310524</v>
      </c>
      <c r="K18" s="125">
        <f t="shared" si="10"/>
        <v>0.19452086491079701</v>
      </c>
      <c r="L18" s="102">
        <v>1.0146457662314035E-2</v>
      </c>
      <c r="M18" s="96">
        <f>INDEX('Pace of change parameters'!$E$20:$I$20,1,$B$6)</f>
        <v>9.0547645222140982E-3</v>
      </c>
      <c r="N18" s="107">
        <f>IF(INDEX('Pace of change parameters'!$E$28:$I$28,1,$B$6)=1,(1+L18)*D18,D18)</f>
        <v>445446.95729302405</v>
      </c>
      <c r="O18" s="93">
        <f>IF(K18&lt;INDEX('Pace of change parameters'!$E$16:$I$16,1,$B$6),1,IF(K18&gt;INDEX('Pace of change parameters'!$E$17:$I$17,1,$B$6),0,(K18-INDEX('Pace of change parameters'!$E$17:$I$17,1,$B$6))/(INDEX('Pace of change parameters'!$E$16:$I$16,1,$B$6)-INDEX('Pace of change parameters'!$E$17:$I$17,1,$B$6))))</f>
        <v>0</v>
      </c>
      <c r="P18" s="56">
        <v>1.0146457662314035E-2</v>
      </c>
      <c r="Q18" s="56">
        <v>9.0547645222140982E-3</v>
      </c>
      <c r="R18" s="9">
        <f>IF(INDEX('Pace of change parameters'!$E$29:$I$29,1,$B$6)=1,D18*(1+P18),D18)</f>
        <v>445446.95729302405</v>
      </c>
      <c r="S18" s="102">
        <f>IF(P18&lt;INDEX('Pace of change parameters'!$E$22:$I$22,1,$B$6),INDEX('Pace of change parameters'!$E$22:$I$22,1,$B$6),P18)</f>
        <v>3.0487423748621283E-2</v>
      </c>
      <c r="T18" s="131">
        <v>2.9373747565398123E-2</v>
      </c>
      <c r="U18" s="116">
        <f t="shared" si="11"/>
        <v>454416.76695064019</v>
      </c>
      <c r="V18" s="130">
        <f>IF(J18&gt;INDEX('Pace of change parameters'!$E$24:$I$24,1,$B$6),0,IF(J18&lt;INDEX('Pace of change parameters'!$E$23:$I$23,1,$B$6),1,(J18-INDEX('Pace of change parameters'!$E$24:$I$24,1,$B$6))/(INDEX('Pace of change parameters'!$E$23:$I$23,1,$B$6)-INDEX('Pace of change parameters'!$E$24:$I$24,1,$B$6))))</f>
        <v>0</v>
      </c>
      <c r="W18" s="131">
        <f>MIN(S18, S18+(INDEX('Pace of change parameters'!$E$25:$I$25,1,$B$6)-S18)*(1-V18))</f>
        <v>1.3887423748621282E-2</v>
      </c>
      <c r="X18" s="131">
        <v>1.2791687643283201E-2</v>
      </c>
      <c r="Y18" s="107">
        <f t="shared" si="12"/>
        <v>447096.62101044017</v>
      </c>
      <c r="Z18" s="96">
        <v>0</v>
      </c>
      <c r="AA18" s="98">
        <f t="shared" si="13"/>
        <v>383434.51327431033</v>
      </c>
      <c r="AB18" s="98">
        <f>IF(INDEX('Pace of change parameters'!$E$27:$I$27,1,$B$6)=1,MAX(AA18,Y18),Y18)</f>
        <v>447096.62101044017</v>
      </c>
      <c r="AC18" s="96">
        <f t="shared" si="14"/>
        <v>1.3887423748621286E-2</v>
      </c>
      <c r="AD18" s="142">
        <v>1.2791687643283201E-2</v>
      </c>
      <c r="AE18" s="55">
        <f>IF(ROUND(AB18,0)/D18 &gt; (1+'Pace of change parameters'!$E$25), ROUND(AB18,0), ROUNDUP(AB18,0))</f>
        <v>447097</v>
      </c>
      <c r="AF18" s="55">
        <v>1572.5063198984246</v>
      </c>
      <c r="AG18" s="16">
        <f t="shared" si="7"/>
        <v>1.3888283188684847E-2</v>
      </c>
      <c r="AH18" s="16">
        <f t="shared" si="8"/>
        <v>1.2792546154526407E-2</v>
      </c>
      <c r="AI18" s="55"/>
      <c r="AJ18" s="55">
        <v>383434.51327431033</v>
      </c>
      <c r="AK18" s="55">
        <v>1348.5959319589024</v>
      </c>
      <c r="AL18" s="16">
        <f t="shared" si="15"/>
        <v>0.16603222850767563</v>
      </c>
      <c r="AM18" s="57">
        <f t="shared" si="16"/>
        <v>0.16603222850767563</v>
      </c>
    </row>
    <row r="19" spans="1:39" x14ac:dyDescent="0.2">
      <c r="A19" s="188" t="s">
        <v>85</v>
      </c>
      <c r="B19" s="188" t="s">
        <v>86</v>
      </c>
      <c r="D19" s="67">
        <v>211408.576</v>
      </c>
      <c r="E19" s="72">
        <v>1234.293614511995</v>
      </c>
      <c r="F19" s="54"/>
      <c r="G19" s="87">
        <v>215272.22307015417</v>
      </c>
      <c r="H19" s="80">
        <v>1254.5578409667594</v>
      </c>
      <c r="I19" s="89"/>
      <c r="J19" s="102">
        <f t="shared" si="9"/>
        <v>-1.7947726906202166E-2</v>
      </c>
      <c r="K19" s="125">
        <f t="shared" si="10"/>
        <v>-1.6152484798268696E-2</v>
      </c>
      <c r="L19" s="102">
        <v>1.0899368574475377E-2</v>
      </c>
      <c r="M19" s="96">
        <f>INDEX('Pace of change parameters'!$E$20:$I$20,1,$B$6)</f>
        <v>9.0547645222140982E-3</v>
      </c>
      <c r="N19" s="107">
        <f>IF(INDEX('Pace of change parameters'!$E$28:$I$28,1,$B$6)=1,(1+L19)*D19,D19)</f>
        <v>213712.795989629</v>
      </c>
      <c r="O19" s="93">
        <f>IF(K19&lt;INDEX('Pace of change parameters'!$E$16:$I$16,1,$B$6),1,IF(K19&gt;INDEX('Pace of change parameters'!$E$17:$I$17,1,$B$6),0,(K19-INDEX('Pace of change parameters'!$E$17:$I$17,1,$B$6))/(INDEX('Pace of change parameters'!$E$16:$I$16,1,$B$6)-INDEX('Pace of change parameters'!$E$17:$I$17,1,$B$6))))</f>
        <v>2.7830195047552548E-3</v>
      </c>
      <c r="P19" s="56">
        <v>1.1097450293372502E-2</v>
      </c>
      <c r="Q19" s="56">
        <v>9.2524847982686786E-3</v>
      </c>
      <c r="R19" s="9">
        <f>IF(INDEX('Pace of change parameters'!$E$29:$I$29,1,$B$6)=1,D19*(1+P19),D19)</f>
        <v>213754.67216375266</v>
      </c>
      <c r="S19" s="102">
        <f>IF(P19&lt;INDEX('Pace of change parameters'!$E$22:$I$22,1,$B$6),INDEX('Pace of change parameters'!$E$22:$I$22,1,$B$6),P19)</f>
        <v>3.0487423748621283E-2</v>
      </c>
      <c r="T19" s="131">
        <v>2.8607077062549724E-2</v>
      </c>
      <c r="U19" s="116">
        <f t="shared" si="11"/>
        <v>217853.87884060459</v>
      </c>
      <c r="V19" s="130">
        <f>IF(J19&gt;INDEX('Pace of change parameters'!$E$24:$I$24,1,$B$6),0,IF(J19&lt;INDEX('Pace of change parameters'!$E$23:$I$23,1,$B$6),1,(J19-INDEX('Pace of change parameters'!$E$24:$I$24,1,$B$6))/(INDEX('Pace of change parameters'!$E$23:$I$23,1,$B$6)-INDEX('Pace of change parameters'!$E$24:$I$24,1,$B$6))))</f>
        <v>1</v>
      </c>
      <c r="W19" s="131">
        <f>MIN(S19, S19+(INDEX('Pace of change parameters'!$E$25:$I$25,1,$B$6)-S19)*(1-V19))</f>
        <v>3.0487423748621283E-2</v>
      </c>
      <c r="X19" s="131">
        <v>2.8607077062549724E-2</v>
      </c>
      <c r="Y19" s="107">
        <f t="shared" si="12"/>
        <v>217853.87884060459</v>
      </c>
      <c r="Z19" s="96">
        <v>-2.3282890701076475E-2</v>
      </c>
      <c r="AA19" s="98">
        <f t="shared" si="13"/>
        <v>218152.64013890381</v>
      </c>
      <c r="AB19" s="98">
        <f>IF(INDEX('Pace of change parameters'!$E$27:$I$27,1,$B$6)=1,MAX(AA19,Y19),Y19)</f>
        <v>217853.87884060459</v>
      </c>
      <c r="AC19" s="96">
        <f t="shared" si="14"/>
        <v>3.0487423748621234E-2</v>
      </c>
      <c r="AD19" s="142">
        <v>2.8607077062549724E-2</v>
      </c>
      <c r="AE19" s="55">
        <f>IF(ROUND(AB19,0)/D19 &gt; (1+'Pace of change parameters'!$E$25), ROUND(AB19,0), ROUNDUP(AB19,0))</f>
        <v>217854</v>
      </c>
      <c r="AF19" s="55">
        <v>1269.6038531497138</v>
      </c>
      <c r="AG19" s="16">
        <f t="shared" si="7"/>
        <v>3.0487996854015931E-2</v>
      </c>
      <c r="AH19" s="16">
        <f t="shared" si="8"/>
        <v>2.8607649122190049E-2</v>
      </c>
      <c r="AI19" s="55"/>
      <c r="AJ19" s="55">
        <v>223352.94228181517</v>
      </c>
      <c r="AK19" s="55">
        <v>1301.6504454052629</v>
      </c>
      <c r="AL19" s="16">
        <f t="shared" si="15"/>
        <v>-2.4619967955814448E-2</v>
      </c>
      <c r="AM19" s="57">
        <f t="shared" si="16"/>
        <v>-2.4619967955814337E-2</v>
      </c>
    </row>
    <row r="20" spans="1:39" x14ac:dyDescent="0.2">
      <c r="A20" s="188" t="s">
        <v>87</v>
      </c>
      <c r="B20" s="188" t="s">
        <v>88</v>
      </c>
      <c r="D20" s="67">
        <v>239619.88800000001</v>
      </c>
      <c r="E20" s="72">
        <v>1394.1926339675335</v>
      </c>
      <c r="F20" s="54"/>
      <c r="G20" s="87">
        <v>252890.80100562988</v>
      </c>
      <c r="H20" s="80">
        <v>1471.8995962642962</v>
      </c>
      <c r="I20" s="89"/>
      <c r="J20" s="102">
        <f t="shared" si="9"/>
        <v>-5.2476851482369358E-2</v>
      </c>
      <c r="K20" s="125">
        <f t="shared" si="10"/>
        <v>-5.2793656913816767E-2</v>
      </c>
      <c r="L20" s="102">
        <v>8.717385925682164E-3</v>
      </c>
      <c r="M20" s="96">
        <f>INDEX('Pace of change parameters'!$E$20:$I$20,1,$B$6)</f>
        <v>9.0547645222140982E-3</v>
      </c>
      <c r="N20" s="107">
        <f>IF(INDEX('Pace of change parameters'!$E$28:$I$28,1,$B$6)=1,(1+L20)*D20,D20)</f>
        <v>241708.74703916474</v>
      </c>
      <c r="O20" s="93">
        <f>IF(K20&lt;INDEX('Pace of change parameters'!$E$16:$I$16,1,$B$6),1,IF(K20&gt;INDEX('Pace of change parameters'!$E$17:$I$17,1,$B$6),0,(K20-INDEX('Pace of change parameters'!$E$17:$I$17,1,$B$6))/(INDEX('Pace of change parameters'!$E$16:$I$16,1,$B$6)-INDEX('Pace of change parameters'!$E$17:$I$17,1,$B$6))))</f>
        <v>0.51852727552886069</v>
      </c>
      <c r="P20" s="56">
        <v>4.554396119213977E-2</v>
      </c>
      <c r="Q20" s="56">
        <v>4.589365691381686E-2</v>
      </c>
      <c r="R20" s="9">
        <f>IF(INDEX('Pace of change parameters'!$E$29:$I$29,1,$B$6)=1,D20*(1+P20),D20)</f>
        <v>250533.1268799369</v>
      </c>
      <c r="S20" s="102">
        <f>IF(P20&lt;INDEX('Pace of change parameters'!$E$22:$I$22,1,$B$6),INDEX('Pace of change parameters'!$E$22:$I$22,1,$B$6),P20)</f>
        <v>4.554396119213977E-2</v>
      </c>
      <c r="T20" s="131">
        <v>4.589365691381686E-2</v>
      </c>
      <c r="U20" s="116">
        <f t="shared" si="11"/>
        <v>250533.1268799369</v>
      </c>
      <c r="V20" s="130">
        <f>IF(J20&gt;INDEX('Pace of change parameters'!$E$24:$I$24,1,$B$6),0,IF(J20&lt;INDEX('Pace of change parameters'!$E$23:$I$23,1,$B$6),1,(J20-INDEX('Pace of change parameters'!$E$24:$I$24,1,$B$6))/(INDEX('Pace of change parameters'!$E$23:$I$23,1,$B$6)-INDEX('Pace of change parameters'!$E$24:$I$24,1,$B$6))))</f>
        <v>1</v>
      </c>
      <c r="W20" s="131">
        <f>MIN(S20, S20+(INDEX('Pace of change parameters'!$E$25:$I$25,1,$B$6)-S20)*(1-V20))</f>
        <v>4.554396119213977E-2</v>
      </c>
      <c r="X20" s="131">
        <v>4.589365691381686E-2</v>
      </c>
      <c r="Y20" s="107">
        <f t="shared" si="12"/>
        <v>250533.1268799369</v>
      </c>
      <c r="Z20" s="96">
        <v>-5.9658507000401317E-2</v>
      </c>
      <c r="AA20" s="98">
        <f t="shared" si="13"/>
        <v>246730.201938021</v>
      </c>
      <c r="AB20" s="98">
        <f>IF(INDEX('Pace of change parameters'!$E$27:$I$27,1,$B$6)=1,MAX(AA20,Y20),Y20)</f>
        <v>250533.1268799369</v>
      </c>
      <c r="AC20" s="96">
        <f t="shared" si="14"/>
        <v>4.554396119213977E-2</v>
      </c>
      <c r="AD20" s="142">
        <v>4.589365691381686E-2</v>
      </c>
      <c r="AE20" s="55">
        <f>IF(ROUND(AB20,0)/D20 &gt; (1+'Pace of change parameters'!$E$25), ROUND(AB20,0), ROUNDUP(AB20,0))</f>
        <v>250533</v>
      </c>
      <c r="AF20" s="55">
        <v>1458.1764939036814</v>
      </c>
      <c r="AG20" s="16">
        <f t="shared" si="7"/>
        <v>4.5543431687105951E-2</v>
      </c>
      <c r="AH20" s="16">
        <f t="shared" si="8"/>
        <v>4.5893127231683373E-2</v>
      </c>
      <c r="AI20" s="55"/>
      <c r="AJ20" s="55">
        <v>262383.61677625799</v>
      </c>
      <c r="AK20" s="55">
        <v>1527.1506043857337</v>
      </c>
      <c r="AL20" s="16">
        <f t="shared" si="15"/>
        <v>-4.5165231434260433E-2</v>
      </c>
      <c r="AM20" s="57">
        <f t="shared" si="16"/>
        <v>-4.5165231434260433E-2</v>
      </c>
    </row>
    <row r="21" spans="1:39" x14ac:dyDescent="0.2">
      <c r="A21" s="188" t="s">
        <v>89</v>
      </c>
      <c r="B21" s="188" t="s">
        <v>90</v>
      </c>
      <c r="D21" s="67">
        <v>368707.30300000001</v>
      </c>
      <c r="E21" s="72">
        <v>1222.8002898579564</v>
      </c>
      <c r="F21" s="54"/>
      <c r="G21" s="87">
        <v>389297.84350841393</v>
      </c>
      <c r="H21" s="80">
        <v>1283.3069016167171</v>
      </c>
      <c r="I21" s="89"/>
      <c r="J21" s="102">
        <f t="shared" si="9"/>
        <v>-5.2891483607637513E-2</v>
      </c>
      <c r="K21" s="125">
        <f t="shared" si="10"/>
        <v>-4.7148980249801631E-2</v>
      </c>
      <c r="L21" s="102">
        <v>1.5172860044764036E-2</v>
      </c>
      <c r="M21" s="96">
        <f>INDEX('Pace of change parameters'!$E$20:$I$20,1,$B$6)</f>
        <v>9.0547645222140982E-3</v>
      </c>
      <c r="N21" s="107">
        <f>IF(INDEX('Pace of change parameters'!$E$28:$I$28,1,$B$6)=1,(1+L21)*D21,D21)</f>
        <v>374301.6473059014</v>
      </c>
      <c r="O21" s="93">
        <f>IF(K21&lt;INDEX('Pace of change parameters'!$E$16:$I$16,1,$B$6),1,IF(K21&gt;INDEX('Pace of change parameters'!$E$17:$I$17,1,$B$6),0,(K21-INDEX('Pace of change parameters'!$E$17:$I$17,1,$B$6))/(INDEX('Pace of change parameters'!$E$16:$I$16,1,$B$6)-INDEX('Pace of change parameters'!$E$17:$I$17,1,$B$6))))</f>
        <v>0.43907540763013175</v>
      </c>
      <c r="P21" s="56">
        <v>4.6556212376510642E-2</v>
      </c>
      <c r="Q21" s="56">
        <v>4.0248980249801614E-2</v>
      </c>
      <c r="R21" s="9">
        <f>IF(INDEX('Pace of change parameters'!$E$29:$I$29,1,$B$6)=1,D21*(1+P21),D21)</f>
        <v>385872.91850323847</v>
      </c>
      <c r="S21" s="102">
        <f>IF(P21&lt;INDEX('Pace of change parameters'!$E$22:$I$22,1,$B$6),INDEX('Pace of change parameters'!$E$22:$I$22,1,$B$6),P21)</f>
        <v>4.6556212376510642E-2</v>
      </c>
      <c r="T21" s="131">
        <v>4.0248980249801614E-2</v>
      </c>
      <c r="U21" s="116">
        <f t="shared" si="11"/>
        <v>385872.91850323847</v>
      </c>
      <c r="V21" s="130">
        <f>IF(J21&gt;INDEX('Pace of change parameters'!$E$24:$I$24,1,$B$6),0,IF(J21&lt;INDEX('Pace of change parameters'!$E$23:$I$23,1,$B$6),1,(J21-INDEX('Pace of change parameters'!$E$24:$I$24,1,$B$6))/(INDEX('Pace of change parameters'!$E$23:$I$23,1,$B$6)-INDEX('Pace of change parameters'!$E$24:$I$24,1,$B$6))))</f>
        <v>1</v>
      </c>
      <c r="W21" s="131">
        <f>MIN(S21, S21+(INDEX('Pace of change parameters'!$E$25:$I$25,1,$B$6)-S21)*(1-V21))</f>
        <v>4.6556212376510642E-2</v>
      </c>
      <c r="X21" s="131">
        <v>4.0248980249801614E-2</v>
      </c>
      <c r="Y21" s="107">
        <f t="shared" si="12"/>
        <v>385872.91850323847</v>
      </c>
      <c r="Z21" s="96">
        <v>-5.4054739964334297E-2</v>
      </c>
      <c r="AA21" s="98">
        <f t="shared" si="13"/>
        <v>382077.69539492502</v>
      </c>
      <c r="AB21" s="98">
        <f>IF(INDEX('Pace of change parameters'!$E$27:$I$27,1,$B$6)=1,MAX(AA21,Y21),Y21)</f>
        <v>385872.91850323847</v>
      </c>
      <c r="AC21" s="96">
        <f t="shared" si="14"/>
        <v>4.6556212376510642E-2</v>
      </c>
      <c r="AD21" s="142">
        <v>4.0248980249801614E-2</v>
      </c>
      <c r="AE21" s="55">
        <f>IF(ROUND(AB21,0)/D21 &gt; (1+'Pace of change parameters'!$E$25), ROUND(AB21,0), ROUNDUP(AB21,0))</f>
        <v>385873</v>
      </c>
      <c r="AF21" s="55">
        <v>1272.0170232251617</v>
      </c>
      <c r="AG21" s="16">
        <f t="shared" si="7"/>
        <v>4.6556433410270603E-2</v>
      </c>
      <c r="AH21" s="16">
        <f t="shared" si="8"/>
        <v>4.0249199951467585E-2</v>
      </c>
      <c r="AI21" s="55"/>
      <c r="AJ21" s="55">
        <v>403910.99943829654</v>
      </c>
      <c r="AK21" s="55">
        <v>1331.4786656578769</v>
      </c>
      <c r="AL21" s="16">
        <f t="shared" si="15"/>
        <v>-4.4658351625435522E-2</v>
      </c>
      <c r="AM21" s="57">
        <f t="shared" si="16"/>
        <v>-4.4658351625435633E-2</v>
      </c>
    </row>
    <row r="22" spans="1:39" x14ac:dyDescent="0.2">
      <c r="A22" s="188" t="s">
        <v>91</v>
      </c>
      <c r="B22" s="188" t="s">
        <v>92</v>
      </c>
      <c r="D22" s="67">
        <v>237308.258</v>
      </c>
      <c r="E22" s="72">
        <v>1188.7583242747723</v>
      </c>
      <c r="F22" s="54"/>
      <c r="G22" s="87">
        <v>248217.06534812812</v>
      </c>
      <c r="H22" s="80">
        <v>1236.6369010483954</v>
      </c>
      <c r="I22" s="89"/>
      <c r="J22" s="102">
        <f t="shared" si="9"/>
        <v>-4.3948659745970176E-2</v>
      </c>
      <c r="K22" s="125">
        <f t="shared" si="10"/>
        <v>-3.8716762157940288E-2</v>
      </c>
      <c r="L22" s="102">
        <v>1.4576718173041181E-2</v>
      </c>
      <c r="M22" s="96">
        <f>INDEX('Pace of change parameters'!$E$20:$I$20,1,$B$6)</f>
        <v>9.0547645222140982E-3</v>
      </c>
      <c r="N22" s="107">
        <f>IF(INDEX('Pace of change parameters'!$E$28:$I$28,1,$B$6)=1,(1+L22)*D22,D22)</f>
        <v>240767.43359700133</v>
      </c>
      <c r="O22" s="93">
        <f>IF(K22&lt;INDEX('Pace of change parameters'!$E$16:$I$16,1,$B$6),1,IF(K22&gt;INDEX('Pace of change parameters'!$E$17:$I$17,1,$B$6),0,(K22-INDEX('Pace of change parameters'!$E$17:$I$17,1,$B$6))/(INDEX('Pace of change parameters'!$E$16:$I$16,1,$B$6)-INDEX('Pace of change parameters'!$E$17:$I$17,1,$B$6))))</f>
        <v>0.32038739097209856</v>
      </c>
      <c r="P22" s="56">
        <v>3.7463278617808182E-2</v>
      </c>
      <c r="Q22" s="56">
        <v>3.1816762157940381E-2</v>
      </c>
      <c r="R22" s="9">
        <f>IF(INDEX('Pace of change parameters'!$E$29:$I$29,1,$B$6)=1,D22*(1+P22),D22)</f>
        <v>246198.6033877607</v>
      </c>
      <c r="S22" s="102">
        <f>IF(P22&lt;INDEX('Pace of change parameters'!$E$22:$I$22,1,$B$6),INDEX('Pace of change parameters'!$E$22:$I$22,1,$B$6),P22)</f>
        <v>3.7463278617808182E-2</v>
      </c>
      <c r="T22" s="131">
        <v>3.1816762157940381E-2</v>
      </c>
      <c r="U22" s="116">
        <f t="shared" si="11"/>
        <v>246198.6033877607</v>
      </c>
      <c r="V22" s="130">
        <f>IF(J22&gt;INDEX('Pace of change parameters'!$E$24:$I$24,1,$B$6),0,IF(J22&lt;INDEX('Pace of change parameters'!$E$23:$I$23,1,$B$6),1,(J22-INDEX('Pace of change parameters'!$E$24:$I$24,1,$B$6))/(INDEX('Pace of change parameters'!$E$23:$I$23,1,$B$6)-INDEX('Pace of change parameters'!$E$24:$I$24,1,$B$6))))</f>
        <v>1</v>
      </c>
      <c r="W22" s="131">
        <f>MIN(S22, S22+(INDEX('Pace of change parameters'!$E$25:$I$25,1,$B$6)-S22)*(1-V22))</f>
        <v>3.7463278617808182E-2</v>
      </c>
      <c r="X22" s="131">
        <v>3.1816762157940381E-2</v>
      </c>
      <c r="Y22" s="107">
        <f t="shared" si="12"/>
        <v>246198.6033877607</v>
      </c>
      <c r="Z22" s="96">
        <v>-4.568363412485632E-2</v>
      </c>
      <c r="AA22" s="98">
        <f t="shared" si="13"/>
        <v>245769.33288170045</v>
      </c>
      <c r="AB22" s="98">
        <f>IF(INDEX('Pace of change parameters'!$E$27:$I$27,1,$B$6)=1,MAX(AA22,Y22),Y22)</f>
        <v>246198.6033877607</v>
      </c>
      <c r="AC22" s="96">
        <f t="shared" si="14"/>
        <v>3.7463278617808182E-2</v>
      </c>
      <c r="AD22" s="142">
        <v>3.1816762157940381E-2</v>
      </c>
      <c r="AE22" s="55">
        <f>IF(ROUND(AB22,0)/D22 &gt; (1+'Pace of change parameters'!$E$25), ROUND(AB22,0), ROUNDUP(AB22,0))</f>
        <v>246199</v>
      </c>
      <c r="AF22" s="55">
        <v>1226.5827410947993</v>
      </c>
      <c r="AG22" s="16">
        <f t="shared" si="7"/>
        <v>3.7464949913373902E-2</v>
      </c>
      <c r="AH22" s="16">
        <f t="shared" si="8"/>
        <v>3.1818424357282771E-2</v>
      </c>
      <c r="AI22" s="55"/>
      <c r="AJ22" s="55">
        <v>257534.44210958367</v>
      </c>
      <c r="AK22" s="55">
        <v>1283.0568033545753</v>
      </c>
      <c r="AL22" s="16">
        <f t="shared" si="15"/>
        <v>-4.4015247113084466E-2</v>
      </c>
      <c r="AM22" s="57">
        <f t="shared" si="16"/>
        <v>-4.4015247113084577E-2</v>
      </c>
    </row>
    <row r="23" spans="1:39" x14ac:dyDescent="0.2">
      <c r="A23" s="188" t="s">
        <v>93</v>
      </c>
      <c r="B23" s="188" t="s">
        <v>94</v>
      </c>
      <c r="D23" s="67">
        <v>245504.13810283688</v>
      </c>
      <c r="E23" s="72">
        <v>1092.8829726932406</v>
      </c>
      <c r="F23" s="54"/>
      <c r="G23" s="87">
        <v>256486.80717233347</v>
      </c>
      <c r="H23" s="80">
        <v>1133.2048829113144</v>
      </c>
      <c r="I23" s="89"/>
      <c r="J23" s="102">
        <f t="shared" si="9"/>
        <v>-4.2819625658630178E-2</v>
      </c>
      <c r="K23" s="125">
        <f t="shared" si="10"/>
        <v>-3.5582188910519674E-2</v>
      </c>
      <c r="L23" s="102">
        <v>1.6684434153326544E-2</v>
      </c>
      <c r="M23" s="96">
        <f>INDEX('Pace of change parameters'!$E$20:$I$20,1,$B$6)</f>
        <v>9.0547645222140982E-3</v>
      </c>
      <c r="N23" s="107">
        <f>IF(INDEX('Pace of change parameters'!$E$28:$I$28,1,$B$6)=1,(1+L23)*D23,D23)</f>
        <v>249600.23572938284</v>
      </c>
      <c r="O23" s="93">
        <f>IF(K23&lt;INDEX('Pace of change parameters'!$E$16:$I$16,1,$B$6),1,IF(K23&gt;INDEX('Pace of change parameters'!$E$17:$I$17,1,$B$6),0,(K23-INDEX('Pace of change parameters'!$E$17:$I$17,1,$B$6))/(INDEX('Pace of change parameters'!$E$16:$I$16,1,$B$6)-INDEX('Pace of change parameters'!$E$17:$I$17,1,$B$6))))</f>
        <v>0.27626658221778433</v>
      </c>
      <c r="P23" s="56">
        <v>3.6460265515225299E-2</v>
      </c>
      <c r="Q23" s="56">
        <v>2.8682188910519768E-2</v>
      </c>
      <c r="R23" s="9">
        <f>IF(INDEX('Pace of change parameters'!$E$29:$I$29,1,$B$6)=1,D23*(1+P23),D23)</f>
        <v>254455.28416315286</v>
      </c>
      <c r="S23" s="102">
        <f>IF(P23&lt;INDEX('Pace of change parameters'!$E$22:$I$22,1,$B$6),INDEX('Pace of change parameters'!$E$22:$I$22,1,$B$6),P23)</f>
        <v>3.6460265515225299E-2</v>
      </c>
      <c r="T23" s="131">
        <v>2.8682188910519768E-2</v>
      </c>
      <c r="U23" s="116">
        <f t="shared" si="11"/>
        <v>254455.28416315286</v>
      </c>
      <c r="V23" s="130">
        <f>IF(J23&gt;INDEX('Pace of change parameters'!$E$24:$I$24,1,$B$6),0,IF(J23&lt;INDEX('Pace of change parameters'!$E$23:$I$23,1,$B$6),1,(J23-INDEX('Pace of change parameters'!$E$24:$I$24,1,$B$6))/(INDEX('Pace of change parameters'!$E$23:$I$23,1,$B$6)-INDEX('Pace of change parameters'!$E$24:$I$24,1,$B$6))))</f>
        <v>1</v>
      </c>
      <c r="W23" s="131">
        <f>MIN(S23, S23+(INDEX('Pace of change parameters'!$E$25:$I$25,1,$B$6)-S23)*(1-V23))</f>
        <v>3.6460265515225299E-2</v>
      </c>
      <c r="X23" s="131">
        <v>2.8682188910519768E-2</v>
      </c>
      <c r="Y23" s="107">
        <f t="shared" si="12"/>
        <v>254455.28416315286</v>
      </c>
      <c r="Z23" s="96">
        <v>-4.2571778604767574E-2</v>
      </c>
      <c r="AA23" s="98">
        <f t="shared" si="13"/>
        <v>254785.63485875688</v>
      </c>
      <c r="AB23" s="98">
        <f>IF(INDEX('Pace of change parameters'!$E$27:$I$27,1,$B$6)=1,MAX(AA23,Y23),Y23)</f>
        <v>254455.28416315286</v>
      </c>
      <c r="AC23" s="96">
        <f t="shared" si="14"/>
        <v>3.6460265515225299E-2</v>
      </c>
      <c r="AD23" s="142">
        <v>2.8682188910519768E-2</v>
      </c>
      <c r="AE23" s="55">
        <f>IF(ROUND(AB23,0)/D23 &gt; (1+'Pace of change parameters'!$E$25), ROUND(AB23,0), ROUNDUP(AB23,0))</f>
        <v>254455</v>
      </c>
      <c r="AF23" s="55">
        <v>1124.2279930891589</v>
      </c>
      <c r="AG23" s="16">
        <f t="shared" si="7"/>
        <v>3.6459108047351085E-2</v>
      </c>
      <c r="AH23" s="16">
        <f t="shared" si="8"/>
        <v>2.8681040128819335E-2</v>
      </c>
      <c r="AI23" s="55"/>
      <c r="AJ23" s="55">
        <v>266114.60699107568</v>
      </c>
      <c r="AK23" s="55">
        <v>1175.742235559479</v>
      </c>
      <c r="AL23" s="16">
        <f t="shared" si="15"/>
        <v>-4.3814231480599264E-2</v>
      </c>
      <c r="AM23" s="57">
        <f t="shared" si="16"/>
        <v>-4.3814231480599153E-2</v>
      </c>
    </row>
    <row r="24" spans="1:39" x14ac:dyDescent="0.2">
      <c r="A24" s="188" t="s">
        <v>95</v>
      </c>
      <c r="B24" s="188" t="s">
        <v>96</v>
      </c>
      <c r="D24" s="67">
        <v>225544.34915079366</v>
      </c>
      <c r="E24" s="72">
        <v>1259.8272289853746</v>
      </c>
      <c r="F24" s="54"/>
      <c r="G24" s="87">
        <v>217323.87489875918</v>
      </c>
      <c r="H24" s="80">
        <v>1206.1684512035374</v>
      </c>
      <c r="I24" s="89"/>
      <c r="J24" s="102">
        <f t="shared" si="9"/>
        <v>3.7825914229920654E-2</v>
      </c>
      <c r="K24" s="125">
        <f t="shared" si="10"/>
        <v>4.4486968406689309E-2</v>
      </c>
      <c r="L24" s="102">
        <v>1.5531157491064151E-2</v>
      </c>
      <c r="M24" s="96">
        <f>INDEX('Pace of change parameters'!$E$20:$I$20,1,$B$6)</f>
        <v>9.0547645222140982E-3</v>
      </c>
      <c r="N24" s="107">
        <f>IF(INDEX('Pace of change parameters'!$E$28:$I$28,1,$B$6)=1,(1+L24)*D24,D24)</f>
        <v>229047.3139586742</v>
      </c>
      <c r="O24" s="93">
        <f>IF(K24&lt;INDEX('Pace of change parameters'!$E$16:$I$16,1,$B$6),1,IF(K24&gt;INDEX('Pace of change parameters'!$E$17:$I$17,1,$B$6),0,(K24-INDEX('Pace of change parameters'!$E$17:$I$17,1,$B$6))/(INDEX('Pace of change parameters'!$E$16:$I$16,1,$B$6)-INDEX('Pace of change parameters'!$E$17:$I$17,1,$B$6))))</f>
        <v>0</v>
      </c>
      <c r="P24" s="56">
        <v>1.5531157491064151E-2</v>
      </c>
      <c r="Q24" s="56">
        <v>9.0547645222140982E-3</v>
      </c>
      <c r="R24" s="9">
        <f>IF(INDEX('Pace of change parameters'!$E$29:$I$29,1,$B$6)=1,D24*(1+P24),D24)</f>
        <v>229047.3139586742</v>
      </c>
      <c r="S24" s="102">
        <f>IF(P24&lt;INDEX('Pace of change parameters'!$E$22:$I$22,1,$B$6),INDEX('Pace of change parameters'!$E$22:$I$22,1,$B$6),P24)</f>
        <v>3.0487423748621283E-2</v>
      </c>
      <c r="T24" s="131">
        <v>2.3915649503760017E-2</v>
      </c>
      <c r="U24" s="116">
        <f t="shared" si="11"/>
        <v>232420.61529746087</v>
      </c>
      <c r="V24" s="130">
        <f>IF(J24&gt;INDEX('Pace of change parameters'!$E$24:$I$24,1,$B$6),0,IF(J24&lt;INDEX('Pace of change parameters'!$E$23:$I$23,1,$B$6),1,(J24-INDEX('Pace of change parameters'!$E$24:$I$24,1,$B$6))/(INDEX('Pace of change parameters'!$E$23:$I$23,1,$B$6)-INDEX('Pace of change parameters'!$E$24:$I$24,1,$B$6))))</f>
        <v>1</v>
      </c>
      <c r="W24" s="131">
        <f>MIN(S24, S24+(INDEX('Pace of change parameters'!$E$25:$I$25,1,$B$6)-S24)*(1-V24))</f>
        <v>3.0487423748621283E-2</v>
      </c>
      <c r="X24" s="131">
        <v>2.3915649503760017E-2</v>
      </c>
      <c r="Y24" s="107">
        <f t="shared" si="12"/>
        <v>232420.61529746087</v>
      </c>
      <c r="Z24" s="96">
        <v>0</v>
      </c>
      <c r="AA24" s="98">
        <f t="shared" si="13"/>
        <v>225481.60740136224</v>
      </c>
      <c r="AB24" s="98">
        <f>IF(INDEX('Pace of change parameters'!$E$27:$I$27,1,$B$6)=1,MAX(AA24,Y24),Y24)</f>
        <v>232420.61529746087</v>
      </c>
      <c r="AC24" s="96">
        <f t="shared" si="14"/>
        <v>3.0487423748621234E-2</v>
      </c>
      <c r="AD24" s="142">
        <v>2.3915649503760017E-2</v>
      </c>
      <c r="AE24" s="55">
        <f>IF(ROUND(AB24,0)/D24 &gt; (1+'Pace of change parameters'!$E$25), ROUND(AB24,0), ROUNDUP(AB24,0))</f>
        <v>232421</v>
      </c>
      <c r="AF24" s="55">
        <v>1289.9589505652514</v>
      </c>
      <c r="AG24" s="16">
        <f t="shared" si="7"/>
        <v>3.0489129411124249E-2</v>
      </c>
      <c r="AH24" s="16">
        <f t="shared" si="8"/>
        <v>2.3917344288663989E-2</v>
      </c>
      <c r="AI24" s="55"/>
      <c r="AJ24" s="55">
        <v>225481.60740136224</v>
      </c>
      <c r="AK24" s="55">
        <v>1251.4446528292506</v>
      </c>
      <c r="AL24" s="16">
        <f t="shared" si="15"/>
        <v>3.0775869830861557E-2</v>
      </c>
      <c r="AM24" s="57">
        <f t="shared" si="16"/>
        <v>3.0775869830861557E-2</v>
      </c>
    </row>
    <row r="25" spans="1:39" x14ac:dyDescent="0.2">
      <c r="A25" s="188" t="s">
        <v>97</v>
      </c>
      <c r="B25" s="188" t="s">
        <v>98</v>
      </c>
      <c r="D25" s="67">
        <v>697938.77485790884</v>
      </c>
      <c r="E25" s="72">
        <v>1337.7086277468727</v>
      </c>
      <c r="F25" s="54"/>
      <c r="G25" s="87">
        <v>679278.85156563087</v>
      </c>
      <c r="H25" s="80">
        <v>1302.2402425567864</v>
      </c>
      <c r="I25" s="89"/>
      <c r="J25" s="102">
        <f t="shared" si="9"/>
        <v>2.7470196148856596E-2</v>
      </c>
      <c r="K25" s="125">
        <f t="shared" si="10"/>
        <v>2.7236437664104551E-2</v>
      </c>
      <c r="L25" s="102">
        <v>8.8251957097360556E-3</v>
      </c>
      <c r="M25" s="96">
        <f>INDEX('Pace of change parameters'!$E$20:$I$20,1,$B$6)</f>
        <v>9.0547645222140982E-3</v>
      </c>
      <c r="N25" s="107">
        <f>IF(INDEX('Pace of change parameters'!$E$28:$I$28,1,$B$6)=1,(1+L25)*D25,D25)</f>
        <v>704098.22113944334</v>
      </c>
      <c r="O25" s="93">
        <f>IF(K25&lt;INDEX('Pace of change parameters'!$E$16:$I$16,1,$B$6),1,IF(K25&gt;INDEX('Pace of change parameters'!$E$17:$I$17,1,$B$6),0,(K25-INDEX('Pace of change parameters'!$E$17:$I$17,1,$B$6))/(INDEX('Pace of change parameters'!$E$16:$I$16,1,$B$6)-INDEX('Pace of change parameters'!$E$17:$I$17,1,$B$6))))</f>
        <v>0</v>
      </c>
      <c r="P25" s="56">
        <v>8.8251957097360556E-3</v>
      </c>
      <c r="Q25" s="56">
        <v>9.0547645222140982E-3</v>
      </c>
      <c r="R25" s="9">
        <f>IF(INDEX('Pace of change parameters'!$E$29:$I$29,1,$B$6)=1,D25*(1+P25),D25)</f>
        <v>704098.22113944334</v>
      </c>
      <c r="S25" s="102">
        <f>IF(P25&lt;INDEX('Pace of change parameters'!$E$22:$I$22,1,$B$6),INDEX('Pace of change parameters'!$E$22:$I$22,1,$B$6),P25)</f>
        <v>3.0487423748621283E-2</v>
      </c>
      <c r="T25" s="131">
        <v>3.0721922029542048E-2</v>
      </c>
      <c r="U25" s="116">
        <f t="shared" si="11"/>
        <v>719217.1300375954</v>
      </c>
      <c r="V25" s="130">
        <f>IF(J25&gt;INDEX('Pace of change parameters'!$E$24:$I$24,1,$B$6),0,IF(J25&lt;INDEX('Pace of change parameters'!$E$23:$I$23,1,$B$6),1,(J25-INDEX('Pace of change parameters'!$E$24:$I$24,1,$B$6))/(INDEX('Pace of change parameters'!$E$23:$I$23,1,$B$6)-INDEX('Pace of change parameters'!$E$24:$I$24,1,$B$6))))</f>
        <v>1</v>
      </c>
      <c r="W25" s="131">
        <f>MIN(S25, S25+(INDEX('Pace of change parameters'!$E$25:$I$25,1,$B$6)-S25)*(1-V25))</f>
        <v>3.0487423748621283E-2</v>
      </c>
      <c r="X25" s="131">
        <v>3.0721922029542048E-2</v>
      </c>
      <c r="Y25" s="107">
        <f t="shared" si="12"/>
        <v>719217.1300375954</v>
      </c>
      <c r="Z25" s="96">
        <v>0</v>
      </c>
      <c r="AA25" s="98">
        <f t="shared" si="13"/>
        <v>704777.08625489031</v>
      </c>
      <c r="AB25" s="98">
        <f>IF(INDEX('Pace of change parameters'!$E$27:$I$27,1,$B$6)=1,MAX(AA25,Y25),Y25)</f>
        <v>719217.1300375954</v>
      </c>
      <c r="AC25" s="96">
        <f t="shared" si="14"/>
        <v>3.0487423748621234E-2</v>
      </c>
      <c r="AD25" s="142">
        <v>3.0721922029542048E-2</v>
      </c>
      <c r="AE25" s="55">
        <f>IF(ROUND(AB25,0)/D25 &gt; (1+'Pace of change parameters'!$E$25), ROUND(AB25,0), ROUNDUP(AB25,0))</f>
        <v>719217</v>
      </c>
      <c r="AF25" s="55">
        <v>1378.8053586126873</v>
      </c>
      <c r="AG25" s="16">
        <f t="shared" si="7"/>
        <v>3.0487237431998437E-2</v>
      </c>
      <c r="AH25" s="16">
        <f t="shared" si="8"/>
        <v>3.0721735670520944E-2</v>
      </c>
      <c r="AI25" s="55"/>
      <c r="AJ25" s="55">
        <v>704777.08625489031</v>
      </c>
      <c r="AK25" s="55">
        <v>1351.1227114426924</v>
      </c>
      <c r="AL25" s="16">
        <f t="shared" si="15"/>
        <v>2.0488625448709996E-2</v>
      </c>
      <c r="AM25" s="57">
        <f t="shared" si="16"/>
        <v>2.0488625448709996E-2</v>
      </c>
    </row>
    <row r="26" spans="1:39" x14ac:dyDescent="0.2">
      <c r="A26" s="188" t="s">
        <v>99</v>
      </c>
      <c r="B26" s="188" t="s">
        <v>100</v>
      </c>
      <c r="D26" s="67">
        <v>511580.87443915341</v>
      </c>
      <c r="E26" s="72">
        <v>1366.8217386193767</v>
      </c>
      <c r="F26" s="54"/>
      <c r="G26" s="87">
        <v>489441.54408319714</v>
      </c>
      <c r="H26" s="80">
        <v>1305.0561473771661</v>
      </c>
      <c r="I26" s="89"/>
      <c r="J26" s="102">
        <f t="shared" si="9"/>
        <v>4.5233860148563343E-2</v>
      </c>
      <c r="K26" s="125">
        <f t="shared" si="10"/>
        <v>4.7327918700160065E-2</v>
      </c>
      <c r="L26" s="102">
        <v>1.1076340591685163E-2</v>
      </c>
      <c r="M26" s="96">
        <f>INDEX('Pace of change parameters'!$E$20:$I$20,1,$B$6)</f>
        <v>9.0547645222140982E-3</v>
      </c>
      <c r="N26" s="107">
        <f>IF(INDEX('Pace of change parameters'!$E$28:$I$28,1,$B$6)=1,(1+L26)*D26,D26)</f>
        <v>517247.31844463362</v>
      </c>
      <c r="O26" s="93">
        <f>IF(K26&lt;INDEX('Pace of change parameters'!$E$16:$I$16,1,$B$6),1,IF(K26&gt;INDEX('Pace of change parameters'!$E$17:$I$17,1,$B$6),0,(K26-INDEX('Pace of change parameters'!$E$17:$I$17,1,$B$6))/(INDEX('Pace of change parameters'!$E$16:$I$16,1,$B$6)-INDEX('Pace of change parameters'!$E$17:$I$17,1,$B$6))))</f>
        <v>0</v>
      </c>
      <c r="P26" s="56">
        <v>1.1076340591685163E-2</v>
      </c>
      <c r="Q26" s="56">
        <v>9.0547645222140982E-3</v>
      </c>
      <c r="R26" s="9">
        <f>IF(INDEX('Pace of change parameters'!$E$29:$I$29,1,$B$6)=1,D26*(1+P26),D26)</f>
        <v>517247.31844463362</v>
      </c>
      <c r="S26" s="102">
        <f>IF(P26&lt;INDEX('Pace of change parameters'!$E$22:$I$22,1,$B$6),INDEX('Pace of change parameters'!$E$22:$I$22,1,$B$6),P26)</f>
        <v>3.0487423748621283E-2</v>
      </c>
      <c r="T26" s="131">
        <v>2.8427036582878706E-2</v>
      </c>
      <c r="U26" s="116">
        <f t="shared" si="11"/>
        <v>527177.65733987011</v>
      </c>
      <c r="V26" s="130">
        <f>IF(J26&gt;INDEX('Pace of change parameters'!$E$24:$I$24,1,$B$6),0,IF(J26&lt;INDEX('Pace of change parameters'!$E$23:$I$23,1,$B$6),1,(J26-INDEX('Pace of change parameters'!$E$24:$I$24,1,$B$6))/(INDEX('Pace of change parameters'!$E$23:$I$23,1,$B$6)-INDEX('Pace of change parameters'!$E$24:$I$24,1,$B$6))))</f>
        <v>1</v>
      </c>
      <c r="W26" s="131">
        <f>MIN(S26, S26+(INDEX('Pace of change parameters'!$E$25:$I$25,1,$B$6)-S26)*(1-V26))</f>
        <v>3.0487423748621283E-2</v>
      </c>
      <c r="X26" s="131">
        <v>2.8427036582878706E-2</v>
      </c>
      <c r="Y26" s="107">
        <f t="shared" si="12"/>
        <v>527177.65733987011</v>
      </c>
      <c r="Z26" s="96">
        <v>0</v>
      </c>
      <c r="AA26" s="98">
        <f t="shared" si="13"/>
        <v>507813.81539554946</v>
      </c>
      <c r="AB26" s="98">
        <f>IF(INDEX('Pace of change parameters'!$E$27:$I$27,1,$B$6)=1,MAX(AA26,Y26),Y26)</f>
        <v>527177.65733987011</v>
      </c>
      <c r="AC26" s="96">
        <f t="shared" si="14"/>
        <v>3.0487423748621234E-2</v>
      </c>
      <c r="AD26" s="142">
        <v>2.8427036582878706E-2</v>
      </c>
      <c r="AE26" s="55">
        <f>IF(ROUND(AB26,0)/D26 &gt; (1+'Pace of change parameters'!$E$25), ROUND(AB26,0), ROUNDUP(AB26,0))</f>
        <v>527178</v>
      </c>
      <c r="AF26" s="55">
        <v>1405.677343860805</v>
      </c>
      <c r="AG26" s="16">
        <f t="shared" si="7"/>
        <v>3.0488093554994045E-2</v>
      </c>
      <c r="AH26" s="16">
        <f t="shared" si="8"/>
        <v>2.8427705050020791E-2</v>
      </c>
      <c r="AI26" s="55"/>
      <c r="AJ26" s="55">
        <v>507813.81539554946</v>
      </c>
      <c r="AK26" s="55">
        <v>1354.0443174810732</v>
      </c>
      <c r="AL26" s="16">
        <f t="shared" si="15"/>
        <v>3.8132449369002064E-2</v>
      </c>
      <c r="AM26" s="57">
        <f t="shared" si="16"/>
        <v>3.8132449369001842E-2</v>
      </c>
    </row>
    <row r="27" spans="1:39" x14ac:dyDescent="0.2">
      <c r="A27" s="188" t="s">
        <v>101</v>
      </c>
      <c r="B27" s="188" t="s">
        <v>102</v>
      </c>
      <c r="D27" s="67">
        <v>237599.44543589745</v>
      </c>
      <c r="E27" s="72">
        <v>1152.7630253108607</v>
      </c>
      <c r="F27" s="54"/>
      <c r="G27" s="87">
        <v>244358.77953601259</v>
      </c>
      <c r="H27" s="80">
        <v>1179.8312303573259</v>
      </c>
      <c r="I27" s="89"/>
      <c r="J27" s="102">
        <f t="shared" si="9"/>
        <v>-2.7661515223433852E-2</v>
      </c>
      <c r="K27" s="125">
        <f t="shared" si="10"/>
        <v>-2.2942438164030743E-2</v>
      </c>
      <c r="L27" s="102">
        <v>1.3952037709989318E-2</v>
      </c>
      <c r="M27" s="96">
        <f>INDEX('Pace of change parameters'!$E$20:$I$20,1,$B$6)</f>
        <v>9.0547645222140982E-3</v>
      </c>
      <c r="N27" s="107">
        <f>IF(INDEX('Pace of change parameters'!$E$28:$I$28,1,$B$6)=1,(1+L27)*D27,D27)</f>
        <v>240914.44185849163</v>
      </c>
      <c r="O27" s="93">
        <f>IF(K27&lt;INDEX('Pace of change parameters'!$E$16:$I$16,1,$B$6),1,IF(K27&gt;INDEX('Pace of change parameters'!$E$17:$I$17,1,$B$6),0,(K27-INDEX('Pace of change parameters'!$E$17:$I$17,1,$B$6))/(INDEX('Pace of change parameters'!$E$16:$I$16,1,$B$6)-INDEX('Pace of change parameters'!$E$17:$I$17,1,$B$6))))</f>
        <v>9.8355274563084932E-2</v>
      </c>
      <c r="P27" s="56">
        <v>2.0973624820107339E-2</v>
      </c>
      <c r="Q27" s="56">
        <v>1.6042438164030726E-2</v>
      </c>
      <c r="R27" s="9">
        <f>IF(INDEX('Pace of change parameters'!$E$29:$I$29,1,$B$6)=1,D27*(1+P27),D27)</f>
        <v>242582.76706193553</v>
      </c>
      <c r="S27" s="102">
        <f>IF(P27&lt;INDEX('Pace of change parameters'!$E$22:$I$22,1,$B$6),INDEX('Pace of change parameters'!$E$22:$I$22,1,$B$6),P27)</f>
        <v>3.0487423748621283E-2</v>
      </c>
      <c r="T27" s="131">
        <v>2.5510286524200509E-2</v>
      </c>
      <c r="U27" s="116">
        <f t="shared" si="11"/>
        <v>244843.24041133907</v>
      </c>
      <c r="V27" s="130">
        <f>IF(J27&gt;INDEX('Pace of change parameters'!$E$24:$I$24,1,$B$6),0,IF(J27&lt;INDEX('Pace of change parameters'!$E$23:$I$23,1,$B$6),1,(J27-INDEX('Pace of change parameters'!$E$24:$I$24,1,$B$6))/(INDEX('Pace of change parameters'!$E$23:$I$23,1,$B$6)-INDEX('Pace of change parameters'!$E$24:$I$24,1,$B$6))))</f>
        <v>1</v>
      </c>
      <c r="W27" s="131">
        <f>MIN(S27, S27+(INDEX('Pace of change parameters'!$E$25:$I$25,1,$B$6)-S27)*(1-V27))</f>
        <v>3.0487423748621283E-2</v>
      </c>
      <c r="X27" s="131">
        <v>2.5510286524200509E-2</v>
      </c>
      <c r="Y27" s="107">
        <f t="shared" si="12"/>
        <v>244843.24041133907</v>
      </c>
      <c r="Z27" s="96">
        <v>-3.0023634079710537E-2</v>
      </c>
      <c r="AA27" s="98">
        <f t="shared" si="13"/>
        <v>245919.39521286704</v>
      </c>
      <c r="AB27" s="98">
        <f>IF(INDEX('Pace of change parameters'!$E$27:$I$27,1,$B$6)=1,MAX(AA27,Y27),Y27)</f>
        <v>244843.24041133907</v>
      </c>
      <c r="AC27" s="96">
        <f t="shared" si="14"/>
        <v>3.0487423748621234E-2</v>
      </c>
      <c r="AD27" s="142">
        <v>2.5510286524200509E-2</v>
      </c>
      <c r="AE27" s="55">
        <f>IF(ROUND(AB27,0)/D27 &gt; (1+'Pace of change parameters'!$E$25), ROUND(AB27,0), ROUNDUP(AB27,0))</f>
        <v>244843</v>
      </c>
      <c r="AF27" s="55">
        <v>1182.1691796091402</v>
      </c>
      <c r="AG27" s="16">
        <f t="shared" si="7"/>
        <v>3.0486411914024458E-2</v>
      </c>
      <c r="AH27" s="16">
        <f t="shared" si="8"/>
        <v>2.5509279576649835E-2</v>
      </c>
      <c r="AI27" s="55"/>
      <c r="AJ27" s="55">
        <v>253531.32700253456</v>
      </c>
      <c r="AK27" s="55">
        <v>1224.1188061239363</v>
      </c>
      <c r="AL27" s="16">
        <f t="shared" si="15"/>
        <v>-3.4269244378023922E-2</v>
      </c>
      <c r="AM27" s="57">
        <f t="shared" si="16"/>
        <v>-3.4269244378024033E-2</v>
      </c>
    </row>
    <row r="28" spans="1:39" x14ac:dyDescent="0.2">
      <c r="A28" s="188" t="s">
        <v>103</v>
      </c>
      <c r="B28" s="188" t="s">
        <v>104</v>
      </c>
      <c r="D28" s="67">
        <v>207588.98437830686</v>
      </c>
      <c r="E28" s="72">
        <v>1375.8184060490632</v>
      </c>
      <c r="F28" s="54"/>
      <c r="G28" s="87">
        <v>203184.845283453</v>
      </c>
      <c r="H28" s="80">
        <v>1341.8688073781766</v>
      </c>
      <c r="I28" s="89"/>
      <c r="J28" s="102">
        <f t="shared" si="9"/>
        <v>2.1675529435819296E-2</v>
      </c>
      <c r="K28" s="125">
        <f t="shared" si="10"/>
        <v>2.5300236866836023E-2</v>
      </c>
      <c r="L28" s="102">
        <v>1.2634695917151717E-2</v>
      </c>
      <c r="M28" s="96">
        <f>INDEX('Pace of change parameters'!$E$20:$I$20,1,$B$6)</f>
        <v>9.0547645222140982E-3</v>
      </c>
      <c r="N28" s="107">
        <f>IF(INDEX('Pace of change parameters'!$E$28:$I$28,1,$B$6)=1,(1+L28)*D28,D28)</f>
        <v>210211.80807167714</v>
      </c>
      <c r="O28" s="93">
        <f>IF(K28&lt;INDEX('Pace of change parameters'!$E$16:$I$16,1,$B$6),1,IF(K28&gt;INDEX('Pace of change parameters'!$E$17:$I$17,1,$B$6),0,(K28-INDEX('Pace of change parameters'!$E$17:$I$17,1,$B$6))/(INDEX('Pace of change parameters'!$E$16:$I$16,1,$B$6)-INDEX('Pace of change parameters'!$E$17:$I$17,1,$B$6))))</f>
        <v>0</v>
      </c>
      <c r="P28" s="56">
        <v>1.2634695917151717E-2</v>
      </c>
      <c r="Q28" s="56">
        <v>9.0547645222140982E-3</v>
      </c>
      <c r="R28" s="9">
        <f>IF(INDEX('Pace of change parameters'!$E$29:$I$29,1,$B$6)=1,D28*(1+P28),D28)</f>
        <v>210211.80807167714</v>
      </c>
      <c r="S28" s="102">
        <f>IF(P28&lt;INDEX('Pace of change parameters'!$E$22:$I$22,1,$B$6),INDEX('Pace of change parameters'!$E$22:$I$22,1,$B$6),P28)</f>
        <v>3.0487423748621283E-2</v>
      </c>
      <c r="T28" s="131">
        <v>2.6844378240463262E-2</v>
      </c>
      <c r="U28" s="116">
        <f t="shared" si="11"/>
        <v>213917.83771059421</v>
      </c>
      <c r="V28" s="130">
        <f>IF(J28&gt;INDEX('Pace of change parameters'!$E$24:$I$24,1,$B$6),0,IF(J28&lt;INDEX('Pace of change parameters'!$E$23:$I$23,1,$B$6),1,(J28-INDEX('Pace of change parameters'!$E$24:$I$24,1,$B$6))/(INDEX('Pace of change parameters'!$E$23:$I$23,1,$B$6)-INDEX('Pace of change parameters'!$E$24:$I$24,1,$B$6))))</f>
        <v>1</v>
      </c>
      <c r="W28" s="131">
        <f>MIN(S28, S28+(INDEX('Pace of change parameters'!$E$25:$I$25,1,$B$6)-S28)*(1-V28))</f>
        <v>3.0487423748621283E-2</v>
      </c>
      <c r="X28" s="131">
        <v>2.6844378240463262E-2</v>
      </c>
      <c r="Y28" s="107">
        <f t="shared" si="12"/>
        <v>213917.83771059421</v>
      </c>
      <c r="Z28" s="96">
        <v>0</v>
      </c>
      <c r="AA28" s="98">
        <f t="shared" si="13"/>
        <v>210811.83802494247</v>
      </c>
      <c r="AB28" s="98">
        <f>IF(INDEX('Pace of change parameters'!$E$27:$I$27,1,$B$6)=1,MAX(AA28,Y28),Y28)</f>
        <v>213917.83771059421</v>
      </c>
      <c r="AC28" s="96">
        <f t="shared" si="14"/>
        <v>3.0487423748621234E-2</v>
      </c>
      <c r="AD28" s="142">
        <v>2.6844378240463262E-2</v>
      </c>
      <c r="AE28" s="55">
        <f>IF(ROUND(AB28,0)/D28 &gt; (1+'Pace of change parameters'!$E$25), ROUND(AB28,0), ROUNDUP(AB28,0))</f>
        <v>213918</v>
      </c>
      <c r="AF28" s="55">
        <v>1412.7524675192967</v>
      </c>
      <c r="AG28" s="16">
        <f t="shared" si="7"/>
        <v>3.048820553097964E-2</v>
      </c>
      <c r="AH28" s="16">
        <f t="shared" si="8"/>
        <v>2.6845157259014263E-2</v>
      </c>
      <c r="AI28" s="55"/>
      <c r="AJ28" s="55">
        <v>210811.83802494247</v>
      </c>
      <c r="AK28" s="55">
        <v>1392.2388221281788</v>
      </c>
      <c r="AL28" s="16">
        <f t="shared" si="15"/>
        <v>1.473428629131357E-2</v>
      </c>
      <c r="AM28" s="57">
        <f t="shared" si="16"/>
        <v>1.4734286291313792E-2</v>
      </c>
    </row>
    <row r="29" spans="1:39" x14ac:dyDescent="0.2">
      <c r="A29" s="188" t="s">
        <v>105</v>
      </c>
      <c r="B29" s="188" t="s">
        <v>106</v>
      </c>
      <c r="D29" s="67">
        <v>256483.16364021163</v>
      </c>
      <c r="E29" s="72">
        <v>1216.2113531901523</v>
      </c>
      <c r="F29" s="54"/>
      <c r="G29" s="87">
        <v>256750.22164424369</v>
      </c>
      <c r="H29" s="80">
        <v>1214.5805484525542</v>
      </c>
      <c r="I29" s="89"/>
      <c r="J29" s="102">
        <f t="shared" si="9"/>
        <v>-1.0401471216725522E-3</v>
      </c>
      <c r="K29" s="125">
        <f t="shared" si="10"/>
        <v>1.3426896550219336E-3</v>
      </c>
      <c r="L29" s="102">
        <v>1.1461680871929669E-2</v>
      </c>
      <c r="M29" s="96">
        <f>INDEX('Pace of change parameters'!$E$20:$I$20,1,$B$6)</f>
        <v>9.0547645222140982E-3</v>
      </c>
      <c r="N29" s="107">
        <f>IF(INDEX('Pace of change parameters'!$E$28:$I$28,1,$B$6)=1,(1+L29)*D29,D29)</f>
        <v>259422.89181087865</v>
      </c>
      <c r="O29" s="93">
        <f>IF(K29&lt;INDEX('Pace of change parameters'!$E$16:$I$16,1,$B$6),1,IF(K29&gt;INDEX('Pace of change parameters'!$E$17:$I$17,1,$B$6),0,(K29-INDEX('Pace of change parameters'!$E$17:$I$17,1,$B$6))/(INDEX('Pace of change parameters'!$E$16:$I$16,1,$B$6)-INDEX('Pace of change parameters'!$E$17:$I$17,1,$B$6))))</f>
        <v>0</v>
      </c>
      <c r="P29" s="56">
        <v>1.1461680871929669E-2</v>
      </c>
      <c r="Q29" s="56">
        <v>9.0547645222140982E-3</v>
      </c>
      <c r="R29" s="9">
        <f>IF(INDEX('Pace of change parameters'!$E$29:$I$29,1,$B$6)=1,D29*(1+P29),D29)</f>
        <v>259422.89181087865</v>
      </c>
      <c r="S29" s="102">
        <f>IF(P29&lt;INDEX('Pace of change parameters'!$E$22:$I$22,1,$B$6),INDEX('Pace of change parameters'!$E$22:$I$22,1,$B$6),P29)</f>
        <v>3.0487423748621283E-2</v>
      </c>
      <c r="T29" s="131">
        <v>2.80352329486111E-2</v>
      </c>
      <c r="U29" s="116">
        <f t="shared" si="11"/>
        <v>264302.67453449772</v>
      </c>
      <c r="V29" s="130">
        <f>IF(J29&gt;INDEX('Pace of change parameters'!$E$24:$I$24,1,$B$6),0,IF(J29&lt;INDEX('Pace of change parameters'!$E$23:$I$23,1,$B$6),1,(J29-INDEX('Pace of change parameters'!$E$24:$I$24,1,$B$6))/(INDEX('Pace of change parameters'!$E$23:$I$23,1,$B$6)-INDEX('Pace of change parameters'!$E$24:$I$24,1,$B$6))))</f>
        <v>1</v>
      </c>
      <c r="W29" s="131">
        <f>MIN(S29, S29+(INDEX('Pace of change parameters'!$E$25:$I$25,1,$B$6)-S29)*(1-V29))</f>
        <v>3.0487423748621283E-2</v>
      </c>
      <c r="X29" s="131">
        <v>2.80352329486111E-2</v>
      </c>
      <c r="Y29" s="107">
        <f t="shared" si="12"/>
        <v>264302.67453449772</v>
      </c>
      <c r="Z29" s="96">
        <v>-5.9145120095933645E-3</v>
      </c>
      <c r="AA29" s="98">
        <f t="shared" si="13"/>
        <v>264812.35481921618</v>
      </c>
      <c r="AB29" s="98">
        <f>IF(INDEX('Pace of change parameters'!$E$27:$I$27,1,$B$6)=1,MAX(AA29,Y29),Y29)</f>
        <v>264302.67453449772</v>
      </c>
      <c r="AC29" s="96">
        <f t="shared" si="14"/>
        <v>3.0487423748621234E-2</v>
      </c>
      <c r="AD29" s="142">
        <v>2.80352329486111E-2</v>
      </c>
      <c r="AE29" s="55">
        <f>IF(ROUND(AB29,0)/D29 &gt; (1+'Pace of change parameters'!$E$25), ROUND(AB29,0), ROUNDUP(AB29,0))</f>
        <v>264303</v>
      </c>
      <c r="AF29" s="55">
        <v>1250.3096614360902</v>
      </c>
      <c r="AG29" s="16">
        <f t="shared" si="7"/>
        <v>3.0488692703267928E-2</v>
      </c>
      <c r="AH29" s="16">
        <f t="shared" si="8"/>
        <v>2.803649888360038E-2</v>
      </c>
      <c r="AI29" s="55"/>
      <c r="AJ29" s="55">
        <v>266387.90930802899</v>
      </c>
      <c r="AK29" s="55">
        <v>1260.1725167614049</v>
      </c>
      <c r="AL29" s="16">
        <f t="shared" si="15"/>
        <v>-7.8265913548583033E-3</v>
      </c>
      <c r="AM29" s="57">
        <f t="shared" si="16"/>
        <v>-7.8265913548581922E-3</v>
      </c>
    </row>
    <row r="30" spans="1:39" x14ac:dyDescent="0.2">
      <c r="A30" s="188" t="s">
        <v>107</v>
      </c>
      <c r="B30" s="188" t="s">
        <v>108</v>
      </c>
      <c r="D30" s="67">
        <v>185656.35500000001</v>
      </c>
      <c r="E30" s="72">
        <v>1428.4884239845499</v>
      </c>
      <c r="F30" s="54"/>
      <c r="G30" s="87">
        <v>179057.70687128126</v>
      </c>
      <c r="H30" s="80">
        <v>1374.6939878284199</v>
      </c>
      <c r="I30" s="89"/>
      <c r="J30" s="102">
        <f t="shared" si="9"/>
        <v>3.685207547900915E-2</v>
      </c>
      <c r="K30" s="125">
        <f t="shared" si="10"/>
        <v>3.9131935276088603E-2</v>
      </c>
      <c r="L30" s="102">
        <v>1.1273502802332969E-2</v>
      </c>
      <c r="M30" s="96">
        <f>INDEX('Pace of change parameters'!$E$20:$I$20,1,$B$6)</f>
        <v>9.0547645222140982E-3</v>
      </c>
      <c r="N30" s="107">
        <f>IF(INDEX('Pace of change parameters'!$E$28:$I$28,1,$B$6)=1,(1+L30)*D30,D30)</f>
        <v>187749.35243836342</v>
      </c>
      <c r="O30" s="93">
        <f>IF(K30&lt;INDEX('Pace of change parameters'!$E$16:$I$16,1,$B$6),1,IF(K30&gt;INDEX('Pace of change parameters'!$E$17:$I$17,1,$B$6),0,(K30-INDEX('Pace of change parameters'!$E$17:$I$17,1,$B$6))/(INDEX('Pace of change parameters'!$E$16:$I$16,1,$B$6)-INDEX('Pace of change parameters'!$E$17:$I$17,1,$B$6))))</f>
        <v>0</v>
      </c>
      <c r="P30" s="56">
        <v>1.1273502802332969E-2</v>
      </c>
      <c r="Q30" s="56">
        <v>9.0547645222140982E-3</v>
      </c>
      <c r="R30" s="9">
        <f>IF(INDEX('Pace of change parameters'!$E$29:$I$29,1,$B$6)=1,D30*(1+P30),D30)</f>
        <v>187749.35243836342</v>
      </c>
      <c r="S30" s="102">
        <f>IF(P30&lt;INDEX('Pace of change parameters'!$E$22:$I$22,1,$B$6),INDEX('Pace of change parameters'!$E$22:$I$22,1,$B$6),P30)</f>
        <v>3.0487423748621283E-2</v>
      </c>
      <c r="T30" s="131">
        <v>2.8226530045863063E-2</v>
      </c>
      <c r="U30" s="116">
        <f t="shared" si="11"/>
        <v>191316.53896650946</v>
      </c>
      <c r="V30" s="130">
        <f>IF(J30&gt;INDEX('Pace of change parameters'!$E$24:$I$24,1,$B$6),0,IF(J30&lt;INDEX('Pace of change parameters'!$E$23:$I$23,1,$B$6),1,(J30-INDEX('Pace of change parameters'!$E$24:$I$24,1,$B$6))/(INDEX('Pace of change parameters'!$E$23:$I$23,1,$B$6)-INDEX('Pace of change parameters'!$E$24:$I$24,1,$B$6))))</f>
        <v>1</v>
      </c>
      <c r="W30" s="131">
        <f>MIN(S30, S30+(INDEX('Pace of change parameters'!$E$25:$I$25,1,$B$6)-S30)*(1-V30))</f>
        <v>3.0487423748621283E-2</v>
      </c>
      <c r="X30" s="131">
        <v>2.8226530045863063E-2</v>
      </c>
      <c r="Y30" s="107">
        <f t="shared" si="12"/>
        <v>191316.53896650946</v>
      </c>
      <c r="Z30" s="96">
        <v>0</v>
      </c>
      <c r="AA30" s="98">
        <f t="shared" si="13"/>
        <v>185779.0340879338</v>
      </c>
      <c r="AB30" s="98">
        <f>IF(INDEX('Pace of change parameters'!$E$27:$I$27,1,$B$6)=1,MAX(AA30,Y30),Y30)</f>
        <v>191316.53896650946</v>
      </c>
      <c r="AC30" s="96">
        <f t="shared" si="14"/>
        <v>3.0487423748621234E-2</v>
      </c>
      <c r="AD30" s="142">
        <v>2.8226530045863063E-2</v>
      </c>
      <c r="AE30" s="55">
        <f>IF(ROUND(AB30,0)/D30 &gt; (1+'Pace of change parameters'!$E$25), ROUND(AB30,0), ROUNDUP(AB30,0))</f>
        <v>191317</v>
      </c>
      <c r="AF30" s="55">
        <v>1468.8132349334376</v>
      </c>
      <c r="AG30" s="16">
        <f t="shared" si="7"/>
        <v>3.0489907011262751E-2</v>
      </c>
      <c r="AH30" s="16">
        <f t="shared" si="8"/>
        <v>2.8229007860216315E-2</v>
      </c>
      <c r="AI30" s="55"/>
      <c r="AJ30" s="55">
        <v>185779.0340879338</v>
      </c>
      <c r="AK30" s="55">
        <v>1426.2961683567451</v>
      </c>
      <c r="AL30" s="16">
        <f t="shared" si="15"/>
        <v>2.9809423540467561E-2</v>
      </c>
      <c r="AM30" s="57">
        <f t="shared" si="16"/>
        <v>2.9809423540467783E-2</v>
      </c>
    </row>
    <row r="31" spans="1:39" x14ac:dyDescent="0.2">
      <c r="A31" s="188" t="s">
        <v>109</v>
      </c>
      <c r="B31" s="188" t="s">
        <v>110</v>
      </c>
      <c r="D31" s="67">
        <v>295175.97600000002</v>
      </c>
      <c r="E31" s="72">
        <v>1298.8070243370132</v>
      </c>
      <c r="F31" s="54"/>
      <c r="G31" s="87">
        <v>305931.06040690106</v>
      </c>
      <c r="H31" s="80">
        <v>1342.9602492603231</v>
      </c>
      <c r="I31" s="89"/>
      <c r="J31" s="102">
        <f t="shared" si="9"/>
        <v>-3.5155254888458609E-2</v>
      </c>
      <c r="K31" s="125">
        <f t="shared" si="10"/>
        <v>-3.287753673098559E-2</v>
      </c>
      <c r="L31" s="102">
        <v>1.1436849692581408E-2</v>
      </c>
      <c r="M31" s="96">
        <f>INDEX('Pace of change parameters'!$E$20:$I$20,1,$B$6)</f>
        <v>9.0547645222140982E-3</v>
      </c>
      <c r="N31" s="107">
        <f>IF(INDEX('Pace of change parameters'!$E$28:$I$28,1,$B$6)=1,(1+L31)*D31,D31)</f>
        <v>298551.85927037307</v>
      </c>
      <c r="O31" s="93">
        <f>IF(K31&lt;INDEX('Pace of change parameters'!$E$16:$I$16,1,$B$6),1,IF(K31&gt;INDEX('Pace of change parameters'!$E$17:$I$17,1,$B$6),0,(K31-INDEX('Pace of change parameters'!$E$17:$I$17,1,$B$6))/(INDEX('Pace of change parameters'!$E$16:$I$16,1,$B$6)-INDEX('Pace of change parameters'!$E$17:$I$17,1,$B$6))))</f>
        <v>0.23819714432592509</v>
      </c>
      <c r="P31" s="56">
        <v>2.8399571650501665E-2</v>
      </c>
      <c r="Q31" s="56">
        <v>2.5977536730985573E-2</v>
      </c>
      <c r="R31" s="9">
        <f>IF(INDEX('Pace of change parameters'!$E$29:$I$29,1,$B$6)=1,D31*(1+P31),D31)</f>
        <v>303558.84727991879</v>
      </c>
      <c r="S31" s="102">
        <f>IF(P31&lt;INDEX('Pace of change parameters'!$E$22:$I$22,1,$B$6),INDEX('Pace of change parameters'!$E$22:$I$22,1,$B$6),P31)</f>
        <v>3.0487423748621283E-2</v>
      </c>
      <c r="T31" s="131">
        <v>2.8060471624909544E-2</v>
      </c>
      <c r="U31" s="116">
        <f t="shared" si="11"/>
        <v>304175.1310607249</v>
      </c>
      <c r="V31" s="130">
        <f>IF(J31&gt;INDEX('Pace of change parameters'!$E$24:$I$24,1,$B$6),0,IF(J31&lt;INDEX('Pace of change parameters'!$E$23:$I$23,1,$B$6),1,(J31-INDEX('Pace of change parameters'!$E$24:$I$24,1,$B$6))/(INDEX('Pace of change parameters'!$E$23:$I$23,1,$B$6)-INDEX('Pace of change parameters'!$E$24:$I$24,1,$B$6))))</f>
        <v>1</v>
      </c>
      <c r="W31" s="131">
        <f>MIN(S31, S31+(INDEX('Pace of change parameters'!$E$25:$I$25,1,$B$6)-S31)*(1-V31))</f>
        <v>3.0487423748621283E-2</v>
      </c>
      <c r="X31" s="131">
        <v>2.8060471624909544E-2</v>
      </c>
      <c r="Y31" s="107">
        <f t="shared" si="12"/>
        <v>304175.1310607249</v>
      </c>
      <c r="Z31" s="96">
        <v>-3.9886728312281794E-2</v>
      </c>
      <c r="AA31" s="98">
        <f t="shared" si="13"/>
        <v>304754.21940280526</v>
      </c>
      <c r="AB31" s="98">
        <f>IF(INDEX('Pace of change parameters'!$E$27:$I$27,1,$B$6)=1,MAX(AA31,Y31),Y31)</f>
        <v>304175.1310607249</v>
      </c>
      <c r="AC31" s="96">
        <f t="shared" si="14"/>
        <v>3.0487423748621234E-2</v>
      </c>
      <c r="AD31" s="142">
        <v>2.8060471624909544E-2</v>
      </c>
      <c r="AE31" s="55">
        <f>IF(ROUND(AB31,0)/D31 &gt; (1+'Pace of change parameters'!$E$25), ROUND(AB31,0), ROUNDUP(AB31,0))</f>
        <v>304175</v>
      </c>
      <c r="AF31" s="55">
        <v>1335.2515866661054</v>
      </c>
      <c r="AG31" s="16">
        <f t="shared" si="7"/>
        <v>3.0486979739841713E-2</v>
      </c>
      <c r="AH31" s="16">
        <f t="shared" si="8"/>
        <v>2.8060028661837322E-2</v>
      </c>
      <c r="AI31" s="55"/>
      <c r="AJ31" s="55">
        <v>317414.85967285756</v>
      </c>
      <c r="AK31" s="55">
        <v>1393.3712336963335</v>
      </c>
      <c r="AL31" s="16">
        <f t="shared" si="15"/>
        <v>-4.1711530728281487E-2</v>
      </c>
      <c r="AM31" s="57">
        <f t="shared" si="16"/>
        <v>-4.1711530728281598E-2</v>
      </c>
    </row>
    <row r="32" spans="1:39" x14ac:dyDescent="0.2">
      <c r="A32" s="188" t="s">
        <v>111</v>
      </c>
      <c r="B32" s="188" t="s">
        <v>112</v>
      </c>
      <c r="D32" s="67">
        <v>254261.17199999999</v>
      </c>
      <c r="E32" s="72">
        <v>1566.1490871461306</v>
      </c>
      <c r="F32" s="54"/>
      <c r="G32" s="87">
        <v>241075.19875642442</v>
      </c>
      <c r="H32" s="80">
        <v>1483.80366130372</v>
      </c>
      <c r="I32" s="89"/>
      <c r="J32" s="102">
        <f t="shared" si="9"/>
        <v>5.4696515077431451E-2</v>
      </c>
      <c r="K32" s="125">
        <f t="shared" si="10"/>
        <v>5.5496173779527647E-2</v>
      </c>
      <c r="L32" s="102">
        <v>9.8198181768025528E-3</v>
      </c>
      <c r="M32" s="96">
        <f>INDEX('Pace of change parameters'!$E$20:$I$20,1,$B$6)</f>
        <v>9.0547645222140982E-3</v>
      </c>
      <c r="N32" s="107">
        <f>IF(INDEX('Pace of change parameters'!$E$28:$I$28,1,$B$6)=1,(1+L32)*D32,D32)</f>
        <v>256757.97047846072</v>
      </c>
      <c r="O32" s="93">
        <f>IF(K32&lt;INDEX('Pace of change parameters'!$E$16:$I$16,1,$B$6),1,IF(K32&gt;INDEX('Pace of change parameters'!$E$17:$I$17,1,$B$6),0,(K32-INDEX('Pace of change parameters'!$E$17:$I$17,1,$B$6))/(INDEX('Pace of change parameters'!$E$16:$I$16,1,$B$6)-INDEX('Pace of change parameters'!$E$17:$I$17,1,$B$6))))</f>
        <v>0</v>
      </c>
      <c r="P32" s="56">
        <v>9.8198181768025528E-3</v>
      </c>
      <c r="Q32" s="56">
        <v>9.0547645222140982E-3</v>
      </c>
      <c r="R32" s="9">
        <f>IF(INDEX('Pace of change parameters'!$E$29:$I$29,1,$B$6)=1,D32*(1+P32),D32)</f>
        <v>256757.97047846072</v>
      </c>
      <c r="S32" s="102">
        <f>IF(P32&lt;INDEX('Pace of change parameters'!$E$22:$I$22,1,$B$6),INDEX('Pace of change parameters'!$E$22:$I$22,1,$B$6),P32)</f>
        <v>3.0487423748621283E-2</v>
      </c>
      <c r="T32" s="131">
        <v>2.9706712026237314E-2</v>
      </c>
      <c r="U32" s="116">
        <f t="shared" si="11"/>
        <v>262012.94009358506</v>
      </c>
      <c r="V32" s="130">
        <f>IF(J32&gt;INDEX('Pace of change parameters'!$E$24:$I$24,1,$B$6),0,IF(J32&lt;INDEX('Pace of change parameters'!$E$23:$I$23,1,$B$6),1,(J32-INDEX('Pace of change parameters'!$E$24:$I$24,1,$B$6))/(INDEX('Pace of change parameters'!$E$23:$I$23,1,$B$6)-INDEX('Pace of change parameters'!$E$24:$I$24,1,$B$6))))</f>
        <v>0.90606969845137109</v>
      </c>
      <c r="W32" s="131">
        <f>MIN(S32, S32+(INDEX('Pace of change parameters'!$E$25:$I$25,1,$B$6)-S32)*(1-V32))</f>
        <v>2.8928180742914044E-2</v>
      </c>
      <c r="X32" s="131">
        <v>2.8148650324895774E-2</v>
      </c>
      <c r="Y32" s="107">
        <f t="shared" si="12"/>
        <v>261616.48513952113</v>
      </c>
      <c r="Z32" s="96">
        <v>0</v>
      </c>
      <c r="AA32" s="98">
        <f t="shared" si="13"/>
        <v>250124.48975302081</v>
      </c>
      <c r="AB32" s="98">
        <f>IF(INDEX('Pace of change parameters'!$E$27:$I$27,1,$B$6)=1,MAX(AA32,Y32),Y32)</f>
        <v>261616.48513952113</v>
      </c>
      <c r="AC32" s="96">
        <f t="shared" si="14"/>
        <v>2.8928180742914034E-2</v>
      </c>
      <c r="AD32" s="142">
        <v>2.8148650324895774E-2</v>
      </c>
      <c r="AE32" s="55">
        <f>IF(ROUND(AB32,0)/D32 &gt; (1+'Pace of change parameters'!$E$25), ROUND(AB32,0), ROUNDUP(AB32,0))</f>
        <v>261616</v>
      </c>
      <c r="AF32" s="55">
        <v>1610.2310841516592</v>
      </c>
      <c r="AG32" s="16">
        <f t="shared" si="7"/>
        <v>2.892627270671122E-2</v>
      </c>
      <c r="AH32" s="16">
        <f t="shared" si="8"/>
        <v>2.814674373424797E-2</v>
      </c>
      <c r="AI32" s="55"/>
      <c r="AJ32" s="55">
        <v>250124.48975302081</v>
      </c>
      <c r="AK32" s="55">
        <v>1539.501514845756</v>
      </c>
      <c r="AL32" s="16">
        <f t="shared" si="15"/>
        <v>4.5943163175769852E-2</v>
      </c>
      <c r="AM32" s="57">
        <f t="shared" si="16"/>
        <v>4.594316317576963E-2</v>
      </c>
    </row>
    <row r="33" spans="1:39" x14ac:dyDescent="0.2">
      <c r="A33" s="188" t="s">
        <v>113</v>
      </c>
      <c r="B33" s="188" t="s">
        <v>114</v>
      </c>
      <c r="D33" s="67">
        <v>203270.98594047618</v>
      </c>
      <c r="E33" s="72">
        <v>1287.837517600062</v>
      </c>
      <c r="F33" s="54"/>
      <c r="G33" s="87">
        <v>195472.64634516093</v>
      </c>
      <c r="H33" s="80">
        <v>1235.1543774155541</v>
      </c>
      <c r="I33" s="89"/>
      <c r="J33" s="102">
        <f t="shared" si="9"/>
        <v>3.9894787025828382E-2</v>
      </c>
      <c r="K33" s="125">
        <f t="shared" si="10"/>
        <v>4.2653081386265557E-2</v>
      </c>
      <c r="L33" s="102">
        <v>1.173125651071083E-2</v>
      </c>
      <c r="M33" s="96">
        <f>INDEX('Pace of change parameters'!$E$20:$I$20,1,$B$6)</f>
        <v>9.0547645222140982E-3</v>
      </c>
      <c r="N33" s="107">
        <f>IF(INDEX('Pace of change parameters'!$E$28:$I$28,1,$B$6)=1,(1+L33)*D33,D33)</f>
        <v>205655.61001772899</v>
      </c>
      <c r="O33" s="93">
        <f>IF(K33&lt;INDEX('Pace of change parameters'!$E$16:$I$16,1,$B$6),1,IF(K33&gt;INDEX('Pace of change parameters'!$E$17:$I$17,1,$B$6),0,(K33-INDEX('Pace of change parameters'!$E$17:$I$17,1,$B$6))/(INDEX('Pace of change parameters'!$E$16:$I$16,1,$B$6)-INDEX('Pace of change parameters'!$E$17:$I$17,1,$B$6))))</f>
        <v>0</v>
      </c>
      <c r="P33" s="56">
        <v>1.173125651071083E-2</v>
      </c>
      <c r="Q33" s="56">
        <v>9.0547645222140982E-3</v>
      </c>
      <c r="R33" s="9">
        <f>IF(INDEX('Pace of change parameters'!$E$29:$I$29,1,$B$6)=1,D33*(1+P33),D33)</f>
        <v>205655.61001772899</v>
      </c>
      <c r="S33" s="102">
        <f>IF(P33&lt;INDEX('Pace of change parameters'!$E$22:$I$22,1,$B$6),INDEX('Pace of change parameters'!$E$22:$I$22,1,$B$6),P33)</f>
        <v>3.0487423748621283E-2</v>
      </c>
      <c r="T33" s="131">
        <v>2.7761313117798281E-2</v>
      </c>
      <c r="U33" s="116">
        <f t="shared" si="11"/>
        <v>209468.19462464351</v>
      </c>
      <c r="V33" s="130">
        <f>IF(J33&gt;INDEX('Pace of change parameters'!$E$24:$I$24,1,$B$6),0,IF(J33&lt;INDEX('Pace of change parameters'!$E$23:$I$23,1,$B$6),1,(J33-INDEX('Pace of change parameters'!$E$24:$I$24,1,$B$6))/(INDEX('Pace of change parameters'!$E$23:$I$23,1,$B$6)-INDEX('Pace of change parameters'!$E$24:$I$24,1,$B$6))))</f>
        <v>1</v>
      </c>
      <c r="W33" s="131">
        <f>MIN(S33, S33+(INDEX('Pace of change parameters'!$E$25:$I$25,1,$B$6)-S33)*(1-V33))</f>
        <v>3.0487423748621283E-2</v>
      </c>
      <c r="X33" s="131">
        <v>2.7761313117798281E-2</v>
      </c>
      <c r="Y33" s="107">
        <f t="shared" si="12"/>
        <v>209468.19462464351</v>
      </c>
      <c r="Z33" s="96">
        <v>0</v>
      </c>
      <c r="AA33" s="98">
        <f t="shared" si="13"/>
        <v>202810.14463522506</v>
      </c>
      <c r="AB33" s="98">
        <f>IF(INDEX('Pace of change parameters'!$E$27:$I$27,1,$B$6)=1,MAX(AA33,Y33),Y33)</f>
        <v>209468.19462464351</v>
      </c>
      <c r="AC33" s="96">
        <f t="shared" si="14"/>
        <v>3.0487423748621234E-2</v>
      </c>
      <c r="AD33" s="142">
        <v>2.7761313117798281E-2</v>
      </c>
      <c r="AE33" s="55">
        <f>IF(ROUND(AB33,0)/D33 &gt; (1+'Pace of change parameters'!$E$25), ROUND(AB33,0), ROUNDUP(AB33,0))</f>
        <v>209468</v>
      </c>
      <c r="AF33" s="55">
        <v>1323.588348374996</v>
      </c>
      <c r="AG33" s="16">
        <f t="shared" si="7"/>
        <v>3.0486466284659564E-2</v>
      </c>
      <c r="AH33" s="16">
        <f t="shared" si="8"/>
        <v>2.7760358186766476E-2</v>
      </c>
      <c r="AI33" s="55"/>
      <c r="AJ33" s="55">
        <v>202810.14463522506</v>
      </c>
      <c r="AK33" s="55">
        <v>1281.5186299168925</v>
      </c>
      <c r="AL33" s="16">
        <f t="shared" si="15"/>
        <v>3.2828019410714226E-2</v>
      </c>
      <c r="AM33" s="57">
        <f t="shared" si="16"/>
        <v>3.2828019410714226E-2</v>
      </c>
    </row>
    <row r="34" spans="1:39" x14ac:dyDescent="0.2">
      <c r="A34" s="188" t="s">
        <v>115</v>
      </c>
      <c r="B34" s="188" t="s">
        <v>116</v>
      </c>
      <c r="D34" s="67">
        <v>751141.41</v>
      </c>
      <c r="E34" s="72">
        <v>1483.065260356303</v>
      </c>
      <c r="F34" s="54"/>
      <c r="G34" s="87">
        <v>702949.11588762607</v>
      </c>
      <c r="H34" s="80">
        <v>1384.9437072852661</v>
      </c>
      <c r="I34" s="89"/>
      <c r="J34" s="102">
        <f t="shared" si="9"/>
        <v>6.855730098119639E-2</v>
      </c>
      <c r="K34" s="125">
        <f t="shared" si="10"/>
        <v>7.084876631077841E-2</v>
      </c>
      <c r="L34" s="102">
        <v>1.1218629769710775E-2</v>
      </c>
      <c r="M34" s="96">
        <f>INDEX('Pace of change parameters'!$E$20:$I$20,1,$B$6)</f>
        <v>9.0547645222140982E-3</v>
      </c>
      <c r="N34" s="107">
        <f>IF(INDEX('Pace of change parameters'!$E$28:$I$28,1,$B$6)=1,(1+L34)*D34,D34)</f>
        <v>759568.18738348852</v>
      </c>
      <c r="O34" s="93">
        <f>IF(K34&lt;INDEX('Pace of change parameters'!$E$16:$I$16,1,$B$6),1,IF(K34&gt;INDEX('Pace of change parameters'!$E$17:$I$17,1,$B$6),0,(K34-INDEX('Pace of change parameters'!$E$17:$I$17,1,$B$6))/(INDEX('Pace of change parameters'!$E$16:$I$16,1,$B$6)-INDEX('Pace of change parameters'!$E$17:$I$17,1,$B$6))))</f>
        <v>0</v>
      </c>
      <c r="P34" s="56">
        <v>1.1218629769710775E-2</v>
      </c>
      <c r="Q34" s="56">
        <v>9.0547645222140982E-3</v>
      </c>
      <c r="R34" s="9">
        <f>IF(INDEX('Pace of change parameters'!$E$29:$I$29,1,$B$6)=1,D34*(1+P34),D34)</f>
        <v>759568.18738348852</v>
      </c>
      <c r="S34" s="102">
        <f>IF(P34&lt;INDEX('Pace of change parameters'!$E$22:$I$22,1,$B$6),INDEX('Pace of change parameters'!$E$22:$I$22,1,$B$6),P34)</f>
        <v>3.0487423748621283E-2</v>
      </c>
      <c r="T34" s="131">
        <v>2.82823259996412E-2</v>
      </c>
      <c r="U34" s="116">
        <f t="shared" si="11"/>
        <v>774041.77646180685</v>
      </c>
      <c r="V34" s="130">
        <f>IF(J34&gt;INDEX('Pace of change parameters'!$E$24:$I$24,1,$B$6),0,IF(J34&lt;INDEX('Pace of change parameters'!$E$23:$I$23,1,$B$6),1,(J34-INDEX('Pace of change parameters'!$E$24:$I$24,1,$B$6))/(INDEX('Pace of change parameters'!$E$23:$I$23,1,$B$6)-INDEX('Pace of change parameters'!$E$24:$I$24,1,$B$6))))</f>
        <v>0.62885398037607232</v>
      </c>
      <c r="W34" s="131">
        <f>MIN(S34, S34+(INDEX('Pace of change parameters'!$E$25:$I$25,1,$B$6)-S34)*(1-V34))</f>
        <v>2.4326399822864081E-2</v>
      </c>
      <c r="X34" s="131">
        <v>2.2134485796146741E-2</v>
      </c>
      <c r="Y34" s="107">
        <f t="shared" si="12"/>
        <v>769413.9762631699</v>
      </c>
      <c r="Z34" s="96">
        <v>0</v>
      </c>
      <c r="AA34" s="98">
        <f t="shared" si="13"/>
        <v>729335.86632185243</v>
      </c>
      <c r="AB34" s="98">
        <f>IF(INDEX('Pace of change parameters'!$E$27:$I$27,1,$B$6)=1,MAX(AA34,Y34),Y34)</f>
        <v>769413.9762631699</v>
      </c>
      <c r="AC34" s="96">
        <f t="shared" si="14"/>
        <v>2.4326399822863998E-2</v>
      </c>
      <c r="AD34" s="142">
        <v>2.2134485796146741E-2</v>
      </c>
      <c r="AE34" s="55">
        <f>IF(ROUND(AB34,0)/D34 &gt; (1+'Pace of change parameters'!$E$25), ROUND(AB34,0), ROUNDUP(AB34,0))</f>
        <v>769414</v>
      </c>
      <c r="AF34" s="55">
        <v>1515.8921940624969</v>
      </c>
      <c r="AG34" s="16">
        <f t="shared" si="7"/>
        <v>2.4326431423878025E-2</v>
      </c>
      <c r="AH34" s="16">
        <f t="shared" si="8"/>
        <v>2.2134517329538861E-2</v>
      </c>
      <c r="AI34" s="55"/>
      <c r="AJ34" s="55">
        <v>729335.86632185243</v>
      </c>
      <c r="AK34" s="55">
        <v>1436.930633712286</v>
      </c>
      <c r="AL34" s="16">
        <f t="shared" si="15"/>
        <v>5.4951546370902493E-2</v>
      </c>
      <c r="AM34" s="57">
        <f t="shared" si="16"/>
        <v>5.4951546370902493E-2</v>
      </c>
    </row>
    <row r="35" spans="1:39" x14ac:dyDescent="0.2">
      <c r="A35" s="188" t="s">
        <v>117</v>
      </c>
      <c r="B35" s="188" t="s">
        <v>118</v>
      </c>
      <c r="D35" s="67">
        <v>257617.7940425532</v>
      </c>
      <c r="E35" s="72">
        <v>1266.9810656588888</v>
      </c>
      <c r="F35" s="54"/>
      <c r="G35" s="87">
        <v>284656.70492292853</v>
      </c>
      <c r="H35" s="80">
        <v>1388.3167930800378</v>
      </c>
      <c r="I35" s="89"/>
      <c r="J35" s="102">
        <f t="shared" si="9"/>
        <v>-9.4987788493147152E-2</v>
      </c>
      <c r="K35" s="125">
        <f t="shared" si="10"/>
        <v>-8.7397723650637915E-2</v>
      </c>
      <c r="L35" s="102">
        <v>1.751740292088777E-2</v>
      </c>
      <c r="M35" s="96">
        <f>INDEX('Pace of change parameters'!$E$20:$I$20,1,$B$6)</f>
        <v>9.0547645222140982E-3</v>
      </c>
      <c r="N35" s="107">
        <f>IF(INDEX('Pace of change parameters'!$E$28:$I$28,1,$B$6)=1,(1+L35)*D35,D35)</f>
        <v>262130.58874038688</v>
      </c>
      <c r="O35" s="93">
        <f>IF(K35&lt;INDEX('Pace of change parameters'!$E$16:$I$16,1,$B$6),1,IF(K35&gt;INDEX('Pace of change parameters'!$E$17:$I$17,1,$B$6),0,(K35-INDEX('Pace of change parameters'!$E$17:$I$17,1,$B$6))/(INDEX('Pace of change parameters'!$E$16:$I$16,1,$B$6)-INDEX('Pace of change parameters'!$E$17:$I$17,1,$B$6))))</f>
        <v>1</v>
      </c>
      <c r="P35" s="56">
        <v>8.9158473390922088E-2</v>
      </c>
      <c r="Q35" s="56">
        <v>8.010000000000006E-2</v>
      </c>
      <c r="R35" s="9">
        <f>IF(INDEX('Pace of change parameters'!$E$29:$I$29,1,$B$6)=1,D35*(1+P35),D35)</f>
        <v>280586.60327772424</v>
      </c>
      <c r="S35" s="102">
        <f>IF(P35&lt;INDEX('Pace of change parameters'!$E$22:$I$22,1,$B$6),INDEX('Pace of change parameters'!$E$22:$I$22,1,$B$6),P35)</f>
        <v>8.9158473390922088E-2</v>
      </c>
      <c r="T35" s="131">
        <v>8.010000000000006E-2</v>
      </c>
      <c r="U35" s="116">
        <f t="shared" si="11"/>
        <v>280586.60327772424</v>
      </c>
      <c r="V35" s="130">
        <f>IF(J35&gt;INDEX('Pace of change parameters'!$E$24:$I$24,1,$B$6),0,IF(J35&lt;INDEX('Pace of change parameters'!$E$23:$I$23,1,$B$6),1,(J35-INDEX('Pace of change parameters'!$E$24:$I$24,1,$B$6))/(INDEX('Pace of change parameters'!$E$23:$I$23,1,$B$6)-INDEX('Pace of change parameters'!$E$24:$I$24,1,$B$6))))</f>
        <v>1</v>
      </c>
      <c r="W35" s="131">
        <f>MIN(S35, S35+(INDEX('Pace of change parameters'!$E$25:$I$25,1,$B$6)-S35)*(1-V35))</f>
        <v>8.9158473390922088E-2</v>
      </c>
      <c r="X35" s="131">
        <v>8.010000000000006E-2</v>
      </c>
      <c r="Y35" s="107">
        <f t="shared" si="12"/>
        <v>280586.60327772424</v>
      </c>
      <c r="Z35" s="96">
        <v>-9.4011781782260884E-2</v>
      </c>
      <c r="AA35" s="98">
        <f t="shared" si="13"/>
        <v>267576.30365593859</v>
      </c>
      <c r="AB35" s="98">
        <f>IF(INDEX('Pace of change parameters'!$E$27:$I$27,1,$B$6)=1,MAX(AA35,Y35),Y35)</f>
        <v>280586.60327772424</v>
      </c>
      <c r="AC35" s="96">
        <f t="shared" si="14"/>
        <v>8.9158473390922088E-2</v>
      </c>
      <c r="AD35" s="142">
        <v>8.010000000000006E-2</v>
      </c>
      <c r="AE35" s="55">
        <f>IF(ROUND(AB35,0)/D35 &gt; (1+'Pace of change parameters'!$E$25), ROUND(AB35,0), ROUNDUP(AB35,0))</f>
        <v>280587</v>
      </c>
      <c r="AF35" s="55">
        <v>1368.468183896875</v>
      </c>
      <c r="AG35" s="16">
        <f t="shared" si="7"/>
        <v>8.9160013355493506E-2</v>
      </c>
      <c r="AH35" s="16">
        <f t="shared" si="8"/>
        <v>8.0101527156767771E-2</v>
      </c>
      <c r="AI35" s="55"/>
      <c r="AJ35" s="55">
        <v>295341.92418342369</v>
      </c>
      <c r="AK35" s="55">
        <v>1440.43033574577</v>
      </c>
      <c r="AL35" s="16">
        <f t="shared" si="15"/>
        <v>-4.9958786664706878E-2</v>
      </c>
      <c r="AM35" s="57">
        <f t="shared" si="16"/>
        <v>-4.9958786664706878E-2</v>
      </c>
    </row>
    <row r="36" spans="1:39" x14ac:dyDescent="0.2">
      <c r="A36" s="188" t="s">
        <v>119</v>
      </c>
      <c r="B36" s="188" t="s">
        <v>120</v>
      </c>
      <c r="D36" s="67">
        <v>312377.12400000001</v>
      </c>
      <c r="E36" s="72">
        <v>1260.3881666545622</v>
      </c>
      <c r="F36" s="54"/>
      <c r="G36" s="87">
        <v>311204.48828267591</v>
      </c>
      <c r="H36" s="80">
        <v>1250.4682850558509</v>
      </c>
      <c r="I36" s="89"/>
      <c r="J36" s="102">
        <f t="shared" si="9"/>
        <v>3.7680552867185302E-3</v>
      </c>
      <c r="K36" s="125">
        <f t="shared" si="10"/>
        <v>7.9329333796485102E-3</v>
      </c>
      <c r="L36" s="102">
        <v>1.324157845914975E-2</v>
      </c>
      <c r="M36" s="96">
        <f>INDEX('Pace of change parameters'!$E$20:$I$20,1,$B$6)</f>
        <v>9.0547645222140982E-3</v>
      </c>
      <c r="N36" s="107">
        <f>IF(INDEX('Pace of change parameters'!$E$28:$I$28,1,$B$6)=1,(1+L36)*D36,D36)</f>
        <v>316513.49019628955</v>
      </c>
      <c r="O36" s="93">
        <f>IF(K36&lt;INDEX('Pace of change parameters'!$E$16:$I$16,1,$B$6),1,IF(K36&gt;INDEX('Pace of change parameters'!$E$17:$I$17,1,$B$6),0,(K36-INDEX('Pace of change parameters'!$E$17:$I$17,1,$B$6))/(INDEX('Pace of change parameters'!$E$16:$I$16,1,$B$6)-INDEX('Pace of change parameters'!$E$17:$I$17,1,$B$6))))</f>
        <v>0</v>
      </c>
      <c r="P36" s="56">
        <v>1.324157845914975E-2</v>
      </c>
      <c r="Q36" s="56">
        <v>9.0547645222140982E-3</v>
      </c>
      <c r="R36" s="9">
        <f>IF(INDEX('Pace of change parameters'!$E$29:$I$29,1,$B$6)=1,D36*(1+P36),D36)</f>
        <v>316513.49019628955</v>
      </c>
      <c r="S36" s="102">
        <f>IF(P36&lt;INDEX('Pace of change parameters'!$E$22:$I$22,1,$B$6),INDEX('Pace of change parameters'!$E$22:$I$22,1,$B$6),P36)</f>
        <v>3.0487423748621283E-2</v>
      </c>
      <c r="T36" s="131">
        <v>2.6229348281417542E-2</v>
      </c>
      <c r="U36" s="116">
        <f t="shared" si="11"/>
        <v>321900.6977487636</v>
      </c>
      <c r="V36" s="130">
        <f>IF(J36&gt;INDEX('Pace of change parameters'!$E$24:$I$24,1,$B$6),0,IF(J36&lt;INDEX('Pace of change parameters'!$E$23:$I$23,1,$B$6),1,(J36-INDEX('Pace of change parameters'!$E$24:$I$24,1,$B$6))/(INDEX('Pace of change parameters'!$E$23:$I$23,1,$B$6)-INDEX('Pace of change parameters'!$E$24:$I$24,1,$B$6))))</f>
        <v>1</v>
      </c>
      <c r="W36" s="131">
        <f>MIN(S36, S36+(INDEX('Pace of change parameters'!$E$25:$I$25,1,$B$6)-S36)*(1-V36))</f>
        <v>3.0487423748621283E-2</v>
      </c>
      <c r="X36" s="131">
        <v>2.6229348281417542E-2</v>
      </c>
      <c r="Y36" s="107">
        <f t="shared" si="12"/>
        <v>321900.6977487636</v>
      </c>
      <c r="Z36" s="96">
        <v>0</v>
      </c>
      <c r="AA36" s="98">
        <f t="shared" si="13"/>
        <v>322886.23733211751</v>
      </c>
      <c r="AB36" s="98">
        <f>IF(INDEX('Pace of change parameters'!$E$27:$I$27,1,$B$6)=1,MAX(AA36,Y36),Y36)</f>
        <v>321900.6977487636</v>
      </c>
      <c r="AC36" s="96">
        <f t="shared" si="14"/>
        <v>3.0487423748621234E-2</v>
      </c>
      <c r="AD36" s="142">
        <v>2.6229348281417542E-2</v>
      </c>
      <c r="AE36" s="55">
        <f>IF(ROUND(AB36,0)/D36 &gt; (1+'Pace of change parameters'!$E$25), ROUND(AB36,0), ROUNDUP(AB36,0))</f>
        <v>321901</v>
      </c>
      <c r="AF36" s="55">
        <v>1293.4485413402415</v>
      </c>
      <c r="AG36" s="16">
        <f t="shared" si="7"/>
        <v>3.0488391333034937E-2</v>
      </c>
      <c r="AH36" s="16">
        <f t="shared" si="8"/>
        <v>2.6230311867677436E-2</v>
      </c>
      <c r="AI36" s="55"/>
      <c r="AJ36" s="55">
        <v>322886.23733211751</v>
      </c>
      <c r="AK36" s="55">
        <v>1297.4073789645461</v>
      </c>
      <c r="AL36" s="16">
        <f t="shared" si="15"/>
        <v>-3.0513450813455245E-3</v>
      </c>
      <c r="AM36" s="57">
        <f t="shared" si="16"/>
        <v>-3.0513450813453025E-3</v>
      </c>
    </row>
    <row r="37" spans="1:39" x14ac:dyDescent="0.2">
      <c r="A37" s="188" t="s">
        <v>121</v>
      </c>
      <c r="B37" s="188" t="s">
        <v>122</v>
      </c>
      <c r="D37" s="67">
        <v>355066.31199999998</v>
      </c>
      <c r="E37" s="72">
        <v>1365.1408600703589</v>
      </c>
      <c r="F37" s="54"/>
      <c r="G37" s="87">
        <v>361386.3740434522</v>
      </c>
      <c r="H37" s="80">
        <v>1374.7090401439048</v>
      </c>
      <c r="I37" s="89"/>
      <c r="J37" s="102">
        <f t="shared" si="9"/>
        <v>-1.748837946693671E-2</v>
      </c>
      <c r="K37" s="125">
        <f t="shared" si="10"/>
        <v>-6.9601492345930938E-3</v>
      </c>
      <c r="L37" s="102">
        <v>1.9867421243942696E-2</v>
      </c>
      <c r="M37" s="96">
        <f>INDEX('Pace of change parameters'!$E$20:$I$20,1,$B$6)</f>
        <v>9.0547645222140982E-3</v>
      </c>
      <c r="N37" s="107">
        <f>IF(INDEX('Pace of change parameters'!$E$28:$I$28,1,$B$6)=1,(1+L37)*D37,D37)</f>
        <v>362120.56399003719</v>
      </c>
      <c r="O37" s="93">
        <f>IF(K37&lt;INDEX('Pace of change parameters'!$E$16:$I$16,1,$B$6),1,IF(K37&gt;INDEX('Pace of change parameters'!$E$17:$I$17,1,$B$6),0,(K37-INDEX('Pace of change parameters'!$E$17:$I$17,1,$B$6))/(INDEX('Pace of change parameters'!$E$16:$I$16,1,$B$6)-INDEX('Pace of change parameters'!$E$17:$I$17,1,$B$6))))</f>
        <v>0</v>
      </c>
      <c r="P37" s="56">
        <v>1.9867421243942696E-2</v>
      </c>
      <c r="Q37" s="56">
        <v>9.0547645222140982E-3</v>
      </c>
      <c r="R37" s="9">
        <f>IF(INDEX('Pace of change parameters'!$E$29:$I$29,1,$B$6)=1,D37*(1+P37),D37)</f>
        <v>362120.56399003719</v>
      </c>
      <c r="S37" s="102">
        <f>IF(P37&lt;INDEX('Pace of change parameters'!$E$22:$I$22,1,$B$6),INDEX('Pace of change parameters'!$E$22:$I$22,1,$B$6),P37)</f>
        <v>3.0487423748621283E-2</v>
      </c>
      <c r="T37" s="131">
        <v>1.9562173527899462E-2</v>
      </c>
      <c r="U37" s="116">
        <f t="shared" si="11"/>
        <v>365891.36911280412</v>
      </c>
      <c r="V37" s="130">
        <f>IF(J37&gt;INDEX('Pace of change parameters'!$E$24:$I$24,1,$B$6),0,IF(J37&lt;INDEX('Pace of change parameters'!$E$23:$I$23,1,$B$6),1,(J37-INDEX('Pace of change parameters'!$E$24:$I$24,1,$B$6))/(INDEX('Pace of change parameters'!$E$23:$I$23,1,$B$6)-INDEX('Pace of change parameters'!$E$24:$I$24,1,$B$6))))</f>
        <v>1</v>
      </c>
      <c r="W37" s="131">
        <f>MIN(S37, S37+(INDEX('Pace of change parameters'!$E$25:$I$25,1,$B$6)-S37)*(1-V37))</f>
        <v>3.0487423748621283E-2</v>
      </c>
      <c r="X37" s="131">
        <v>1.9562173527899462E-2</v>
      </c>
      <c r="Y37" s="107">
        <f t="shared" si="12"/>
        <v>365891.36911280412</v>
      </c>
      <c r="Z37" s="96">
        <v>-1.4157176318784104E-2</v>
      </c>
      <c r="AA37" s="98">
        <f t="shared" si="13"/>
        <v>369643.55230675591</v>
      </c>
      <c r="AB37" s="98">
        <f>IF(INDEX('Pace of change parameters'!$E$27:$I$27,1,$B$6)=1,MAX(AA37,Y37),Y37)</f>
        <v>365891.36911280412</v>
      </c>
      <c r="AC37" s="96">
        <f t="shared" si="14"/>
        <v>3.0487423748621234E-2</v>
      </c>
      <c r="AD37" s="142">
        <v>1.9562173527899462E-2</v>
      </c>
      <c r="AE37" s="55">
        <f>IF(ROUND(AB37,0)/D37 &gt; (1+'Pace of change parameters'!$E$25), ROUND(AB37,0), ROUNDUP(AB37,0))</f>
        <v>365891</v>
      </c>
      <c r="AF37" s="55">
        <v>1391.8445783648021</v>
      </c>
      <c r="AG37" s="16">
        <f t="shared" si="7"/>
        <v>3.0486384188427307E-2</v>
      </c>
      <c r="AH37" s="16">
        <f t="shared" si="8"/>
        <v>1.9561144989145518E-2</v>
      </c>
      <c r="AI37" s="55"/>
      <c r="AJ37" s="55">
        <v>374951.81120909046</v>
      </c>
      <c r="AK37" s="55">
        <v>1426.3117856941969</v>
      </c>
      <c r="AL37" s="16">
        <f t="shared" si="15"/>
        <v>-2.4165268544436347E-2</v>
      </c>
      <c r="AM37" s="57">
        <f t="shared" si="16"/>
        <v>-2.4165268544436347E-2</v>
      </c>
    </row>
    <row r="38" spans="1:39" x14ac:dyDescent="0.2">
      <c r="A38" s="188" t="s">
        <v>123</v>
      </c>
      <c r="B38" s="188" t="s">
        <v>124</v>
      </c>
      <c r="D38" s="67">
        <v>212888.31056410258</v>
      </c>
      <c r="E38" s="72">
        <v>1182.1545967965271</v>
      </c>
      <c r="F38" s="54"/>
      <c r="G38" s="87">
        <v>221151.37650165803</v>
      </c>
      <c r="H38" s="80">
        <v>1223.7816186094017</v>
      </c>
      <c r="I38" s="89"/>
      <c r="J38" s="102">
        <f t="shared" si="9"/>
        <v>-3.7363845833867093E-2</v>
      </c>
      <c r="K38" s="125">
        <f t="shared" si="10"/>
        <v>-3.4015073588191225E-2</v>
      </c>
      <c r="L38" s="102">
        <v>1.2565015591815776E-2</v>
      </c>
      <c r="M38" s="96">
        <f>INDEX('Pace of change parameters'!$E$20:$I$20,1,$B$6)</f>
        <v>9.0547645222140982E-3</v>
      </c>
      <c r="N38" s="107">
        <f>IF(INDEX('Pace of change parameters'!$E$28:$I$28,1,$B$6)=1,(1+L38)*D38,D38)</f>
        <v>215563.25550565583</v>
      </c>
      <c r="O38" s="93">
        <f>IF(K38&lt;INDEX('Pace of change parameters'!$E$16:$I$16,1,$B$6),1,IF(K38&gt;INDEX('Pace of change parameters'!$E$17:$I$17,1,$B$6),0,(K38-INDEX('Pace of change parameters'!$E$17:$I$17,1,$B$6))/(INDEX('Pace of change parameters'!$E$16:$I$16,1,$B$6)-INDEX('Pace of change parameters'!$E$17:$I$17,1,$B$6))))</f>
        <v>0.25420858899994991</v>
      </c>
      <c r="P38" s="56">
        <v>3.0688151990307722E-2</v>
      </c>
      <c r="Q38" s="56">
        <v>2.7115073588191319E-2</v>
      </c>
      <c r="R38" s="9">
        <f>IF(INDEX('Pace of change parameters'!$E$29:$I$29,1,$B$6)=1,D38*(1+P38),D38)</f>
        <v>219421.4593956536</v>
      </c>
      <c r="S38" s="102">
        <f>IF(P38&lt;INDEX('Pace of change parameters'!$E$22:$I$22,1,$B$6),INDEX('Pace of change parameters'!$E$22:$I$22,1,$B$6),P38)</f>
        <v>3.0688151990307722E-2</v>
      </c>
      <c r="T38" s="131">
        <v>2.7115073588191319E-2</v>
      </c>
      <c r="U38" s="116">
        <f t="shared" si="11"/>
        <v>219421.4593956536</v>
      </c>
      <c r="V38" s="130">
        <f>IF(J38&gt;INDEX('Pace of change parameters'!$E$24:$I$24,1,$B$6),0,IF(J38&lt;INDEX('Pace of change parameters'!$E$23:$I$23,1,$B$6),1,(J38-INDEX('Pace of change parameters'!$E$24:$I$24,1,$B$6))/(INDEX('Pace of change parameters'!$E$23:$I$23,1,$B$6)-INDEX('Pace of change parameters'!$E$24:$I$24,1,$B$6))))</f>
        <v>1</v>
      </c>
      <c r="W38" s="131">
        <f>MIN(S38, S38+(INDEX('Pace of change parameters'!$E$25:$I$25,1,$B$6)-S38)*(1-V38))</f>
        <v>3.0688151990307722E-2</v>
      </c>
      <c r="X38" s="131">
        <v>2.7115073588191319E-2</v>
      </c>
      <c r="Y38" s="107">
        <f t="shared" si="12"/>
        <v>219421.4593956536</v>
      </c>
      <c r="Z38" s="96">
        <v>-4.1016020904603101E-2</v>
      </c>
      <c r="AA38" s="98">
        <f t="shared" si="13"/>
        <v>220041.54261206699</v>
      </c>
      <c r="AB38" s="98">
        <f>IF(INDEX('Pace of change parameters'!$E$27:$I$27,1,$B$6)=1,MAX(AA38,Y38),Y38)</f>
        <v>219421.4593956536</v>
      </c>
      <c r="AC38" s="96">
        <f t="shared" si="14"/>
        <v>3.0688151990307722E-2</v>
      </c>
      <c r="AD38" s="142">
        <v>2.7115073588191319E-2</v>
      </c>
      <c r="AE38" s="55">
        <f>IF(ROUND(AB38,0)/D38 &gt; (1+'Pace of change parameters'!$E$25), ROUND(AB38,0), ROUNDUP(AB38,0))</f>
        <v>219421</v>
      </c>
      <c r="AF38" s="55">
        <v>1214.2062635313525</v>
      </c>
      <c r="AG38" s="16">
        <f t="shared" si="7"/>
        <v>3.0685994071667722E-2</v>
      </c>
      <c r="AH38" s="16">
        <f t="shared" si="8"/>
        <v>2.7112923150390822E-2</v>
      </c>
      <c r="AI38" s="55"/>
      <c r="AJ38" s="55">
        <v>229452.78274578755</v>
      </c>
      <c r="AK38" s="55">
        <v>1269.718969445194</v>
      </c>
      <c r="AL38" s="16">
        <f t="shared" si="15"/>
        <v>-4.3720466693584759E-2</v>
      </c>
      <c r="AM38" s="57">
        <f t="shared" si="16"/>
        <v>-4.372046669358487E-2</v>
      </c>
    </row>
    <row r="39" spans="1:39" x14ac:dyDescent="0.2">
      <c r="A39" s="188" t="s">
        <v>125</v>
      </c>
      <c r="B39" s="188" t="s">
        <v>126</v>
      </c>
      <c r="D39" s="67">
        <v>227059.46285460994</v>
      </c>
      <c r="E39" s="72">
        <v>1321.5961099059407</v>
      </c>
      <c r="F39" s="54"/>
      <c r="G39" s="87">
        <v>218743.19642669382</v>
      </c>
      <c r="H39" s="80">
        <v>1262.3454774051249</v>
      </c>
      <c r="I39" s="89"/>
      <c r="J39" s="102">
        <f t="shared" si="9"/>
        <v>3.8018400406355513E-2</v>
      </c>
      <c r="K39" s="125">
        <f t="shared" si="10"/>
        <v>4.6936938866063205E-2</v>
      </c>
      <c r="L39" s="102">
        <v>1.7724450648991308E-2</v>
      </c>
      <c r="M39" s="96">
        <f>INDEX('Pace of change parameters'!$E$20:$I$20,1,$B$6)</f>
        <v>9.0547645222140982E-3</v>
      </c>
      <c r="N39" s="107">
        <f>IF(INDEX('Pace of change parameters'!$E$28:$I$28,1,$B$6)=1,(1+L39)*D39,D39)</f>
        <v>231083.96709836295</v>
      </c>
      <c r="O39" s="93">
        <f>IF(K39&lt;INDEX('Pace of change parameters'!$E$16:$I$16,1,$B$6),1,IF(K39&gt;INDEX('Pace of change parameters'!$E$17:$I$17,1,$B$6),0,(K39-INDEX('Pace of change parameters'!$E$17:$I$17,1,$B$6))/(INDEX('Pace of change parameters'!$E$16:$I$16,1,$B$6)-INDEX('Pace of change parameters'!$E$17:$I$17,1,$B$6))))</f>
        <v>0</v>
      </c>
      <c r="P39" s="56">
        <v>1.7724450648991308E-2</v>
      </c>
      <c r="Q39" s="56">
        <v>9.0547645222140982E-3</v>
      </c>
      <c r="R39" s="9">
        <f>IF(INDEX('Pace of change parameters'!$E$29:$I$29,1,$B$6)=1,D39*(1+P39),D39)</f>
        <v>231083.96709836295</v>
      </c>
      <c r="S39" s="102">
        <f>IF(P39&lt;INDEX('Pace of change parameters'!$E$22:$I$22,1,$B$6),INDEX('Pace of change parameters'!$E$22:$I$22,1,$B$6),P39)</f>
        <v>3.0487423748621283E-2</v>
      </c>
      <c r="T39" s="131">
        <v>2.1709013722415405E-2</v>
      </c>
      <c r="U39" s="116">
        <f t="shared" si="11"/>
        <v>233981.92091479275</v>
      </c>
      <c r="V39" s="130">
        <f>IF(J39&gt;INDEX('Pace of change parameters'!$E$24:$I$24,1,$B$6),0,IF(J39&lt;INDEX('Pace of change parameters'!$E$23:$I$23,1,$B$6),1,(J39-INDEX('Pace of change parameters'!$E$24:$I$24,1,$B$6))/(INDEX('Pace of change parameters'!$E$23:$I$23,1,$B$6)-INDEX('Pace of change parameters'!$E$24:$I$24,1,$B$6))))</f>
        <v>1</v>
      </c>
      <c r="W39" s="131">
        <f>MIN(S39, S39+(INDEX('Pace of change parameters'!$E$25:$I$25,1,$B$6)-S39)*(1-V39))</f>
        <v>3.0487423748621283E-2</v>
      </c>
      <c r="X39" s="131">
        <v>2.1709013722415405E-2</v>
      </c>
      <c r="Y39" s="107">
        <f t="shared" si="12"/>
        <v>233981.92091479275</v>
      </c>
      <c r="Z39" s="96">
        <v>0</v>
      </c>
      <c r="AA39" s="98">
        <f t="shared" si="13"/>
        <v>226954.20630328753</v>
      </c>
      <c r="AB39" s="98">
        <f>IF(INDEX('Pace of change parameters'!$E$27:$I$27,1,$B$6)=1,MAX(AA39,Y39),Y39)</f>
        <v>233981.92091479275</v>
      </c>
      <c r="AC39" s="96">
        <f t="shared" si="14"/>
        <v>3.0487423748621234E-2</v>
      </c>
      <c r="AD39" s="142">
        <v>2.1709013722415405E-2</v>
      </c>
      <c r="AE39" s="55">
        <f>IF(ROUND(AB39,0)/D39 &gt; (1+'Pace of change parameters'!$E$25), ROUND(AB39,0), ROUNDUP(AB39,0))</f>
        <v>233982</v>
      </c>
      <c r="AF39" s="55">
        <v>1350.287114384334</v>
      </c>
      <c r="AG39" s="16">
        <f t="shared" si="7"/>
        <v>3.0487772050366679E-2</v>
      </c>
      <c r="AH39" s="16">
        <f t="shared" si="8"/>
        <v>2.1709359057083821E-2</v>
      </c>
      <c r="AI39" s="55"/>
      <c r="AJ39" s="55">
        <v>226954.20630328753</v>
      </c>
      <c r="AK39" s="55">
        <v>1309.7304080085346</v>
      </c>
      <c r="AL39" s="16">
        <f t="shared" si="15"/>
        <v>3.0965690441185245E-2</v>
      </c>
      <c r="AM39" s="57">
        <f t="shared" si="16"/>
        <v>3.0965690441185245E-2</v>
      </c>
    </row>
    <row r="40" spans="1:39" x14ac:dyDescent="0.2">
      <c r="A40" s="188" t="s">
        <v>127</v>
      </c>
      <c r="B40" s="188" t="s">
        <v>128</v>
      </c>
      <c r="D40" s="67">
        <v>231623.68426984127</v>
      </c>
      <c r="E40" s="72">
        <v>1495.9001560965987</v>
      </c>
      <c r="F40" s="54"/>
      <c r="G40" s="87">
        <v>216556.20724804778</v>
      </c>
      <c r="H40" s="80">
        <v>1398.412763073821</v>
      </c>
      <c r="I40" s="89"/>
      <c r="J40" s="102">
        <f t="shared" si="9"/>
        <v>6.9577673220582836E-2</v>
      </c>
      <c r="K40" s="125">
        <f t="shared" si="10"/>
        <v>6.9712888495448766E-2</v>
      </c>
      <c r="L40" s="102">
        <v>9.1823285325294268E-3</v>
      </c>
      <c r="M40" s="96">
        <f>INDEX('Pace of change parameters'!$E$20:$I$20,1,$B$6)</f>
        <v>9.0547645222140982E-3</v>
      </c>
      <c r="N40" s="107">
        <f>IF(INDEX('Pace of change parameters'!$E$28:$I$28,1,$B$6)=1,(1+L40)*D40,D40)</f>
        <v>233750.52903472181</v>
      </c>
      <c r="O40" s="93">
        <f>IF(K40&lt;INDEX('Pace of change parameters'!$E$16:$I$16,1,$B$6),1,IF(K40&gt;INDEX('Pace of change parameters'!$E$17:$I$17,1,$B$6),0,(K40-INDEX('Pace of change parameters'!$E$17:$I$17,1,$B$6))/(INDEX('Pace of change parameters'!$E$16:$I$16,1,$B$6)-INDEX('Pace of change parameters'!$E$17:$I$17,1,$B$6))))</f>
        <v>0</v>
      </c>
      <c r="P40" s="56">
        <v>9.1823285325294268E-3</v>
      </c>
      <c r="Q40" s="56">
        <v>9.0547645222140982E-3</v>
      </c>
      <c r="R40" s="9">
        <f>IF(INDEX('Pace of change parameters'!$E$29:$I$29,1,$B$6)=1,D40*(1+P40),D40)</f>
        <v>233750.52903472181</v>
      </c>
      <c r="S40" s="102">
        <f>IF(P40&lt;INDEX('Pace of change parameters'!$E$22:$I$22,1,$B$6),INDEX('Pace of change parameters'!$E$22:$I$22,1,$B$6),P40)</f>
        <v>3.0487423748621283E-2</v>
      </c>
      <c r="T40" s="131">
        <v>3.0357166703252725E-2</v>
      </c>
      <c r="U40" s="116">
        <f t="shared" si="11"/>
        <v>238685.29368239277</v>
      </c>
      <c r="V40" s="130">
        <f>IF(J40&gt;INDEX('Pace of change parameters'!$E$24:$I$24,1,$B$6),0,IF(J40&lt;INDEX('Pace of change parameters'!$E$23:$I$23,1,$B$6),1,(J40-INDEX('Pace of change parameters'!$E$24:$I$24,1,$B$6))/(INDEX('Pace of change parameters'!$E$23:$I$23,1,$B$6)-INDEX('Pace of change parameters'!$E$24:$I$24,1,$B$6))))</f>
        <v>0.60844653558834338</v>
      </c>
      <c r="W40" s="131">
        <f>MIN(S40, S40+(INDEX('Pace of change parameters'!$E$25:$I$25,1,$B$6)-S40)*(1-V40))</f>
        <v>2.3987636239387784E-2</v>
      </c>
      <c r="X40" s="131">
        <v>2.3858200788826611E-2</v>
      </c>
      <c r="Y40" s="107">
        <f t="shared" si="12"/>
        <v>237179.78895253304</v>
      </c>
      <c r="Z40" s="96">
        <v>0</v>
      </c>
      <c r="AA40" s="98">
        <f t="shared" si="13"/>
        <v>224685.12364681356</v>
      </c>
      <c r="AB40" s="98">
        <f>IF(INDEX('Pace of change parameters'!$E$27:$I$27,1,$B$6)=1,MAX(AA40,Y40),Y40)</f>
        <v>237179.78895253304</v>
      </c>
      <c r="AC40" s="96">
        <f t="shared" si="14"/>
        <v>2.3987636239387822E-2</v>
      </c>
      <c r="AD40" s="142">
        <v>2.3858200788826611E-2</v>
      </c>
      <c r="AE40" s="55">
        <f>IF(ROUND(AB40,0)/D40 &gt; (1+'Pace of change parameters'!$E$25), ROUND(AB40,0), ROUNDUP(AB40,0))</f>
        <v>237180</v>
      </c>
      <c r="AF40" s="55">
        <v>1531.5910052208346</v>
      </c>
      <c r="AG40" s="16">
        <f t="shared" si="7"/>
        <v>2.3988547404701688E-2</v>
      </c>
      <c r="AH40" s="16">
        <f t="shared" si="8"/>
        <v>2.3859111838966385E-2</v>
      </c>
      <c r="AI40" s="55"/>
      <c r="AJ40" s="55">
        <v>224685.12364681356</v>
      </c>
      <c r="AK40" s="55">
        <v>1450.9052803119603</v>
      </c>
      <c r="AL40" s="16">
        <f t="shared" si="15"/>
        <v>5.5610608082924839E-2</v>
      </c>
      <c r="AM40" s="57">
        <f t="shared" si="16"/>
        <v>5.5610608082924617E-2</v>
      </c>
    </row>
    <row r="41" spans="1:39" x14ac:dyDescent="0.2">
      <c r="A41" s="188" t="s">
        <v>129</v>
      </c>
      <c r="B41" s="188" t="s">
        <v>130</v>
      </c>
      <c r="D41" s="67">
        <v>172533.37273015874</v>
      </c>
      <c r="E41" s="72">
        <v>1392.8921563463937</v>
      </c>
      <c r="F41" s="54"/>
      <c r="G41" s="87">
        <v>167890.48477977666</v>
      </c>
      <c r="H41" s="80">
        <v>1353.0914177643479</v>
      </c>
      <c r="I41" s="89"/>
      <c r="J41" s="102">
        <f t="shared" si="9"/>
        <v>2.7654264960114805E-2</v>
      </c>
      <c r="K41" s="125">
        <f t="shared" si="10"/>
        <v>2.9414670775021801E-2</v>
      </c>
      <c r="L41" s="102">
        <v>1.0783308776437073E-2</v>
      </c>
      <c r="M41" s="96">
        <f>INDEX('Pace of change parameters'!$E$20:$I$20,1,$B$6)</f>
        <v>9.0547645222140982E-3</v>
      </c>
      <c r="N41" s="107">
        <f>IF(INDEX('Pace of change parameters'!$E$28:$I$28,1,$B$6)=1,(1+L41)*D41,D41)</f>
        <v>174393.85336254814</v>
      </c>
      <c r="O41" s="93">
        <f>IF(K41&lt;INDEX('Pace of change parameters'!$E$16:$I$16,1,$B$6),1,IF(K41&gt;INDEX('Pace of change parameters'!$E$17:$I$17,1,$B$6),0,(K41-INDEX('Pace of change parameters'!$E$17:$I$17,1,$B$6))/(INDEX('Pace of change parameters'!$E$16:$I$16,1,$B$6)-INDEX('Pace of change parameters'!$E$17:$I$17,1,$B$6))))</f>
        <v>0</v>
      </c>
      <c r="P41" s="56">
        <v>1.0783308776437073E-2</v>
      </c>
      <c r="Q41" s="56">
        <v>9.0547645222140982E-3</v>
      </c>
      <c r="R41" s="9">
        <f>IF(INDEX('Pace of change parameters'!$E$29:$I$29,1,$B$6)=1,D41*(1+P41),D41)</f>
        <v>174393.85336254814</v>
      </c>
      <c r="S41" s="102">
        <f>IF(P41&lt;INDEX('Pace of change parameters'!$E$22:$I$22,1,$B$6),INDEX('Pace of change parameters'!$E$22:$I$22,1,$B$6),P41)</f>
        <v>3.0487423748621283E-2</v>
      </c>
      <c r="T41" s="131">
        <v>2.8725183414908262E-2</v>
      </c>
      <c r="U41" s="116">
        <f t="shared" si="11"/>
        <v>177793.4707753619</v>
      </c>
      <c r="V41" s="130">
        <f>IF(J41&gt;INDEX('Pace of change parameters'!$E$24:$I$24,1,$B$6),0,IF(J41&lt;INDEX('Pace of change parameters'!$E$23:$I$23,1,$B$6),1,(J41-INDEX('Pace of change parameters'!$E$24:$I$24,1,$B$6))/(INDEX('Pace of change parameters'!$E$23:$I$23,1,$B$6)-INDEX('Pace of change parameters'!$E$24:$I$24,1,$B$6))))</f>
        <v>1</v>
      </c>
      <c r="W41" s="131">
        <f>MIN(S41, S41+(INDEX('Pace of change parameters'!$E$25:$I$25,1,$B$6)-S41)*(1-V41))</f>
        <v>3.0487423748621283E-2</v>
      </c>
      <c r="X41" s="131">
        <v>2.8725183414908262E-2</v>
      </c>
      <c r="Y41" s="107">
        <f t="shared" si="12"/>
        <v>177793.4707753619</v>
      </c>
      <c r="Z41" s="96">
        <v>0</v>
      </c>
      <c r="AA41" s="98">
        <f t="shared" si="13"/>
        <v>174192.62560624498</v>
      </c>
      <c r="AB41" s="98">
        <f>IF(INDEX('Pace of change parameters'!$E$27:$I$27,1,$B$6)=1,MAX(AA41,Y41),Y41)</f>
        <v>177793.4707753619</v>
      </c>
      <c r="AC41" s="96">
        <f t="shared" si="14"/>
        <v>3.0487423748621234E-2</v>
      </c>
      <c r="AD41" s="142">
        <v>2.8725183414908262E-2</v>
      </c>
      <c r="AE41" s="55">
        <f>IF(ROUND(AB41,0)/D41 &gt; (1+'Pace of change parameters'!$E$25), ROUND(AB41,0), ROUNDUP(AB41,0))</f>
        <v>177793</v>
      </c>
      <c r="AF41" s="55">
        <v>1432.8994448621349</v>
      </c>
      <c r="AG41" s="16">
        <f t="shared" ref="AG41:AG72" si="17">AE41/D41 - 1</f>
        <v>3.0484695143978335E-2</v>
      </c>
      <c r="AH41" s="16">
        <f t="shared" ref="AH41:AH72" si="18">AF41/E41 - 1</f>
        <v>2.8722459476462125E-2</v>
      </c>
      <c r="AI41" s="55"/>
      <c r="AJ41" s="55">
        <v>174192.62560624498</v>
      </c>
      <c r="AK41" s="55">
        <v>1403.8826980267286</v>
      </c>
      <c r="AL41" s="16">
        <f t="shared" si="15"/>
        <v>2.0668925456658105E-2</v>
      </c>
      <c r="AM41" s="57">
        <f t="shared" si="16"/>
        <v>2.0668925456658105E-2</v>
      </c>
    </row>
    <row r="42" spans="1:39" x14ac:dyDescent="0.2">
      <c r="A42" s="188" t="s">
        <v>131</v>
      </c>
      <c r="B42" s="188" t="s">
        <v>132</v>
      </c>
      <c r="D42" s="67">
        <v>276542.08799999999</v>
      </c>
      <c r="E42" s="72">
        <v>1415.341129746301</v>
      </c>
      <c r="F42" s="54"/>
      <c r="G42" s="87">
        <v>275140.47227260517</v>
      </c>
      <c r="H42" s="80">
        <v>1402.3094994033372</v>
      </c>
      <c r="I42" s="89"/>
      <c r="J42" s="102">
        <f t="shared" si="9"/>
        <v>5.0941823128300978E-3</v>
      </c>
      <c r="K42" s="125">
        <f t="shared" si="10"/>
        <v>9.2929772981702463E-3</v>
      </c>
      <c r="L42" s="102">
        <v>1.3270104895053869E-2</v>
      </c>
      <c r="M42" s="96">
        <f>INDEX('Pace of change parameters'!$E$20:$I$20,1,$B$6)</f>
        <v>9.0547645222140982E-3</v>
      </c>
      <c r="N42" s="107">
        <f>IF(INDEX('Pace of change parameters'!$E$28:$I$28,1,$B$6)=1,(1+L42)*D42,D42)</f>
        <v>280211.8305156572</v>
      </c>
      <c r="O42" s="93">
        <f>IF(K42&lt;INDEX('Pace of change parameters'!$E$16:$I$16,1,$B$6),1,IF(K42&gt;INDEX('Pace of change parameters'!$E$17:$I$17,1,$B$6),0,(K42-INDEX('Pace of change parameters'!$E$17:$I$17,1,$B$6))/(INDEX('Pace of change parameters'!$E$16:$I$16,1,$B$6)-INDEX('Pace of change parameters'!$E$17:$I$17,1,$B$6))))</f>
        <v>0</v>
      </c>
      <c r="P42" s="56">
        <v>1.3270104895053869E-2</v>
      </c>
      <c r="Q42" s="56">
        <v>9.0547645222140982E-3</v>
      </c>
      <c r="R42" s="9">
        <f>IF(INDEX('Pace of change parameters'!$E$29:$I$29,1,$B$6)=1,D42*(1+P42),D42)</f>
        <v>280211.8305156572</v>
      </c>
      <c r="S42" s="102">
        <f>IF(P42&lt;INDEX('Pace of change parameters'!$E$22:$I$22,1,$B$6),INDEX('Pace of change parameters'!$E$22:$I$22,1,$B$6),P42)</f>
        <v>3.0487423748621283E-2</v>
      </c>
      <c r="T42" s="131">
        <v>2.6200457005947086E-2</v>
      </c>
      <c r="U42" s="116">
        <f t="shared" si="11"/>
        <v>284973.14382118447</v>
      </c>
      <c r="V42" s="130">
        <f>IF(J42&gt;INDEX('Pace of change parameters'!$E$24:$I$24,1,$B$6),0,IF(J42&lt;INDEX('Pace of change parameters'!$E$23:$I$23,1,$B$6),1,(J42-INDEX('Pace of change parameters'!$E$24:$I$24,1,$B$6))/(INDEX('Pace of change parameters'!$E$23:$I$23,1,$B$6)-INDEX('Pace of change parameters'!$E$24:$I$24,1,$B$6))))</f>
        <v>1</v>
      </c>
      <c r="W42" s="131">
        <f>MIN(S42, S42+(INDEX('Pace of change parameters'!$E$25:$I$25,1,$B$6)-S42)*(1-V42))</f>
        <v>3.0487423748621283E-2</v>
      </c>
      <c r="X42" s="131">
        <v>2.6200457005947086E-2</v>
      </c>
      <c r="Y42" s="107">
        <f t="shared" si="12"/>
        <v>284973.14382118447</v>
      </c>
      <c r="Z42" s="96">
        <v>0</v>
      </c>
      <c r="AA42" s="98">
        <f t="shared" si="13"/>
        <v>285468.47868462687</v>
      </c>
      <c r="AB42" s="98">
        <f>IF(INDEX('Pace of change parameters'!$E$27:$I$27,1,$B$6)=1,MAX(AA42,Y42),Y42)</f>
        <v>284973.14382118447</v>
      </c>
      <c r="AC42" s="96">
        <f t="shared" si="14"/>
        <v>3.0487423748621234E-2</v>
      </c>
      <c r="AD42" s="142">
        <v>2.6200457005947086E-2</v>
      </c>
      <c r="AE42" s="55">
        <f>IF(ROUND(AB42,0)/D42 &gt; (1+'Pace of change parameters'!$E$25), ROUND(AB42,0), ROUNDUP(AB42,0))</f>
        <v>284973</v>
      </c>
      <c r="AF42" s="55">
        <v>1452.4229811509854</v>
      </c>
      <c r="AG42" s="16">
        <f t="shared" si="17"/>
        <v>3.0486903678835331E-2</v>
      </c>
      <c r="AH42" s="16">
        <f t="shared" si="18"/>
        <v>2.6199939099721625E-2</v>
      </c>
      <c r="AI42" s="55"/>
      <c r="AJ42" s="55">
        <v>285468.47868462687</v>
      </c>
      <c r="AK42" s="55">
        <v>1454.9482892616572</v>
      </c>
      <c r="AL42" s="16">
        <f t="shared" si="15"/>
        <v>-1.7356686346244876E-3</v>
      </c>
      <c r="AM42" s="57">
        <f t="shared" si="16"/>
        <v>-1.7356686346243766E-3</v>
      </c>
    </row>
    <row r="43" spans="1:39" x14ac:dyDescent="0.2">
      <c r="A43" s="188" t="s">
        <v>133</v>
      </c>
      <c r="B43" s="188" t="s">
        <v>134</v>
      </c>
      <c r="D43" s="67">
        <v>369192.40399999998</v>
      </c>
      <c r="E43" s="72">
        <v>1205.9633173166437</v>
      </c>
      <c r="F43" s="54"/>
      <c r="G43" s="87">
        <v>395095.48955744994</v>
      </c>
      <c r="H43" s="80">
        <v>1284.5885458322768</v>
      </c>
      <c r="I43" s="89"/>
      <c r="J43" s="102">
        <f t="shared" si="9"/>
        <v>-6.5561582559356069E-2</v>
      </c>
      <c r="K43" s="125">
        <f t="shared" si="10"/>
        <v>-6.1206546462464595E-2</v>
      </c>
      <c r="L43" s="102">
        <v>1.375755696012626E-2</v>
      </c>
      <c r="M43" s="96">
        <f>INDEX('Pace of change parameters'!$E$20:$I$20,1,$B$6)</f>
        <v>9.0547645222140982E-3</v>
      </c>
      <c r="N43" s="107">
        <f>IF(INDEX('Pace of change parameters'!$E$28:$I$28,1,$B$6)=1,(1+L43)*D43,D43)</f>
        <v>374271.58952727594</v>
      </c>
      <c r="O43" s="93">
        <f>IF(K43&lt;INDEX('Pace of change parameters'!$E$16:$I$16,1,$B$6),1,IF(K43&gt;INDEX('Pace of change parameters'!$E$17:$I$17,1,$B$6),0,(K43-INDEX('Pace of change parameters'!$E$17:$I$17,1,$B$6))/(INDEX('Pace of change parameters'!$E$16:$I$16,1,$B$6)-INDEX('Pace of change parameters'!$E$17:$I$17,1,$B$6))))</f>
        <v>0.63694323251838081</v>
      </c>
      <c r="P43" s="56">
        <v>5.922023898765949E-2</v>
      </c>
      <c r="Q43" s="56">
        <v>5.4306546462464578E-2</v>
      </c>
      <c r="R43" s="9">
        <f>IF(INDEX('Pace of change parameters'!$E$29:$I$29,1,$B$6)=1,D43*(1+P43),D43)</f>
        <v>391056.06639730849</v>
      </c>
      <c r="S43" s="102">
        <f>IF(P43&lt;INDEX('Pace of change parameters'!$E$22:$I$22,1,$B$6),INDEX('Pace of change parameters'!$E$22:$I$22,1,$B$6),P43)</f>
        <v>5.922023898765949E-2</v>
      </c>
      <c r="T43" s="131">
        <v>5.4306546462464578E-2</v>
      </c>
      <c r="U43" s="116">
        <f t="shared" si="11"/>
        <v>391056.06639730849</v>
      </c>
      <c r="V43" s="130">
        <f>IF(J43&gt;INDEX('Pace of change parameters'!$E$24:$I$24,1,$B$6),0,IF(J43&lt;INDEX('Pace of change parameters'!$E$23:$I$23,1,$B$6),1,(J43-INDEX('Pace of change parameters'!$E$24:$I$24,1,$B$6))/(INDEX('Pace of change parameters'!$E$23:$I$23,1,$B$6)-INDEX('Pace of change parameters'!$E$24:$I$24,1,$B$6))))</f>
        <v>1</v>
      </c>
      <c r="W43" s="131">
        <f>MIN(S43, S43+(INDEX('Pace of change parameters'!$E$25:$I$25,1,$B$6)-S43)*(1-V43))</f>
        <v>5.922023898765949E-2</v>
      </c>
      <c r="X43" s="131">
        <v>5.4306546462464578E-2</v>
      </c>
      <c r="Y43" s="107">
        <f t="shared" si="12"/>
        <v>391056.06639730849</v>
      </c>
      <c r="Z43" s="96">
        <v>-6.8010424379713386E-2</v>
      </c>
      <c r="AA43" s="98">
        <f t="shared" si="13"/>
        <v>382047.01317146019</v>
      </c>
      <c r="AB43" s="98">
        <f>IF(INDEX('Pace of change parameters'!$E$27:$I$27,1,$B$6)=1,MAX(AA43,Y43),Y43)</f>
        <v>391056.06639730849</v>
      </c>
      <c r="AC43" s="96">
        <f t="shared" si="14"/>
        <v>5.922023898765949E-2</v>
      </c>
      <c r="AD43" s="142">
        <v>5.4306546462464578E-2</v>
      </c>
      <c r="AE43" s="55">
        <f>IF(ROUND(AB43,0)/D43 &gt; (1+'Pace of change parameters'!$E$25), ROUND(AB43,0), ROUNDUP(AB43,0))</f>
        <v>391056</v>
      </c>
      <c r="AF43" s="55">
        <v>1271.4548043605087</v>
      </c>
      <c r="AG43" s="16">
        <f t="shared" si="17"/>
        <v>5.9220059142928605E-2</v>
      </c>
      <c r="AH43" s="16">
        <f t="shared" si="18"/>
        <v>5.4306367452028548E-2</v>
      </c>
      <c r="AI43" s="55"/>
      <c r="AJ43" s="55">
        <v>409926.2729598541</v>
      </c>
      <c r="AK43" s="55">
        <v>1332.8084192248778</v>
      </c>
      <c r="AL43" s="16">
        <f t="shared" si="15"/>
        <v>-4.6033333808058075E-2</v>
      </c>
      <c r="AM43" s="57">
        <f t="shared" si="16"/>
        <v>-4.6033333808058186E-2</v>
      </c>
    </row>
    <row r="44" spans="1:39" x14ac:dyDescent="0.2">
      <c r="A44" s="188" t="s">
        <v>135</v>
      </c>
      <c r="B44" s="188" t="s">
        <v>136</v>
      </c>
      <c r="D44" s="67">
        <v>326912.38738085539</v>
      </c>
      <c r="E44" s="72">
        <v>1340.7499851569769</v>
      </c>
      <c r="F44" s="54"/>
      <c r="G44" s="87">
        <v>327188.79854848539</v>
      </c>
      <c r="H44" s="80">
        <v>1334.1941121743801</v>
      </c>
      <c r="I44" s="89"/>
      <c r="J44" s="102">
        <f t="shared" si="9"/>
        <v>-8.4480632850592041E-4</v>
      </c>
      <c r="K44" s="125">
        <f t="shared" si="10"/>
        <v>4.9137325092167838E-3</v>
      </c>
      <c r="L44" s="102">
        <v>1.487035862380548E-2</v>
      </c>
      <c r="M44" s="96">
        <f>INDEX('Pace of change parameters'!$E$20:$I$20,1,$B$6)</f>
        <v>9.0547645222140982E-3</v>
      </c>
      <c r="N44" s="107">
        <f>IF(INDEX('Pace of change parameters'!$E$28:$I$28,1,$B$6)=1,(1+L44)*D44,D44)</f>
        <v>331773.69181977311</v>
      </c>
      <c r="O44" s="93">
        <f>IF(K44&lt;INDEX('Pace of change parameters'!$E$16:$I$16,1,$B$6),1,IF(K44&gt;INDEX('Pace of change parameters'!$E$17:$I$17,1,$B$6),0,(K44-INDEX('Pace of change parameters'!$E$17:$I$17,1,$B$6))/(INDEX('Pace of change parameters'!$E$16:$I$16,1,$B$6)-INDEX('Pace of change parameters'!$E$17:$I$17,1,$B$6))))</f>
        <v>0</v>
      </c>
      <c r="P44" s="56">
        <v>1.487035862380548E-2</v>
      </c>
      <c r="Q44" s="56">
        <v>9.0547645222140982E-3</v>
      </c>
      <c r="R44" s="9">
        <f>IF(INDEX('Pace of change parameters'!$E$29:$I$29,1,$B$6)=1,D44*(1+P44),D44)</f>
        <v>331773.69181977311</v>
      </c>
      <c r="S44" s="102">
        <f>IF(P44&lt;INDEX('Pace of change parameters'!$E$22:$I$22,1,$B$6),INDEX('Pace of change parameters'!$E$22:$I$22,1,$B$6),P44)</f>
        <v>3.0487423748621283E-2</v>
      </c>
      <c r="T44" s="131">
        <v>2.4582337909437646E-2</v>
      </c>
      <c r="U44" s="116">
        <f t="shared" si="11"/>
        <v>336879.10386360897</v>
      </c>
      <c r="V44" s="130">
        <f>IF(J44&gt;INDEX('Pace of change parameters'!$E$24:$I$24,1,$B$6),0,IF(J44&lt;INDEX('Pace of change parameters'!$E$23:$I$23,1,$B$6),1,(J44-INDEX('Pace of change parameters'!$E$24:$I$24,1,$B$6))/(INDEX('Pace of change parameters'!$E$23:$I$23,1,$B$6)-INDEX('Pace of change parameters'!$E$24:$I$24,1,$B$6))))</f>
        <v>1</v>
      </c>
      <c r="W44" s="131">
        <f>MIN(S44, S44+(INDEX('Pace of change parameters'!$E$25:$I$25,1,$B$6)-S44)*(1-V44))</f>
        <v>3.0487423748621283E-2</v>
      </c>
      <c r="X44" s="131">
        <v>2.4582337909437646E-2</v>
      </c>
      <c r="Y44" s="107">
        <f t="shared" si="12"/>
        <v>336879.10386360897</v>
      </c>
      <c r="Z44" s="96">
        <v>-2.3693501833556008E-3</v>
      </c>
      <c r="AA44" s="98">
        <f t="shared" si="13"/>
        <v>338666.22943170363</v>
      </c>
      <c r="AB44" s="98">
        <f>IF(INDEX('Pace of change parameters'!$E$27:$I$27,1,$B$6)=1,MAX(AA44,Y44),Y44)</f>
        <v>336879.10386360897</v>
      </c>
      <c r="AC44" s="96">
        <f t="shared" si="14"/>
        <v>3.0487423748621234E-2</v>
      </c>
      <c r="AD44" s="142">
        <v>2.4582337909437646E-2</v>
      </c>
      <c r="AE44" s="55">
        <f>IF(ROUND(AB44,0)/D44 &gt; (1+'Pace of change parameters'!$E$25), ROUND(AB44,0), ROUNDUP(AB44,0))</f>
        <v>336879</v>
      </c>
      <c r="AF44" s="55">
        <v>1373.7083308143515</v>
      </c>
      <c r="AG44" s="16">
        <f t="shared" si="17"/>
        <v>3.0487106037782041E-2</v>
      </c>
      <c r="AH44" s="16">
        <f t="shared" si="18"/>
        <v>2.4582022019202787E-2</v>
      </c>
      <c r="AI44" s="55"/>
      <c r="AJ44" s="55">
        <v>339470.55405118864</v>
      </c>
      <c r="AK44" s="55">
        <v>1384.2760402586134</v>
      </c>
      <c r="AL44" s="16">
        <f t="shared" si="15"/>
        <v>-7.6341055807681579E-3</v>
      </c>
      <c r="AM44" s="57">
        <f t="shared" si="16"/>
        <v>-7.6341055807681579E-3</v>
      </c>
    </row>
    <row r="45" spans="1:39" x14ac:dyDescent="0.2">
      <c r="A45" s="188" t="s">
        <v>137</v>
      </c>
      <c r="B45" s="188" t="s">
        <v>138</v>
      </c>
      <c r="D45" s="67">
        <v>284826.48</v>
      </c>
      <c r="E45" s="72">
        <v>1192.1216788602233</v>
      </c>
      <c r="F45" s="54"/>
      <c r="G45" s="87">
        <v>283133.1300112977</v>
      </c>
      <c r="H45" s="80">
        <v>1176.7119015164467</v>
      </c>
      <c r="I45" s="89"/>
      <c r="J45" s="102">
        <f t="shared" si="9"/>
        <v>5.9807553733988161E-3</v>
      </c>
      <c r="K45" s="125">
        <f t="shared" si="10"/>
        <v>1.3095624616286994E-2</v>
      </c>
      <c r="L45" s="102">
        <v>1.6191374909779732E-2</v>
      </c>
      <c r="M45" s="96">
        <f>INDEX('Pace of change parameters'!$E$20:$I$20,1,$B$6)</f>
        <v>9.0547645222140982E-3</v>
      </c>
      <c r="N45" s="107">
        <f>IF(INDEX('Pace of change parameters'!$E$28:$I$28,1,$B$6)=1,(1+L45)*D45,D45)</f>
        <v>289438.21232191287</v>
      </c>
      <c r="O45" s="93">
        <f>IF(K45&lt;INDEX('Pace of change parameters'!$E$16:$I$16,1,$B$6),1,IF(K45&gt;INDEX('Pace of change parameters'!$E$17:$I$17,1,$B$6),0,(K45-INDEX('Pace of change parameters'!$E$17:$I$17,1,$B$6))/(INDEX('Pace of change parameters'!$E$16:$I$16,1,$B$6)-INDEX('Pace of change parameters'!$E$17:$I$17,1,$B$6))))</f>
        <v>0</v>
      </c>
      <c r="P45" s="56">
        <v>1.6191374909779732E-2</v>
      </c>
      <c r="Q45" s="56">
        <v>9.0547645222140982E-3</v>
      </c>
      <c r="R45" s="9">
        <f>IF(INDEX('Pace of change parameters'!$E$29:$I$29,1,$B$6)=1,D45*(1+P45),D45)</f>
        <v>289438.21232191287</v>
      </c>
      <c r="S45" s="102">
        <f>IF(P45&lt;INDEX('Pace of change parameters'!$E$22:$I$22,1,$B$6),INDEX('Pace of change parameters'!$E$22:$I$22,1,$B$6),P45)</f>
        <v>3.0487423748621283E-2</v>
      </c>
      <c r="T45" s="131">
        <v>2.325041363993674E-2</v>
      </c>
      <c r="U45" s="116">
        <f t="shared" si="11"/>
        <v>293510.10559058818</v>
      </c>
      <c r="V45" s="130">
        <f>IF(J45&gt;INDEX('Pace of change parameters'!$E$24:$I$24,1,$B$6),0,IF(J45&lt;INDEX('Pace of change parameters'!$E$23:$I$23,1,$B$6),1,(J45-INDEX('Pace of change parameters'!$E$24:$I$24,1,$B$6))/(INDEX('Pace of change parameters'!$E$23:$I$23,1,$B$6)-INDEX('Pace of change parameters'!$E$24:$I$24,1,$B$6))))</f>
        <v>1</v>
      </c>
      <c r="W45" s="131">
        <f>MIN(S45, S45+(INDEX('Pace of change parameters'!$E$25:$I$25,1,$B$6)-S45)*(1-V45))</f>
        <v>3.0487423748621283E-2</v>
      </c>
      <c r="X45" s="131">
        <v>2.325041363993674E-2</v>
      </c>
      <c r="Y45" s="107">
        <f t="shared" si="12"/>
        <v>293510.10559058818</v>
      </c>
      <c r="Z45" s="96">
        <v>0</v>
      </c>
      <c r="AA45" s="98">
        <f t="shared" si="13"/>
        <v>293761.15851637057</v>
      </c>
      <c r="AB45" s="98">
        <f>IF(INDEX('Pace of change parameters'!$E$27:$I$27,1,$B$6)=1,MAX(AA45,Y45),Y45)</f>
        <v>293510.10559058818</v>
      </c>
      <c r="AC45" s="96">
        <f t="shared" si="14"/>
        <v>3.0487423748621234E-2</v>
      </c>
      <c r="AD45" s="142">
        <v>2.325041363993674E-2</v>
      </c>
      <c r="AE45" s="55">
        <f>IF(ROUND(AB45,0)/D45 &gt; (1+'Pace of change parameters'!$E$25), ROUND(AB45,0), ROUNDUP(AB45,0))</f>
        <v>293510</v>
      </c>
      <c r="AF45" s="55">
        <v>1219.8385621644168</v>
      </c>
      <c r="AG45" s="16">
        <f t="shared" si="17"/>
        <v>3.0487053029619959E-2</v>
      </c>
      <c r="AH45" s="16">
        <f t="shared" si="18"/>
        <v>2.3250045524457974E-2</v>
      </c>
      <c r="AI45" s="55"/>
      <c r="AJ45" s="55">
        <v>293761.15851637057</v>
      </c>
      <c r="AK45" s="55">
        <v>1220.8823863730804</v>
      </c>
      <c r="AL45" s="16">
        <f t="shared" si="15"/>
        <v>-8.5497523783961693E-4</v>
      </c>
      <c r="AM45" s="57">
        <f t="shared" si="16"/>
        <v>-8.5497523783972795E-4</v>
      </c>
    </row>
    <row r="46" spans="1:39" x14ac:dyDescent="0.2">
      <c r="A46" s="188" t="s">
        <v>139</v>
      </c>
      <c r="B46" s="188" t="s">
        <v>140</v>
      </c>
      <c r="D46" s="67">
        <v>124013.11411320754</v>
      </c>
      <c r="E46" s="72">
        <v>1195.46844020598</v>
      </c>
      <c r="F46" s="54"/>
      <c r="G46" s="87">
        <v>127945.36293436812</v>
      </c>
      <c r="H46" s="80">
        <v>1231.2042955343284</v>
      </c>
      <c r="I46" s="89"/>
      <c r="J46" s="102">
        <f t="shared" si="9"/>
        <v>-3.0733812707051333E-2</v>
      </c>
      <c r="K46" s="125">
        <f t="shared" si="10"/>
        <v>-2.9025122360249234E-2</v>
      </c>
      <c r="L46" s="102">
        <v>1.0833596960751146E-2</v>
      </c>
      <c r="M46" s="96">
        <f>INDEX('Pace of change parameters'!$E$20:$I$20,1,$B$6)</f>
        <v>9.0547645222140982E-3</v>
      </c>
      <c r="N46" s="107">
        <f>IF(INDEX('Pace of change parameters'!$E$28:$I$28,1,$B$6)=1,(1+L46)*D46,D46)</f>
        <v>125356.62220935768</v>
      </c>
      <c r="O46" s="93">
        <f>IF(K46&lt;INDEX('Pace of change parameters'!$E$16:$I$16,1,$B$6),1,IF(K46&gt;INDEX('Pace of change parameters'!$E$17:$I$17,1,$B$6),0,(K46-INDEX('Pace of change parameters'!$E$17:$I$17,1,$B$6))/(INDEX('Pace of change parameters'!$E$16:$I$16,1,$B$6)-INDEX('Pace of change parameters'!$E$17:$I$17,1,$B$6))))</f>
        <v>0.18397233467009796</v>
      </c>
      <c r="P46" s="56">
        <v>2.3926996141360624E-2</v>
      </c>
      <c r="Q46" s="56">
        <v>2.2125122360249216E-2</v>
      </c>
      <c r="R46" s="9">
        <f>IF(INDEX('Pace of change parameters'!$E$29:$I$29,1,$B$6)=1,D46*(1+P46),D46)</f>
        <v>126980.37541607238</v>
      </c>
      <c r="S46" s="102">
        <f>IF(P46&lt;INDEX('Pace of change parameters'!$E$22:$I$22,1,$B$6),INDEX('Pace of change parameters'!$E$22:$I$22,1,$B$6),P46)</f>
        <v>3.0487423748621283E-2</v>
      </c>
      <c r="T46" s="131">
        <v>2.8674005138100256E-2</v>
      </c>
      <c r="U46" s="116">
        <f t="shared" si="11"/>
        <v>127793.95447356302</v>
      </c>
      <c r="V46" s="130">
        <f>IF(J46&gt;INDEX('Pace of change parameters'!$E$24:$I$24,1,$B$6),0,IF(J46&lt;INDEX('Pace of change parameters'!$E$23:$I$23,1,$B$6),1,(J46-INDEX('Pace of change parameters'!$E$24:$I$24,1,$B$6))/(INDEX('Pace of change parameters'!$E$23:$I$23,1,$B$6)-INDEX('Pace of change parameters'!$E$24:$I$24,1,$B$6))))</f>
        <v>1</v>
      </c>
      <c r="W46" s="131">
        <f>MIN(S46, S46+(INDEX('Pace of change parameters'!$E$25:$I$25,1,$B$6)-S46)*(1-V46))</f>
        <v>3.0487423748621283E-2</v>
      </c>
      <c r="X46" s="131">
        <v>2.8674005138100256E-2</v>
      </c>
      <c r="Y46" s="107">
        <f t="shared" si="12"/>
        <v>127793.95447356302</v>
      </c>
      <c r="Z46" s="96">
        <v>-3.6062234201285737E-2</v>
      </c>
      <c r="AA46" s="98">
        <f t="shared" si="13"/>
        <v>127960.88304976183</v>
      </c>
      <c r="AB46" s="98">
        <f>IF(INDEX('Pace of change parameters'!$E$27:$I$27,1,$B$6)=1,MAX(AA46,Y46),Y46)</f>
        <v>127793.95447356302</v>
      </c>
      <c r="AC46" s="96">
        <f t="shared" si="14"/>
        <v>3.0487423748621234E-2</v>
      </c>
      <c r="AD46" s="142">
        <v>2.8674005138100256E-2</v>
      </c>
      <c r="AE46" s="55">
        <f>IF(ROUND(AB46,0)/D46 &gt; (1+'Pace of change parameters'!$E$25), ROUND(AB46,0), ROUNDUP(AB46,0))</f>
        <v>127794</v>
      </c>
      <c r="AF46" s="55">
        <v>1229.7477464988287</v>
      </c>
      <c r="AG46" s="16">
        <f t="shared" si="17"/>
        <v>3.0487790858481301E-2</v>
      </c>
      <c r="AH46" s="16">
        <f t="shared" si="18"/>
        <v>2.8674371601932425E-2</v>
      </c>
      <c r="AI46" s="55"/>
      <c r="AJ46" s="55">
        <v>132748.07522841898</v>
      </c>
      <c r="AK46" s="55">
        <v>1277.4202729721678</v>
      </c>
      <c r="AL46" s="16">
        <f t="shared" si="15"/>
        <v>-3.7319375214250994E-2</v>
      </c>
      <c r="AM46" s="57">
        <f t="shared" si="16"/>
        <v>-3.7319375214250883E-2</v>
      </c>
    </row>
    <row r="47" spans="1:39" x14ac:dyDescent="0.2">
      <c r="A47" s="188" t="s">
        <v>141</v>
      </c>
      <c r="B47" s="188" t="s">
        <v>142</v>
      </c>
      <c r="D47" s="67">
        <v>259118.46299999999</v>
      </c>
      <c r="E47" s="72">
        <v>1208.2311609103754</v>
      </c>
      <c r="F47" s="54"/>
      <c r="G47" s="87">
        <v>263008.95563274989</v>
      </c>
      <c r="H47" s="80">
        <v>1217.0674703116181</v>
      </c>
      <c r="I47" s="89"/>
      <c r="J47" s="102">
        <f t="shared" si="9"/>
        <v>-1.4792243949983019E-2</v>
      </c>
      <c r="K47" s="125">
        <f t="shared" si="10"/>
        <v>-7.260328302900354E-3</v>
      </c>
      <c r="L47" s="102">
        <v>1.6768990605998901E-2</v>
      </c>
      <c r="M47" s="96">
        <f>INDEX('Pace of change parameters'!$E$20:$I$20,1,$B$6)</f>
        <v>9.0547645222140982E-3</v>
      </c>
      <c r="N47" s="107">
        <f>IF(INDEX('Pace of change parameters'!$E$28:$I$28,1,$B$6)=1,(1+L47)*D47,D47)</f>
        <v>263463.61807188787</v>
      </c>
      <c r="O47" s="93">
        <f>IF(K47&lt;INDEX('Pace of change parameters'!$E$16:$I$16,1,$B$6),1,IF(K47&gt;INDEX('Pace of change parameters'!$E$17:$I$17,1,$B$6),0,(K47-INDEX('Pace of change parameters'!$E$17:$I$17,1,$B$6))/(INDEX('Pace of change parameters'!$E$16:$I$16,1,$B$6)-INDEX('Pace of change parameters'!$E$17:$I$17,1,$B$6))))</f>
        <v>0</v>
      </c>
      <c r="P47" s="56">
        <v>1.6768990605998901E-2</v>
      </c>
      <c r="Q47" s="56">
        <v>9.0547645222140982E-3</v>
      </c>
      <c r="R47" s="9">
        <f>IF(INDEX('Pace of change parameters'!$E$29:$I$29,1,$B$6)=1,D47*(1+P47),D47)</f>
        <v>263463.61807188787</v>
      </c>
      <c r="S47" s="102">
        <f>IF(P47&lt;INDEX('Pace of change parameters'!$E$22:$I$22,1,$B$6),INDEX('Pace of change parameters'!$E$22:$I$22,1,$B$6),P47)</f>
        <v>3.0487423748621283E-2</v>
      </c>
      <c r="T47" s="131">
        <v>2.2669115915928684E-2</v>
      </c>
      <c r="U47" s="116">
        <f t="shared" si="11"/>
        <v>267018.31738257239</v>
      </c>
      <c r="V47" s="130">
        <f>IF(J47&gt;INDEX('Pace of change parameters'!$E$24:$I$24,1,$B$6),0,IF(J47&lt;INDEX('Pace of change parameters'!$E$23:$I$23,1,$B$6),1,(J47-INDEX('Pace of change parameters'!$E$24:$I$24,1,$B$6))/(INDEX('Pace of change parameters'!$E$23:$I$23,1,$B$6)-INDEX('Pace of change parameters'!$E$24:$I$24,1,$B$6))))</f>
        <v>1</v>
      </c>
      <c r="W47" s="131">
        <f>MIN(S47, S47+(INDEX('Pace of change parameters'!$E$25:$I$25,1,$B$6)-S47)*(1-V47))</f>
        <v>3.0487423748621283E-2</v>
      </c>
      <c r="X47" s="131">
        <v>2.2669115915928684E-2</v>
      </c>
      <c r="Y47" s="107">
        <f t="shared" si="12"/>
        <v>267018.31738257239</v>
      </c>
      <c r="Z47" s="96">
        <v>-1.4455179848130828E-2</v>
      </c>
      <c r="AA47" s="98">
        <f t="shared" si="13"/>
        <v>268937.02642737085</v>
      </c>
      <c r="AB47" s="98">
        <f>IF(INDEX('Pace of change parameters'!$E$27:$I$27,1,$B$6)=1,MAX(AA47,Y47),Y47)</f>
        <v>267018.31738257239</v>
      </c>
      <c r="AC47" s="96">
        <f t="shared" si="14"/>
        <v>3.0487423748621234E-2</v>
      </c>
      <c r="AD47" s="142">
        <v>2.2669115915928684E-2</v>
      </c>
      <c r="AE47" s="55">
        <f>IF(ROUND(AB47,0)/D47 &gt; (1+'Pace of change parameters'!$E$25), ROUND(AB47,0), ROUNDUP(AB47,0))</f>
        <v>267018</v>
      </c>
      <c r="AF47" s="55">
        <v>1235.6192244702456</v>
      </c>
      <c r="AG47" s="16">
        <f t="shared" si="17"/>
        <v>3.0486198893515448E-2</v>
      </c>
      <c r="AH47" s="16">
        <f t="shared" si="18"/>
        <v>2.2667900353798176E-2</v>
      </c>
      <c r="AI47" s="55"/>
      <c r="AJ47" s="55">
        <v>272881.57872508379</v>
      </c>
      <c r="AK47" s="55">
        <v>1262.7527907350975</v>
      </c>
      <c r="AL47" s="16">
        <f t="shared" si="15"/>
        <v>-2.1487631200606261E-2</v>
      </c>
      <c r="AM47" s="57">
        <f t="shared" si="16"/>
        <v>-2.1487631200606039E-2</v>
      </c>
    </row>
    <row r="48" spans="1:39" x14ac:dyDescent="0.2">
      <c r="A48" s="188" t="s">
        <v>143</v>
      </c>
      <c r="B48" s="188" t="s">
        <v>144</v>
      </c>
      <c r="D48" s="67">
        <v>317982.63888679247</v>
      </c>
      <c r="E48" s="72">
        <v>1226.0753379093599</v>
      </c>
      <c r="F48" s="54"/>
      <c r="G48" s="87">
        <v>324584.24811355781</v>
      </c>
      <c r="H48" s="80">
        <v>1247.9203139347433</v>
      </c>
      <c r="I48" s="89"/>
      <c r="J48" s="102">
        <f t="shared" si="9"/>
        <v>-2.0338661734612962E-2</v>
      </c>
      <c r="K48" s="125">
        <f t="shared" si="10"/>
        <v>-1.750510491852264E-2</v>
      </c>
      <c r="L48" s="102">
        <v>1.1973338415190993E-2</v>
      </c>
      <c r="M48" s="96">
        <f>INDEX('Pace of change parameters'!$E$20:$I$20,1,$B$6)</f>
        <v>9.0547645222140982E-3</v>
      </c>
      <c r="N48" s="107">
        <f>IF(INDEX('Pace of change parameters'!$E$28:$I$28,1,$B$6)=1,(1+L48)*D48,D48)</f>
        <v>321789.9526323395</v>
      </c>
      <c r="O48" s="93">
        <f>IF(K48&lt;INDEX('Pace of change parameters'!$E$16:$I$16,1,$B$6),1,IF(K48&gt;INDEX('Pace of change parameters'!$E$17:$I$17,1,$B$6),0,(K48-INDEX('Pace of change parameters'!$E$17:$I$17,1,$B$6))/(INDEX('Pace of change parameters'!$E$16:$I$16,1,$B$6)-INDEX('Pace of change parameters'!$E$17:$I$17,1,$B$6))))</f>
        <v>2.1821877088341917E-2</v>
      </c>
      <c r="P48" s="56">
        <v>1.3528162991313319E-2</v>
      </c>
      <c r="Q48" s="56">
        <v>1.0605104918522734E-2</v>
      </c>
      <c r="R48" s="9">
        <f>IF(INDEX('Pace of change parameters'!$E$29:$I$29,1,$B$6)=1,D48*(1+P48),D48)</f>
        <v>322284.35985406092</v>
      </c>
      <c r="S48" s="102">
        <f>IF(P48&lt;INDEX('Pace of change parameters'!$E$22:$I$22,1,$B$6),INDEX('Pace of change parameters'!$E$22:$I$22,1,$B$6),P48)</f>
        <v>3.0487423748621283E-2</v>
      </c>
      <c r="T48" s="131">
        <v>2.7515454450790067E-2</v>
      </c>
      <c r="U48" s="116">
        <f t="shared" si="11"/>
        <v>327677.11034323892</v>
      </c>
      <c r="V48" s="130">
        <f>IF(J48&gt;INDEX('Pace of change parameters'!$E$24:$I$24,1,$B$6),0,IF(J48&lt;INDEX('Pace of change parameters'!$E$23:$I$23,1,$B$6),1,(J48-INDEX('Pace of change parameters'!$E$24:$I$24,1,$B$6))/(INDEX('Pace of change parameters'!$E$23:$I$23,1,$B$6)-INDEX('Pace of change parameters'!$E$24:$I$24,1,$B$6))))</f>
        <v>1</v>
      </c>
      <c r="W48" s="131">
        <f>MIN(S48, S48+(INDEX('Pace of change parameters'!$E$25:$I$25,1,$B$6)-S48)*(1-V48))</f>
        <v>3.0487423748621283E-2</v>
      </c>
      <c r="X48" s="131">
        <v>2.7515454450790067E-2</v>
      </c>
      <c r="Y48" s="107">
        <f t="shared" si="12"/>
        <v>327677.11034323892</v>
      </c>
      <c r="Z48" s="96">
        <v>-2.462570774682904E-2</v>
      </c>
      <c r="AA48" s="98">
        <f t="shared" si="13"/>
        <v>328475.07989331766</v>
      </c>
      <c r="AB48" s="98">
        <f>IF(INDEX('Pace of change parameters'!$E$27:$I$27,1,$B$6)=1,MAX(AA48,Y48),Y48)</f>
        <v>327677.11034323892</v>
      </c>
      <c r="AC48" s="96">
        <f t="shared" si="14"/>
        <v>3.0487423748621234E-2</v>
      </c>
      <c r="AD48" s="142">
        <v>2.7515454450790067E-2</v>
      </c>
      <c r="AE48" s="55">
        <f>IF(ROUND(AB48,0)/D48 &gt; (1+'Pace of change parameters'!$E$25), ROUND(AB48,0), ROUNDUP(AB48,0))</f>
        <v>327677</v>
      </c>
      <c r="AF48" s="55">
        <v>1259.8109337891638</v>
      </c>
      <c r="AG48" s="16">
        <f t="shared" si="17"/>
        <v>3.0487076738358931E-2</v>
      </c>
      <c r="AH48" s="16">
        <f t="shared" si="18"/>
        <v>2.751510844131988E-2</v>
      </c>
      <c r="AI48" s="55"/>
      <c r="AJ48" s="55">
        <v>336768.23605276825</v>
      </c>
      <c r="AK48" s="55">
        <v>1294.7637641096796</v>
      </c>
      <c r="AL48" s="16">
        <f t="shared" si="15"/>
        <v>-2.6995527129654029E-2</v>
      </c>
      <c r="AM48" s="57">
        <f t="shared" si="16"/>
        <v>-2.6995527129654029E-2</v>
      </c>
    </row>
    <row r="49" spans="1:39" x14ac:dyDescent="0.2">
      <c r="A49" s="188" t="s">
        <v>145</v>
      </c>
      <c r="B49" s="188" t="s">
        <v>146</v>
      </c>
      <c r="D49" s="67">
        <v>142256.17145105821</v>
      </c>
      <c r="E49" s="72">
        <v>1271.3021810135856</v>
      </c>
      <c r="F49" s="54"/>
      <c r="G49" s="87">
        <v>139172.13428090644</v>
      </c>
      <c r="H49" s="80">
        <v>1242.7601301129905</v>
      </c>
      <c r="I49" s="89"/>
      <c r="J49" s="102">
        <f t="shared" si="9"/>
        <v>2.2159875510185945E-2</v>
      </c>
      <c r="K49" s="125">
        <f t="shared" si="10"/>
        <v>2.2966661231721419E-2</v>
      </c>
      <c r="L49" s="102">
        <v>9.851206444626337E-3</v>
      </c>
      <c r="M49" s="96">
        <f>INDEX('Pace of change parameters'!$E$20:$I$20,1,$B$6)</f>
        <v>9.0547645222140982E-3</v>
      </c>
      <c r="N49" s="107">
        <f>IF(INDEX('Pace of change parameters'!$E$28:$I$28,1,$B$6)=1,(1+L49)*D49,D49)</f>
        <v>143657.56636404473</v>
      </c>
      <c r="O49" s="93">
        <f>IF(K49&lt;INDEX('Pace of change parameters'!$E$16:$I$16,1,$B$6),1,IF(K49&gt;INDEX('Pace of change parameters'!$E$17:$I$17,1,$B$6),0,(K49-INDEX('Pace of change parameters'!$E$17:$I$17,1,$B$6))/(INDEX('Pace of change parameters'!$E$16:$I$16,1,$B$6)-INDEX('Pace of change parameters'!$E$17:$I$17,1,$B$6))))</f>
        <v>0</v>
      </c>
      <c r="P49" s="56">
        <v>9.851206444626337E-3</v>
      </c>
      <c r="Q49" s="56">
        <v>9.0547645222140982E-3</v>
      </c>
      <c r="R49" s="9">
        <f>IF(INDEX('Pace of change parameters'!$E$29:$I$29,1,$B$6)=1,D49*(1+P49),D49)</f>
        <v>143657.56636404473</v>
      </c>
      <c r="S49" s="102">
        <f>IF(P49&lt;INDEX('Pace of change parameters'!$E$22:$I$22,1,$B$6),INDEX('Pace of change parameters'!$E$22:$I$22,1,$B$6),P49)</f>
        <v>3.0487423748621283E-2</v>
      </c>
      <c r="T49" s="131">
        <v>2.9674706608161072E-2</v>
      </c>
      <c r="U49" s="116">
        <f t="shared" si="11"/>
        <v>146593.19563094314</v>
      </c>
      <c r="V49" s="130">
        <f>IF(J49&gt;INDEX('Pace of change parameters'!$E$24:$I$24,1,$B$6),0,IF(J49&lt;INDEX('Pace of change parameters'!$E$23:$I$23,1,$B$6),1,(J49-INDEX('Pace of change parameters'!$E$24:$I$24,1,$B$6))/(INDEX('Pace of change parameters'!$E$23:$I$23,1,$B$6)-INDEX('Pace of change parameters'!$E$24:$I$24,1,$B$6))))</f>
        <v>1</v>
      </c>
      <c r="W49" s="131">
        <f>MIN(S49, S49+(INDEX('Pace of change parameters'!$E$25:$I$25,1,$B$6)-S49)*(1-V49))</f>
        <v>3.0487423748621283E-2</v>
      </c>
      <c r="X49" s="131">
        <v>2.9674706608161072E-2</v>
      </c>
      <c r="Y49" s="107">
        <f t="shared" si="12"/>
        <v>146593.19563094314</v>
      </c>
      <c r="Z49" s="96">
        <v>0</v>
      </c>
      <c r="AA49" s="98">
        <f t="shared" si="13"/>
        <v>144396.26827818993</v>
      </c>
      <c r="AB49" s="98">
        <f>IF(INDEX('Pace of change parameters'!$E$27:$I$27,1,$B$6)=1,MAX(AA49,Y49),Y49)</f>
        <v>146593.19563094314</v>
      </c>
      <c r="AC49" s="96">
        <f t="shared" si="14"/>
        <v>3.0487423748621234E-2</v>
      </c>
      <c r="AD49" s="142">
        <v>2.9674706608161072E-2</v>
      </c>
      <c r="AE49" s="55">
        <f>IF(ROUND(AB49,0)/D49 &gt; (1+'Pace of change parameters'!$E$25), ROUND(AB49,0), ROUNDUP(AB49,0))</f>
        <v>146593</v>
      </c>
      <c r="AF49" s="55">
        <v>1309.0259533272647</v>
      </c>
      <c r="AG49" s="16">
        <f t="shared" si="17"/>
        <v>3.0486048546820577E-2</v>
      </c>
      <c r="AH49" s="16">
        <f t="shared" si="18"/>
        <v>2.9673332490944615E-2</v>
      </c>
      <c r="AI49" s="55"/>
      <c r="AJ49" s="55">
        <v>144396.26827818993</v>
      </c>
      <c r="AK49" s="55">
        <v>1289.4098813705773</v>
      </c>
      <c r="AL49" s="16">
        <f t="shared" si="15"/>
        <v>1.5213216712622435E-2</v>
      </c>
      <c r="AM49" s="57">
        <f t="shared" si="16"/>
        <v>1.5213216712622435E-2</v>
      </c>
    </row>
    <row r="50" spans="1:39" x14ac:dyDescent="0.2">
      <c r="A50" s="188" t="s">
        <v>147</v>
      </c>
      <c r="B50" s="188" t="s">
        <v>148</v>
      </c>
      <c r="D50" s="67">
        <v>430359.68800000002</v>
      </c>
      <c r="E50" s="72">
        <v>1330.282488949337</v>
      </c>
      <c r="F50" s="54"/>
      <c r="G50" s="87">
        <v>429417.67313739326</v>
      </c>
      <c r="H50" s="80">
        <v>1320.0575112571773</v>
      </c>
      <c r="I50" s="89"/>
      <c r="J50" s="102">
        <f t="shared" si="9"/>
        <v>2.1937030577345862E-3</v>
      </c>
      <c r="K50" s="125">
        <f t="shared" si="10"/>
        <v>7.7458577410174367E-3</v>
      </c>
      <c r="L50" s="102">
        <v>1.4644929496747228E-2</v>
      </c>
      <c r="M50" s="96">
        <f>INDEX('Pace of change parameters'!$E$20:$I$20,1,$B$6)</f>
        <v>9.0547645222140982E-3</v>
      </c>
      <c r="N50" s="107">
        <f>IF(INDEX('Pace of change parameters'!$E$28:$I$28,1,$B$6)=1,(1+L50)*D50,D50)</f>
        <v>436662.27528900217</v>
      </c>
      <c r="O50" s="93">
        <f>IF(K50&lt;INDEX('Pace of change parameters'!$E$16:$I$16,1,$B$6),1,IF(K50&gt;INDEX('Pace of change parameters'!$E$17:$I$17,1,$B$6),0,(K50-INDEX('Pace of change parameters'!$E$17:$I$17,1,$B$6))/(INDEX('Pace of change parameters'!$E$16:$I$16,1,$B$6)-INDEX('Pace of change parameters'!$E$17:$I$17,1,$B$6))))</f>
        <v>0</v>
      </c>
      <c r="P50" s="56">
        <v>1.4644929496747228E-2</v>
      </c>
      <c r="Q50" s="56">
        <v>9.0547645222140982E-3</v>
      </c>
      <c r="R50" s="9">
        <f>IF(INDEX('Pace of change parameters'!$E$29:$I$29,1,$B$6)=1,D50*(1+P50),D50)</f>
        <v>436662.27528900217</v>
      </c>
      <c r="S50" s="102">
        <f>IF(P50&lt;INDEX('Pace of change parameters'!$E$22:$I$22,1,$B$6),INDEX('Pace of change parameters'!$E$22:$I$22,1,$B$6),P50)</f>
        <v>3.0487423748621283E-2</v>
      </c>
      <c r="T50" s="131">
        <v>2.4809974884028252E-2</v>
      </c>
      <c r="U50" s="116">
        <f t="shared" si="11"/>
        <v>443480.24617238046</v>
      </c>
      <c r="V50" s="130">
        <f>IF(J50&gt;INDEX('Pace of change parameters'!$E$24:$I$24,1,$B$6),0,IF(J50&lt;INDEX('Pace of change parameters'!$E$23:$I$23,1,$B$6),1,(J50-INDEX('Pace of change parameters'!$E$24:$I$24,1,$B$6))/(INDEX('Pace of change parameters'!$E$23:$I$23,1,$B$6)-INDEX('Pace of change parameters'!$E$24:$I$24,1,$B$6))))</f>
        <v>1</v>
      </c>
      <c r="W50" s="131">
        <f>MIN(S50, S50+(INDEX('Pace of change parameters'!$E$25:$I$25,1,$B$6)-S50)*(1-V50))</f>
        <v>3.0487423748621283E-2</v>
      </c>
      <c r="X50" s="131">
        <v>2.4809974884028252E-2</v>
      </c>
      <c r="Y50" s="107">
        <f t="shared" si="12"/>
        <v>443480.24617238046</v>
      </c>
      <c r="Z50" s="96">
        <v>0</v>
      </c>
      <c r="AA50" s="98">
        <f t="shared" si="13"/>
        <v>445536.81564291415</v>
      </c>
      <c r="AB50" s="98">
        <f>IF(INDEX('Pace of change parameters'!$E$27:$I$27,1,$B$6)=1,MAX(AA50,Y50),Y50)</f>
        <v>443480.24617238046</v>
      </c>
      <c r="AC50" s="96">
        <f t="shared" si="14"/>
        <v>3.0487423748621234E-2</v>
      </c>
      <c r="AD50" s="142">
        <v>2.4809974884028252E-2</v>
      </c>
      <c r="AE50" s="55">
        <f>IF(ROUND(AB50,0)/D50 &gt; (1+'Pace of change parameters'!$E$25), ROUND(AB50,0), ROUNDUP(AB50,0))</f>
        <v>443480</v>
      </c>
      <c r="AF50" s="55">
        <v>1363.2860073391221</v>
      </c>
      <c r="AG50" s="16">
        <f t="shared" si="17"/>
        <v>3.0486851733194875E-2</v>
      </c>
      <c r="AH50" s="16">
        <f t="shared" si="18"/>
        <v>2.4809406020108948E-2</v>
      </c>
      <c r="AI50" s="55"/>
      <c r="AJ50" s="55">
        <v>445536.81564291415</v>
      </c>
      <c r="AK50" s="55">
        <v>1369.6087907468543</v>
      </c>
      <c r="AL50" s="16">
        <f t="shared" si="15"/>
        <v>-4.6164886283216466E-3</v>
      </c>
      <c r="AM50" s="57">
        <f t="shared" si="16"/>
        <v>-4.6164886283216466E-3</v>
      </c>
    </row>
    <row r="51" spans="1:39" x14ac:dyDescent="0.2">
      <c r="A51" s="188" t="s">
        <v>149</v>
      </c>
      <c r="B51" s="188" t="s">
        <v>150</v>
      </c>
      <c r="D51" s="67">
        <v>472118.69500000001</v>
      </c>
      <c r="E51" s="72">
        <v>1411.4625443587083</v>
      </c>
      <c r="F51" s="54"/>
      <c r="G51" s="87">
        <v>479926.3307205867</v>
      </c>
      <c r="H51" s="80">
        <v>1432.2705935050292</v>
      </c>
      <c r="I51" s="89"/>
      <c r="J51" s="102">
        <f t="shared" si="9"/>
        <v>-1.6268404587978957E-2</v>
      </c>
      <c r="K51" s="125">
        <f t="shared" si="10"/>
        <v>-1.4528015335007138E-2</v>
      </c>
      <c r="L51" s="102">
        <v>1.0839954787551509E-2</v>
      </c>
      <c r="M51" s="96">
        <f>INDEX('Pace of change parameters'!$E$20:$I$20,1,$B$6)</f>
        <v>9.0547645222140982E-3</v>
      </c>
      <c r="N51" s="107">
        <f>IF(INDEX('Pace of change parameters'!$E$28:$I$28,1,$B$6)=1,(1+L51)*D51,D51)</f>
        <v>477236.44030815782</v>
      </c>
      <c r="O51" s="93">
        <f>IF(K51&lt;INDEX('Pace of change parameters'!$E$16:$I$16,1,$B$6),1,IF(K51&gt;INDEX('Pace of change parameters'!$E$17:$I$17,1,$B$6),0,(K51-INDEX('Pace of change parameters'!$E$17:$I$17,1,$B$6))/(INDEX('Pace of change parameters'!$E$16:$I$16,1,$B$6)-INDEX('Pace of change parameters'!$E$17:$I$17,1,$B$6))))</f>
        <v>0</v>
      </c>
      <c r="P51" s="56">
        <v>1.0839954787551509E-2</v>
      </c>
      <c r="Q51" s="56">
        <v>9.0547645222140982E-3</v>
      </c>
      <c r="R51" s="9">
        <f>IF(INDEX('Pace of change parameters'!$E$29:$I$29,1,$B$6)=1,D51*(1+P51),D51)</f>
        <v>477236.44030815782</v>
      </c>
      <c r="S51" s="102">
        <f>IF(P51&lt;INDEX('Pace of change parameters'!$E$22:$I$22,1,$B$6),INDEX('Pace of change parameters'!$E$22:$I$22,1,$B$6),P51)</f>
        <v>3.0487423748621283E-2</v>
      </c>
      <c r="T51" s="131">
        <v>2.8667535141412959E-2</v>
      </c>
      <c r="U51" s="116">
        <f t="shared" si="11"/>
        <v>486512.37771411106</v>
      </c>
      <c r="V51" s="130">
        <f>IF(J51&gt;INDEX('Pace of change parameters'!$E$24:$I$24,1,$B$6),0,IF(J51&lt;INDEX('Pace of change parameters'!$E$23:$I$23,1,$B$6),1,(J51-INDEX('Pace of change parameters'!$E$24:$I$24,1,$B$6))/(INDEX('Pace of change parameters'!$E$23:$I$23,1,$B$6)-INDEX('Pace of change parameters'!$E$24:$I$24,1,$B$6))))</f>
        <v>1</v>
      </c>
      <c r="W51" s="131">
        <f>MIN(S51, S51+(INDEX('Pace of change parameters'!$E$25:$I$25,1,$B$6)-S51)*(1-V51))</f>
        <v>3.0487423748621283E-2</v>
      </c>
      <c r="X51" s="131">
        <v>2.8667535141412959E-2</v>
      </c>
      <c r="Y51" s="107">
        <f t="shared" si="12"/>
        <v>486512.37771411106</v>
      </c>
      <c r="Z51" s="96">
        <v>-2.167019453242669E-2</v>
      </c>
      <c r="AA51" s="98">
        <f t="shared" si="13"/>
        <v>487150.93984718295</v>
      </c>
      <c r="AB51" s="98">
        <f>IF(INDEX('Pace of change parameters'!$E$27:$I$27,1,$B$6)=1,MAX(AA51,Y51),Y51)</f>
        <v>486512.37771411106</v>
      </c>
      <c r="AC51" s="96">
        <f t="shared" si="14"/>
        <v>3.0487423748621234E-2</v>
      </c>
      <c r="AD51" s="142">
        <v>2.8667535141412959E-2</v>
      </c>
      <c r="AE51" s="55">
        <f>IF(ROUND(AB51,0)/D51 &gt; (1+'Pace of change parameters'!$E$25), ROUND(AB51,0), ROUNDUP(AB51,0))</f>
        <v>486512</v>
      </c>
      <c r="AF51" s="55">
        <v>1451.9245692168656</v>
      </c>
      <c r="AG51" s="16">
        <f t="shared" si="17"/>
        <v>3.0486623708048555E-2</v>
      </c>
      <c r="AH51" s="16">
        <f t="shared" si="18"/>
        <v>2.8666736513749402E-2</v>
      </c>
      <c r="AI51" s="55"/>
      <c r="AJ51" s="55">
        <v>497941.4274456852</v>
      </c>
      <c r="AK51" s="55">
        <v>1486.0340393234032</v>
      </c>
      <c r="AL51" s="16">
        <f t="shared" si="15"/>
        <v>-2.2953357193666979E-2</v>
      </c>
      <c r="AM51" s="57">
        <f t="shared" si="16"/>
        <v>-2.2953357193666868E-2</v>
      </c>
    </row>
    <row r="52" spans="1:39" x14ac:dyDescent="0.2">
      <c r="A52" s="188" t="s">
        <v>151</v>
      </c>
      <c r="B52" s="188" t="s">
        <v>152</v>
      </c>
      <c r="D52" s="67">
        <v>194617.19785655971</v>
      </c>
      <c r="E52" s="72">
        <v>1230.8974628838132</v>
      </c>
      <c r="F52" s="54"/>
      <c r="G52" s="87">
        <v>196955.73258840165</v>
      </c>
      <c r="H52" s="80">
        <v>1238.3907801724456</v>
      </c>
      <c r="I52" s="89"/>
      <c r="J52" s="102">
        <f t="shared" si="9"/>
        <v>-1.1873402724098425E-2</v>
      </c>
      <c r="K52" s="125">
        <f t="shared" si="10"/>
        <v>-6.0508503524138169E-3</v>
      </c>
      <c r="L52" s="102">
        <v>1.5000636466685258E-2</v>
      </c>
      <c r="M52" s="96">
        <f>INDEX('Pace of change parameters'!$E$20:$I$20,1,$B$6)</f>
        <v>9.0547645222140982E-3</v>
      </c>
      <c r="N52" s="107">
        <f>IF(INDEX('Pace of change parameters'!$E$28:$I$28,1,$B$6)=1,(1+L52)*D52,D52)</f>
        <v>197536.57969177092</v>
      </c>
      <c r="O52" s="93">
        <f>IF(K52&lt;INDEX('Pace of change parameters'!$E$16:$I$16,1,$B$6),1,IF(K52&gt;INDEX('Pace of change parameters'!$E$17:$I$17,1,$B$6),0,(K52-INDEX('Pace of change parameters'!$E$17:$I$17,1,$B$6))/(INDEX('Pace of change parameters'!$E$16:$I$16,1,$B$6)-INDEX('Pace of change parameters'!$E$17:$I$17,1,$B$6))))</f>
        <v>0</v>
      </c>
      <c r="P52" s="56">
        <v>1.5000636466685258E-2</v>
      </c>
      <c r="Q52" s="56">
        <v>9.0547645222140982E-3</v>
      </c>
      <c r="R52" s="9">
        <f>IF(INDEX('Pace of change parameters'!$E$29:$I$29,1,$B$6)=1,D52*(1+P52),D52)</f>
        <v>197536.57969177092</v>
      </c>
      <c r="S52" s="102">
        <f>IF(P52&lt;INDEX('Pace of change parameters'!$E$22:$I$22,1,$B$6),INDEX('Pace of change parameters'!$E$22:$I$22,1,$B$6),P52)</f>
        <v>3.0487423748621283E-2</v>
      </c>
      <c r="T52" s="131">
        <v>2.4450830231471654E-2</v>
      </c>
      <c r="U52" s="116">
        <f t="shared" si="11"/>
        <v>200550.57483638191</v>
      </c>
      <c r="V52" s="130">
        <f>IF(J52&gt;INDEX('Pace of change parameters'!$E$24:$I$24,1,$B$6),0,IF(J52&lt;INDEX('Pace of change parameters'!$E$23:$I$23,1,$B$6),1,(J52-INDEX('Pace of change parameters'!$E$24:$I$24,1,$B$6))/(INDEX('Pace of change parameters'!$E$23:$I$23,1,$B$6)-INDEX('Pace of change parameters'!$E$24:$I$24,1,$B$6))))</f>
        <v>1</v>
      </c>
      <c r="W52" s="131">
        <f>MIN(S52, S52+(INDEX('Pace of change parameters'!$E$25:$I$25,1,$B$6)-S52)*(1-V52))</f>
        <v>3.0487423748621283E-2</v>
      </c>
      <c r="X52" s="131">
        <v>2.4450830231471654E-2</v>
      </c>
      <c r="Y52" s="107">
        <f t="shared" si="12"/>
        <v>200550.57483638191</v>
      </c>
      <c r="Z52" s="96">
        <v>-1.3254467553484361E-2</v>
      </c>
      <c r="AA52" s="98">
        <f t="shared" si="13"/>
        <v>201640.36591360689</v>
      </c>
      <c r="AB52" s="98">
        <f>IF(INDEX('Pace of change parameters'!$E$27:$I$27,1,$B$6)=1,MAX(AA52,Y52),Y52)</f>
        <v>200550.57483638191</v>
      </c>
      <c r="AC52" s="96">
        <f t="shared" si="14"/>
        <v>3.0487423748621234E-2</v>
      </c>
      <c r="AD52" s="142">
        <v>2.4450830231471654E-2</v>
      </c>
      <c r="AE52" s="55">
        <f>IF(ROUND(AB52,0)/D52 &gt; (1+'Pace of change parameters'!$E$25), ROUND(AB52,0), ROUNDUP(AB52,0))</f>
        <v>200551</v>
      </c>
      <c r="AF52" s="55">
        <v>1260.9966010656226</v>
      </c>
      <c r="AG52" s="16">
        <f t="shared" si="17"/>
        <v>3.0489608363458931E-2</v>
      </c>
      <c r="AH52" s="16">
        <f t="shared" si="18"/>
        <v>2.44530020488396E-2</v>
      </c>
      <c r="AI52" s="55"/>
      <c r="AJ52" s="55">
        <v>204348.90180213342</v>
      </c>
      <c r="AK52" s="55">
        <v>1284.8765182122397</v>
      </c>
      <c r="AL52" s="16">
        <f t="shared" si="15"/>
        <v>-1.858537906805513E-2</v>
      </c>
      <c r="AM52" s="57">
        <f t="shared" si="16"/>
        <v>-1.8585379068055019E-2</v>
      </c>
    </row>
    <row r="53" spans="1:39" x14ac:dyDescent="0.2">
      <c r="A53" s="188" t="s">
        <v>153</v>
      </c>
      <c r="B53" s="188" t="s">
        <v>154</v>
      </c>
      <c r="D53" s="67">
        <v>359429.00400000002</v>
      </c>
      <c r="E53" s="72">
        <v>1406.4368602285178</v>
      </c>
      <c r="F53" s="54"/>
      <c r="G53" s="87">
        <v>333412.8269177702</v>
      </c>
      <c r="H53" s="80">
        <v>1296.3191695060762</v>
      </c>
      <c r="I53" s="89"/>
      <c r="J53" s="102">
        <f t="shared" si="9"/>
        <v>7.8029922611964064E-2</v>
      </c>
      <c r="K53" s="125">
        <f t="shared" si="10"/>
        <v>8.4946433959160572E-2</v>
      </c>
      <c r="L53" s="102">
        <v>1.5528739485590304E-2</v>
      </c>
      <c r="M53" s="96">
        <f>INDEX('Pace of change parameters'!$E$20:$I$20,1,$B$6)</f>
        <v>9.0547645222140982E-3</v>
      </c>
      <c r="N53" s="107">
        <f>IF(INDEX('Pace of change parameters'!$E$28:$I$28,1,$B$6)=1,(1+L53)*D53,D53)</f>
        <v>365010.4833666812</v>
      </c>
      <c r="O53" s="93">
        <f>IF(K53&lt;INDEX('Pace of change parameters'!$E$16:$I$16,1,$B$6),1,IF(K53&gt;INDEX('Pace of change parameters'!$E$17:$I$17,1,$B$6),0,(K53-INDEX('Pace of change parameters'!$E$17:$I$17,1,$B$6))/(INDEX('Pace of change parameters'!$E$16:$I$16,1,$B$6)-INDEX('Pace of change parameters'!$E$17:$I$17,1,$B$6))))</f>
        <v>0</v>
      </c>
      <c r="P53" s="56">
        <v>1.5528739485590304E-2</v>
      </c>
      <c r="Q53" s="56">
        <v>9.0547645222140982E-3</v>
      </c>
      <c r="R53" s="9">
        <f>IF(INDEX('Pace of change parameters'!$E$29:$I$29,1,$B$6)=1,D53*(1+P53),D53)</f>
        <v>365010.4833666812</v>
      </c>
      <c r="S53" s="102">
        <f>IF(P53&lt;INDEX('Pace of change parameters'!$E$22:$I$22,1,$B$6),INDEX('Pace of change parameters'!$E$22:$I$22,1,$B$6),P53)</f>
        <v>3.0487423748621283E-2</v>
      </c>
      <c r="T53" s="131">
        <v>2.3918087478727035E-2</v>
      </c>
      <c r="U53" s="116">
        <f t="shared" si="11"/>
        <v>370387.06835249288</v>
      </c>
      <c r="V53" s="130">
        <f>IF(J53&gt;INDEX('Pace of change parameters'!$E$24:$I$24,1,$B$6),0,IF(J53&lt;INDEX('Pace of change parameters'!$E$23:$I$23,1,$B$6),1,(J53-INDEX('Pace of change parameters'!$E$24:$I$24,1,$B$6))/(INDEX('Pace of change parameters'!$E$23:$I$23,1,$B$6)-INDEX('Pace of change parameters'!$E$24:$I$24,1,$B$6))))</f>
        <v>0.43940154776071882</v>
      </c>
      <c r="W53" s="131">
        <f>MIN(S53, S53+(INDEX('Pace of change parameters'!$E$25:$I$25,1,$B$6)-S53)*(1-V53))</f>
        <v>2.1181489441449215E-2</v>
      </c>
      <c r="X53" s="131">
        <v>1.4671478312610065E-2</v>
      </c>
      <c r="Y53" s="107">
        <f t="shared" si="12"/>
        <v>367042.24565317662</v>
      </c>
      <c r="Z53" s="96">
        <v>0</v>
      </c>
      <c r="AA53" s="98">
        <f t="shared" si="13"/>
        <v>345928.21509681368</v>
      </c>
      <c r="AB53" s="98">
        <f>IF(INDEX('Pace of change parameters'!$E$27:$I$27,1,$B$6)=1,MAX(AA53,Y53),Y53)</f>
        <v>367042.24565317662</v>
      </c>
      <c r="AC53" s="96">
        <f t="shared" si="14"/>
        <v>2.1181489441449264E-2</v>
      </c>
      <c r="AD53" s="142">
        <v>1.4671478312610065E-2</v>
      </c>
      <c r="AE53" s="55">
        <f>IF(ROUND(AB53,0)/D53 &gt; (1+'Pace of change parameters'!$E$25), ROUND(AB53,0), ROUNDUP(AB53,0))</f>
        <v>367042</v>
      </c>
      <c r="AF53" s="55">
        <v>1427.0704130144247</v>
      </c>
      <c r="AG53" s="16">
        <f t="shared" si="17"/>
        <v>2.1180805987487838E-2</v>
      </c>
      <c r="AH53" s="16">
        <f t="shared" si="18"/>
        <v>1.4670799215653618E-2</v>
      </c>
      <c r="AI53" s="55"/>
      <c r="AJ53" s="55">
        <v>345928.21509681368</v>
      </c>
      <c r="AK53" s="55">
        <v>1344.9793778138539</v>
      </c>
      <c r="AL53" s="16">
        <f t="shared" si="15"/>
        <v>6.1035162735359139E-2</v>
      </c>
      <c r="AM53" s="57">
        <f t="shared" si="16"/>
        <v>6.1035162735359139E-2</v>
      </c>
    </row>
    <row r="54" spans="1:39" x14ac:dyDescent="0.2">
      <c r="A54" s="188" t="s">
        <v>155</v>
      </c>
      <c r="B54" s="188" t="s">
        <v>156</v>
      </c>
      <c r="D54" s="67">
        <v>148579.86450704225</v>
      </c>
      <c r="E54" s="72">
        <v>1300.6737502039014</v>
      </c>
      <c r="F54" s="54"/>
      <c r="G54" s="87">
        <v>145055.38787235311</v>
      </c>
      <c r="H54" s="80">
        <v>1264.8206172990792</v>
      </c>
      <c r="I54" s="89"/>
      <c r="J54" s="102">
        <f t="shared" si="9"/>
        <v>2.4297454140694397E-2</v>
      </c>
      <c r="K54" s="125">
        <f t="shared" si="10"/>
        <v>2.8346417202925966E-2</v>
      </c>
      <c r="L54" s="102">
        <v>1.3043474493915186E-2</v>
      </c>
      <c r="M54" s="96">
        <f>INDEX('Pace of change parameters'!$E$20:$I$20,1,$B$6)</f>
        <v>9.0547645222140982E-3</v>
      </c>
      <c r="N54" s="107">
        <f>IF(INDEX('Pace of change parameters'!$E$28:$I$28,1,$B$6)=1,(1+L54)*D54,D54)</f>
        <v>150517.86218004924</v>
      </c>
      <c r="O54" s="93">
        <f>IF(K54&lt;INDEX('Pace of change parameters'!$E$16:$I$16,1,$B$6),1,IF(K54&gt;INDEX('Pace of change parameters'!$E$17:$I$17,1,$B$6),0,(K54-INDEX('Pace of change parameters'!$E$17:$I$17,1,$B$6))/(INDEX('Pace of change parameters'!$E$16:$I$16,1,$B$6)-INDEX('Pace of change parameters'!$E$17:$I$17,1,$B$6))))</f>
        <v>0</v>
      </c>
      <c r="P54" s="56">
        <v>1.3043474493915186E-2</v>
      </c>
      <c r="Q54" s="56">
        <v>9.0547645222140982E-3</v>
      </c>
      <c r="R54" s="9">
        <f>IF(INDEX('Pace of change parameters'!$E$29:$I$29,1,$B$6)=1,D54*(1+P54),D54)</f>
        <v>150517.86218004924</v>
      </c>
      <c r="S54" s="102">
        <f>IF(P54&lt;INDEX('Pace of change parameters'!$E$22:$I$22,1,$B$6),INDEX('Pace of change parameters'!$E$22:$I$22,1,$B$6),P54)</f>
        <v>3.0487423748621283E-2</v>
      </c>
      <c r="T54" s="131">
        <v>2.6430030787403913E-2</v>
      </c>
      <c r="U54" s="116">
        <f t="shared" si="11"/>
        <v>153109.68179678117</v>
      </c>
      <c r="V54" s="130">
        <f>IF(J54&gt;INDEX('Pace of change parameters'!$E$24:$I$24,1,$B$6),0,IF(J54&lt;INDEX('Pace of change parameters'!$E$23:$I$23,1,$B$6),1,(J54-INDEX('Pace of change parameters'!$E$24:$I$24,1,$B$6))/(INDEX('Pace of change parameters'!$E$23:$I$23,1,$B$6)-INDEX('Pace of change parameters'!$E$24:$I$24,1,$B$6))))</f>
        <v>1</v>
      </c>
      <c r="W54" s="131">
        <f>MIN(S54, S54+(INDEX('Pace of change parameters'!$E$25:$I$25,1,$B$6)-S54)*(1-V54))</f>
        <v>3.0487423748621283E-2</v>
      </c>
      <c r="X54" s="131">
        <v>2.6430030787403913E-2</v>
      </c>
      <c r="Y54" s="107">
        <f t="shared" si="12"/>
        <v>153109.68179678117</v>
      </c>
      <c r="Z54" s="96">
        <v>0</v>
      </c>
      <c r="AA54" s="98">
        <f t="shared" si="13"/>
        <v>150500.36281068073</v>
      </c>
      <c r="AB54" s="98">
        <f>IF(INDEX('Pace of change parameters'!$E$27:$I$27,1,$B$6)=1,MAX(AA54,Y54),Y54)</f>
        <v>153109.68179678117</v>
      </c>
      <c r="AC54" s="96">
        <f t="shared" si="14"/>
        <v>3.0487423748621234E-2</v>
      </c>
      <c r="AD54" s="142">
        <v>2.6430030787403913E-2</v>
      </c>
      <c r="AE54" s="55">
        <f>IF(ROUND(AB54,0)/D54 &gt; (1+'Pace of change parameters'!$E$25), ROUND(AB54,0), ROUNDUP(AB54,0))</f>
        <v>153110</v>
      </c>
      <c r="AF54" s="55">
        <v>1335.0533720614187</v>
      </c>
      <c r="AG54" s="16">
        <f t="shared" si="17"/>
        <v>3.0489565379453021E-2</v>
      </c>
      <c r="AH54" s="16">
        <f t="shared" si="18"/>
        <v>2.6432163985878665E-2</v>
      </c>
      <c r="AI54" s="55"/>
      <c r="AJ54" s="55">
        <v>150500.36281068073</v>
      </c>
      <c r="AK54" s="55">
        <v>1312.298457754988</v>
      </c>
      <c r="AL54" s="16">
        <f t="shared" si="15"/>
        <v>1.7339740187882535E-2</v>
      </c>
      <c r="AM54" s="57">
        <f t="shared" si="16"/>
        <v>1.7339740187882757E-2</v>
      </c>
    </row>
    <row r="55" spans="1:39" x14ac:dyDescent="0.2">
      <c r="A55" s="188" t="s">
        <v>157</v>
      </c>
      <c r="B55" s="188" t="s">
        <v>158</v>
      </c>
      <c r="D55" s="67">
        <v>121303.45699354839</v>
      </c>
      <c r="E55" s="72">
        <v>986.75248912852953</v>
      </c>
      <c r="F55" s="54"/>
      <c r="G55" s="87">
        <v>132377.08042364405</v>
      </c>
      <c r="H55" s="80">
        <v>1071.0587652605482</v>
      </c>
      <c r="I55" s="89"/>
      <c r="J55" s="102">
        <f t="shared" si="9"/>
        <v>-8.3652120100072724E-2</v>
      </c>
      <c r="K55" s="125">
        <f t="shared" si="10"/>
        <v>-7.8713025714802987E-2</v>
      </c>
      <c r="L55" s="102">
        <v>1.4493546922655476E-2</v>
      </c>
      <c r="M55" s="96">
        <f>INDEX('Pace of change parameters'!$E$20:$I$20,1,$B$6)</f>
        <v>9.0547645222140982E-3</v>
      </c>
      <c r="N55" s="107">
        <f>IF(INDEX('Pace of change parameters'!$E$28:$I$28,1,$B$6)=1,(1+L55)*D55,D55)</f>
        <v>123061.5743393647</v>
      </c>
      <c r="O55" s="93">
        <f>IF(K55&lt;INDEX('Pace of change parameters'!$E$16:$I$16,1,$B$6),1,IF(K55&gt;INDEX('Pace of change parameters'!$E$17:$I$17,1,$B$6),0,(K55-INDEX('Pace of change parameters'!$E$17:$I$17,1,$B$6))/(INDEX('Pace of change parameters'!$E$16:$I$16,1,$B$6)-INDEX('Pace of change parameters'!$E$17:$I$17,1,$B$6))))</f>
        <v>0.88335636824248209</v>
      </c>
      <c r="P55" s="56">
        <v>7.7590073726247377E-2</v>
      </c>
      <c r="Q55" s="56">
        <v>7.181302571480308E-2</v>
      </c>
      <c r="R55" s="9">
        <f>IF(INDEX('Pace of change parameters'!$E$29:$I$29,1,$B$6)=1,D55*(1+P55),D55)</f>
        <v>130715.40116492649</v>
      </c>
      <c r="S55" s="102">
        <f>IF(P55&lt;INDEX('Pace of change parameters'!$E$22:$I$22,1,$B$6),INDEX('Pace of change parameters'!$E$22:$I$22,1,$B$6),P55)</f>
        <v>7.7590073726247377E-2</v>
      </c>
      <c r="T55" s="131">
        <v>7.181302571480308E-2</v>
      </c>
      <c r="U55" s="116">
        <f t="shared" si="11"/>
        <v>130715.40116492649</v>
      </c>
      <c r="V55" s="130">
        <f>IF(J55&gt;INDEX('Pace of change parameters'!$E$24:$I$24,1,$B$6),0,IF(J55&lt;INDEX('Pace of change parameters'!$E$23:$I$23,1,$B$6),1,(J55-INDEX('Pace of change parameters'!$E$24:$I$24,1,$B$6))/(INDEX('Pace of change parameters'!$E$23:$I$23,1,$B$6)-INDEX('Pace of change parameters'!$E$24:$I$24,1,$B$6))))</f>
        <v>1</v>
      </c>
      <c r="W55" s="131">
        <f>MIN(S55, S55+(INDEX('Pace of change parameters'!$E$25:$I$25,1,$B$6)-S55)*(1-V55))</f>
        <v>7.7590073726247377E-2</v>
      </c>
      <c r="X55" s="131">
        <v>7.181302571480308E-2</v>
      </c>
      <c r="Y55" s="107">
        <f t="shared" si="12"/>
        <v>130715.40116492649</v>
      </c>
      <c r="Z55" s="96">
        <v>-8.5390025939046099E-2</v>
      </c>
      <c r="AA55" s="98">
        <f t="shared" si="13"/>
        <v>125618.1559811008</v>
      </c>
      <c r="AB55" s="98">
        <f>IF(INDEX('Pace of change parameters'!$E$27:$I$27,1,$B$6)=1,MAX(AA55,Y55),Y55)</f>
        <v>130715.40116492649</v>
      </c>
      <c r="AC55" s="96">
        <f t="shared" si="14"/>
        <v>7.7590073726247377E-2</v>
      </c>
      <c r="AD55" s="142">
        <v>7.181302571480308E-2</v>
      </c>
      <c r="AE55" s="55">
        <f>IF(ROUND(AB55,0)/D55 &gt; (1+'Pace of change parameters'!$E$25), ROUND(AB55,0), ROUNDUP(AB55,0))</f>
        <v>130715</v>
      </c>
      <c r="AF55" s="55">
        <v>1057.6109251917474</v>
      </c>
      <c r="AG55" s="16">
        <f t="shared" si="17"/>
        <v>7.7586766607584678E-2</v>
      </c>
      <c r="AH55" s="16">
        <f t="shared" si="18"/>
        <v>7.1809736325872286E-2</v>
      </c>
      <c r="AI55" s="55"/>
      <c r="AJ55" s="55">
        <v>137346.14703942538</v>
      </c>
      <c r="AK55" s="55">
        <v>1111.2633258760545</v>
      </c>
      <c r="AL55" s="16">
        <f t="shared" si="15"/>
        <v>-4.8280546505042543E-2</v>
      </c>
      <c r="AM55" s="57">
        <f t="shared" si="16"/>
        <v>-4.8280546505042654E-2</v>
      </c>
    </row>
    <row r="56" spans="1:39" x14ac:dyDescent="0.2">
      <c r="A56" s="188" t="s">
        <v>159</v>
      </c>
      <c r="B56" s="188" t="s">
        <v>160</v>
      </c>
      <c r="D56" s="67">
        <v>418854.85910967743</v>
      </c>
      <c r="E56" s="72">
        <v>1233.8675831372232</v>
      </c>
      <c r="F56" s="54"/>
      <c r="G56" s="87">
        <v>423145.66375341464</v>
      </c>
      <c r="H56" s="80">
        <v>1238.4249071563245</v>
      </c>
      <c r="I56" s="89"/>
      <c r="J56" s="102">
        <f t="shared" si="9"/>
        <v>-1.0140254317335118E-2</v>
      </c>
      <c r="K56" s="125">
        <f t="shared" si="10"/>
        <v>-3.6799356931264127E-3</v>
      </c>
      <c r="L56" s="102">
        <v>1.5640359417371297E-2</v>
      </c>
      <c r="M56" s="96">
        <f>INDEX('Pace of change parameters'!$E$20:$I$20,1,$B$6)</f>
        <v>9.0547645222140982E-3</v>
      </c>
      <c r="N56" s="107">
        <f>IF(INDEX('Pace of change parameters'!$E$28:$I$28,1,$B$6)=1,(1+L56)*D56,D56)</f>
        <v>425405.89964986523</v>
      </c>
      <c r="O56" s="93">
        <f>IF(K56&lt;INDEX('Pace of change parameters'!$E$16:$I$16,1,$B$6),1,IF(K56&gt;INDEX('Pace of change parameters'!$E$17:$I$17,1,$B$6),0,(K56-INDEX('Pace of change parameters'!$E$17:$I$17,1,$B$6))/(INDEX('Pace of change parameters'!$E$16:$I$16,1,$B$6)-INDEX('Pace of change parameters'!$E$17:$I$17,1,$B$6))))</f>
        <v>0</v>
      </c>
      <c r="P56" s="56">
        <v>1.5640359417371297E-2</v>
      </c>
      <c r="Q56" s="56">
        <v>9.0547645222140982E-3</v>
      </c>
      <c r="R56" s="9">
        <f>IF(INDEX('Pace of change parameters'!$E$29:$I$29,1,$B$6)=1,D56*(1+P56),D56)</f>
        <v>425405.89964986523</v>
      </c>
      <c r="S56" s="102">
        <f>IF(P56&lt;INDEX('Pace of change parameters'!$E$22:$I$22,1,$B$6),INDEX('Pace of change parameters'!$E$22:$I$22,1,$B$6),P56)</f>
        <v>3.0487423748621283E-2</v>
      </c>
      <c r="T56" s="131">
        <v>2.3805557816023226E-2</v>
      </c>
      <c r="U56" s="116">
        <f t="shared" si="11"/>
        <v>431624.66468852322</v>
      </c>
      <c r="V56" s="130">
        <f>IF(J56&gt;INDEX('Pace of change parameters'!$E$24:$I$24,1,$B$6),0,IF(J56&lt;INDEX('Pace of change parameters'!$E$23:$I$23,1,$B$6),1,(J56-INDEX('Pace of change parameters'!$E$24:$I$24,1,$B$6))/(INDEX('Pace of change parameters'!$E$23:$I$23,1,$B$6)-INDEX('Pace of change parameters'!$E$24:$I$24,1,$B$6))))</f>
        <v>1</v>
      </c>
      <c r="W56" s="131">
        <f>MIN(S56, S56+(INDEX('Pace of change parameters'!$E$25:$I$25,1,$B$6)-S56)*(1-V56))</f>
        <v>3.0487423748621283E-2</v>
      </c>
      <c r="X56" s="131">
        <v>2.3805557816023226E-2</v>
      </c>
      <c r="Y56" s="107">
        <f t="shared" si="12"/>
        <v>431624.66468852322</v>
      </c>
      <c r="Z56" s="96">
        <v>-1.0900736028392477E-2</v>
      </c>
      <c r="AA56" s="98">
        <f t="shared" si="13"/>
        <v>434243.62921061239</v>
      </c>
      <c r="AB56" s="98">
        <f>IF(INDEX('Pace of change parameters'!$E$27:$I$27,1,$B$6)=1,MAX(AA56,Y56),Y56)</f>
        <v>431624.66468852322</v>
      </c>
      <c r="AC56" s="96">
        <f t="shared" si="14"/>
        <v>3.0487423748621234E-2</v>
      </c>
      <c r="AD56" s="142">
        <v>2.3805557816023226E-2</v>
      </c>
      <c r="AE56" s="55">
        <f>IF(ROUND(AB56,0)/D56 &gt; (1+'Pace of change parameters'!$E$25), ROUND(AB56,0), ROUNDUP(AB56,0))</f>
        <v>431625</v>
      </c>
      <c r="AF56" s="55">
        <v>1263.2414705845727</v>
      </c>
      <c r="AG56" s="16">
        <f t="shared" si="17"/>
        <v>3.0488224291982391E-2</v>
      </c>
      <c r="AH56" s="16">
        <f t="shared" si="18"/>
        <v>2.3806353168517091E-2</v>
      </c>
      <c r="AI56" s="55"/>
      <c r="AJ56" s="55">
        <v>439029.37250904425</v>
      </c>
      <c r="AK56" s="55">
        <v>1284.9119262279692</v>
      </c>
      <c r="AL56" s="16">
        <f t="shared" si="15"/>
        <v>-1.686532376348393E-2</v>
      </c>
      <c r="AM56" s="57">
        <f t="shared" si="16"/>
        <v>-1.686532376348393E-2</v>
      </c>
    </row>
    <row r="57" spans="1:39" x14ac:dyDescent="0.2">
      <c r="A57" s="188" t="s">
        <v>161</v>
      </c>
      <c r="B57" s="188" t="s">
        <v>162</v>
      </c>
      <c r="D57" s="67">
        <v>272941.49400000001</v>
      </c>
      <c r="E57" s="72">
        <v>1252.0883806063609</v>
      </c>
      <c r="F57" s="54"/>
      <c r="G57" s="87">
        <v>249335.29521274442</v>
      </c>
      <c r="H57" s="80">
        <v>1136.541158842851</v>
      </c>
      <c r="I57" s="89"/>
      <c r="J57" s="102">
        <f t="shared" si="9"/>
        <v>9.4676522901074645E-2</v>
      </c>
      <c r="K57" s="125">
        <f t="shared" si="10"/>
        <v>0.10166567296265128</v>
      </c>
      <c r="L57" s="102">
        <v>1.5497247778276435E-2</v>
      </c>
      <c r="M57" s="96">
        <f>INDEX('Pace of change parameters'!$E$20:$I$20,1,$B$6)</f>
        <v>9.0547645222140982E-3</v>
      </c>
      <c r="N57" s="107">
        <f>IF(INDEX('Pace of change parameters'!$E$28:$I$28,1,$B$6)=1,(1+L57)*D57,D57)</f>
        <v>277171.33596149099</v>
      </c>
      <c r="O57" s="93">
        <f>IF(K57&lt;INDEX('Pace of change parameters'!$E$16:$I$16,1,$B$6),1,IF(K57&gt;INDEX('Pace of change parameters'!$E$17:$I$17,1,$B$6),0,(K57-INDEX('Pace of change parameters'!$E$17:$I$17,1,$B$6))/(INDEX('Pace of change parameters'!$E$16:$I$16,1,$B$6)-INDEX('Pace of change parameters'!$E$17:$I$17,1,$B$6))))</f>
        <v>0</v>
      </c>
      <c r="P57" s="56">
        <v>1.5497247778276435E-2</v>
      </c>
      <c r="Q57" s="56">
        <v>9.0547645222140982E-3</v>
      </c>
      <c r="R57" s="9">
        <f>IF(INDEX('Pace of change parameters'!$E$29:$I$29,1,$B$6)=1,D57*(1+P57),D57)</f>
        <v>277171.33596149099</v>
      </c>
      <c r="S57" s="102">
        <f>IF(P57&lt;INDEX('Pace of change parameters'!$E$22:$I$22,1,$B$6),INDEX('Pace of change parameters'!$E$22:$I$22,1,$B$6),P57)</f>
        <v>3.0487423748621283E-2</v>
      </c>
      <c r="T57" s="131">
        <v>2.39498403257139E-2</v>
      </c>
      <c r="U57" s="116">
        <f t="shared" si="11"/>
        <v>281262.77698615979</v>
      </c>
      <c r="V57" s="130">
        <f>IF(J57&gt;INDEX('Pace of change parameters'!$E$24:$I$24,1,$B$6),0,IF(J57&lt;INDEX('Pace of change parameters'!$E$23:$I$23,1,$B$6),1,(J57-INDEX('Pace of change parameters'!$E$24:$I$24,1,$B$6))/(INDEX('Pace of change parameters'!$E$23:$I$23,1,$B$6)-INDEX('Pace of change parameters'!$E$24:$I$24,1,$B$6))))</f>
        <v>0.10646954197850722</v>
      </c>
      <c r="W57" s="131">
        <f>MIN(S57, S57+(INDEX('Pace of change parameters'!$E$25:$I$25,1,$B$6)-S57)*(1-V57))</f>
        <v>1.5654818145464502E-2</v>
      </c>
      <c r="X57" s="131">
        <v>9.2113352368137225E-3</v>
      </c>
      <c r="Y57" s="107">
        <f t="shared" si="12"/>
        <v>277214.34345292143</v>
      </c>
      <c r="Z57" s="96">
        <v>0</v>
      </c>
      <c r="AA57" s="98">
        <f t="shared" si="13"/>
        <v>258694.64720640221</v>
      </c>
      <c r="AB57" s="98">
        <f>IF(INDEX('Pace of change parameters'!$E$27:$I$27,1,$B$6)=1,MAX(AA57,Y57),Y57)</f>
        <v>277214.34345292143</v>
      </c>
      <c r="AC57" s="96">
        <f t="shared" si="14"/>
        <v>1.5654818145464544E-2</v>
      </c>
      <c r="AD57" s="142">
        <v>9.2113352368137225E-3</v>
      </c>
      <c r="AE57" s="55">
        <f>IF(ROUND(AB57,0)/D57 &gt; (1+'Pace of change parameters'!$E$25), ROUND(AB57,0), ROUNDUP(AB57,0))</f>
        <v>277214</v>
      </c>
      <c r="AF57" s="55">
        <v>1263.6202208701898</v>
      </c>
      <c r="AG57" s="16">
        <f t="shared" si="17"/>
        <v>1.565355980648353E-2</v>
      </c>
      <c r="AH57" s="16">
        <f t="shared" si="18"/>
        <v>9.2100848809444358E-3</v>
      </c>
      <c r="AI57" s="55"/>
      <c r="AJ57" s="55">
        <v>258694.64720640221</v>
      </c>
      <c r="AK57" s="55">
        <v>1179.2037459900648</v>
      </c>
      <c r="AL57" s="16">
        <f t="shared" si="15"/>
        <v>7.1587692260296043E-2</v>
      </c>
      <c r="AM57" s="57">
        <f t="shared" si="16"/>
        <v>7.1587692260296043E-2</v>
      </c>
    </row>
    <row r="58" spans="1:39" x14ac:dyDescent="0.2">
      <c r="A58" s="188" t="s">
        <v>163</v>
      </c>
      <c r="B58" s="188" t="s">
        <v>164</v>
      </c>
      <c r="D58" s="67">
        <v>427922.28200000001</v>
      </c>
      <c r="E58" s="72">
        <v>1362.7707549783604</v>
      </c>
      <c r="F58" s="54"/>
      <c r="G58" s="87">
        <v>399822.28902771522</v>
      </c>
      <c r="H58" s="80">
        <v>1270.4028509538975</v>
      </c>
      <c r="I58" s="89"/>
      <c r="J58" s="102">
        <f t="shared" si="9"/>
        <v>7.0281206784689632E-2</v>
      </c>
      <c r="K58" s="125">
        <f t="shared" si="10"/>
        <v>7.2707569850860576E-2</v>
      </c>
      <c r="L58" s="102">
        <v>1.1342325208938409E-2</v>
      </c>
      <c r="M58" s="96">
        <f>INDEX('Pace of change parameters'!$E$20:$I$20,1,$B$6)</f>
        <v>9.0547645222140982E-3</v>
      </c>
      <c r="N58" s="107">
        <f>IF(INDEX('Pace of change parameters'!$E$28:$I$28,1,$B$6)=1,(1+L58)*D58,D58)</f>
        <v>432775.91568659508</v>
      </c>
      <c r="O58" s="93">
        <f>IF(K58&lt;INDEX('Pace of change parameters'!$E$16:$I$16,1,$B$6),1,IF(K58&gt;INDEX('Pace of change parameters'!$E$17:$I$17,1,$B$6),0,(K58-INDEX('Pace of change parameters'!$E$17:$I$17,1,$B$6))/(INDEX('Pace of change parameters'!$E$16:$I$16,1,$B$6)-INDEX('Pace of change parameters'!$E$17:$I$17,1,$B$6))))</f>
        <v>0</v>
      </c>
      <c r="P58" s="56">
        <v>1.1342325208938409E-2</v>
      </c>
      <c r="Q58" s="56">
        <v>9.0547645222140982E-3</v>
      </c>
      <c r="R58" s="9">
        <f>IF(INDEX('Pace of change parameters'!$E$29:$I$29,1,$B$6)=1,D58*(1+P58),D58)</f>
        <v>432775.91568659508</v>
      </c>
      <c r="S58" s="102">
        <f>IF(P58&lt;INDEX('Pace of change parameters'!$E$22:$I$22,1,$B$6),INDEX('Pace of change parameters'!$E$22:$I$22,1,$B$6),P58)</f>
        <v>3.0487423748621283E-2</v>
      </c>
      <c r="T58" s="131">
        <v>2.8156558659746089E-2</v>
      </c>
      <c r="U58" s="116">
        <f t="shared" si="11"/>
        <v>440968.529942811</v>
      </c>
      <c r="V58" s="130">
        <f>IF(J58&gt;INDEX('Pace of change parameters'!$E$24:$I$24,1,$B$6),0,IF(J58&lt;INDEX('Pace of change parameters'!$E$23:$I$23,1,$B$6),1,(J58-INDEX('Pace of change parameters'!$E$24:$I$24,1,$B$6))/(INDEX('Pace of change parameters'!$E$23:$I$23,1,$B$6)-INDEX('Pace of change parameters'!$E$24:$I$24,1,$B$6))))</f>
        <v>0.59437586430620748</v>
      </c>
      <c r="W58" s="131">
        <f>MIN(S58, S58+(INDEX('Pace of change parameters'!$E$25:$I$25,1,$B$6)-S58)*(1-V58))</f>
        <v>2.3754063096104325E-2</v>
      </c>
      <c r="X58" s="131">
        <v>2.1438428232183115E-2</v>
      </c>
      <c r="Y58" s="107">
        <f t="shared" si="12"/>
        <v>438087.17488685698</v>
      </c>
      <c r="Z58" s="96">
        <v>0</v>
      </c>
      <c r="AA58" s="98">
        <f t="shared" si="13"/>
        <v>414830.50330691488</v>
      </c>
      <c r="AB58" s="98">
        <f>IF(INDEX('Pace of change parameters'!$E$27:$I$27,1,$B$6)=1,MAX(AA58,Y58),Y58)</f>
        <v>438087.17488685698</v>
      </c>
      <c r="AC58" s="96">
        <f t="shared" si="14"/>
        <v>2.3754063096104394E-2</v>
      </c>
      <c r="AD58" s="142">
        <v>2.1438428232183115E-2</v>
      </c>
      <c r="AE58" s="55">
        <f>IF(ROUND(AB58,0)/D58 &gt; (1+'Pace of change parameters'!$E$25), ROUND(AB58,0), ROUNDUP(AB58,0))</f>
        <v>438087</v>
      </c>
      <c r="AF58" s="55">
        <v>1391.9858623170981</v>
      </c>
      <c r="AG58" s="16">
        <f t="shared" si="17"/>
        <v>2.3753654407741243E-2</v>
      </c>
      <c r="AH58" s="16">
        <f t="shared" si="18"/>
        <v>2.1438020468234731E-2</v>
      </c>
      <c r="AI58" s="55"/>
      <c r="AJ58" s="55">
        <v>414830.50330691488</v>
      </c>
      <c r="AK58" s="55">
        <v>1318.0902329014823</v>
      </c>
      <c r="AL58" s="16">
        <f t="shared" si="15"/>
        <v>5.6062648497858136E-2</v>
      </c>
      <c r="AM58" s="57">
        <f t="shared" si="16"/>
        <v>5.6062648497858136E-2</v>
      </c>
    </row>
    <row r="59" spans="1:39" x14ac:dyDescent="0.2">
      <c r="A59" s="188" t="s">
        <v>165</v>
      </c>
      <c r="B59" s="188" t="s">
        <v>166</v>
      </c>
      <c r="D59" s="67">
        <v>365362.09016666666</v>
      </c>
      <c r="E59" s="72">
        <v>1212.0999975671441</v>
      </c>
      <c r="F59" s="54"/>
      <c r="G59" s="87">
        <v>362176.03835401102</v>
      </c>
      <c r="H59" s="80">
        <v>1195.8704910915078</v>
      </c>
      <c r="I59" s="89"/>
      <c r="J59" s="102">
        <f t="shared" si="9"/>
        <v>8.7969701892354202E-3</v>
      </c>
      <c r="K59" s="125">
        <f t="shared" si="10"/>
        <v>1.3571291035723299E-2</v>
      </c>
      <c r="L59" s="102">
        <v>1.3830305428728318E-2</v>
      </c>
      <c r="M59" s="96">
        <f>INDEX('Pace of change parameters'!$E$20:$I$20,1,$B$6)</f>
        <v>9.0547645222140982E-3</v>
      </c>
      <c r="N59" s="107">
        <f>IF(INDEX('Pace of change parameters'!$E$28:$I$28,1,$B$6)=1,(1+L59)*D59,D59)</f>
        <v>370415.15946575021</v>
      </c>
      <c r="O59" s="93">
        <f>IF(K59&lt;INDEX('Pace of change parameters'!$E$16:$I$16,1,$B$6),1,IF(K59&gt;INDEX('Pace of change parameters'!$E$17:$I$17,1,$B$6),0,(K59-INDEX('Pace of change parameters'!$E$17:$I$17,1,$B$6))/(INDEX('Pace of change parameters'!$E$16:$I$16,1,$B$6)-INDEX('Pace of change parameters'!$E$17:$I$17,1,$B$6))))</f>
        <v>0</v>
      </c>
      <c r="P59" s="56">
        <v>1.3830305428728318E-2</v>
      </c>
      <c r="Q59" s="56">
        <v>9.0547645222140982E-3</v>
      </c>
      <c r="R59" s="9">
        <f>IF(INDEX('Pace of change parameters'!$E$29:$I$29,1,$B$6)=1,D59*(1+P59),D59)</f>
        <v>370415.15946575021</v>
      </c>
      <c r="S59" s="102">
        <f>IF(P59&lt;INDEX('Pace of change parameters'!$E$22:$I$22,1,$B$6),INDEX('Pace of change parameters'!$E$22:$I$22,1,$B$6),P59)</f>
        <v>3.0487423748621283E-2</v>
      </c>
      <c r="T59" s="131">
        <v>2.5633421240105925E-2</v>
      </c>
      <c r="U59" s="116">
        <f t="shared" si="11"/>
        <v>376501.03903125977</v>
      </c>
      <c r="V59" s="130">
        <f>IF(J59&gt;INDEX('Pace of change parameters'!$E$24:$I$24,1,$B$6),0,IF(J59&lt;INDEX('Pace of change parameters'!$E$23:$I$23,1,$B$6),1,(J59-INDEX('Pace of change parameters'!$E$24:$I$24,1,$B$6))/(INDEX('Pace of change parameters'!$E$23:$I$23,1,$B$6)-INDEX('Pace of change parameters'!$E$24:$I$24,1,$B$6))))</f>
        <v>1</v>
      </c>
      <c r="W59" s="131">
        <f>MIN(S59, S59+(INDEX('Pace of change parameters'!$E$25:$I$25,1,$B$6)-S59)*(1-V59))</f>
        <v>3.0487423748621283E-2</v>
      </c>
      <c r="X59" s="131">
        <v>2.5633421240105925E-2</v>
      </c>
      <c r="Y59" s="107">
        <f t="shared" si="12"/>
        <v>376501.03903125977</v>
      </c>
      <c r="Z59" s="96">
        <v>0</v>
      </c>
      <c r="AA59" s="98">
        <f t="shared" si="13"/>
        <v>375771.11731678445</v>
      </c>
      <c r="AB59" s="98">
        <f>IF(INDEX('Pace of change parameters'!$E$27:$I$27,1,$B$6)=1,MAX(AA59,Y59),Y59)</f>
        <v>376501.03903125977</v>
      </c>
      <c r="AC59" s="96">
        <f t="shared" si="14"/>
        <v>3.0487423748621234E-2</v>
      </c>
      <c r="AD59" s="142">
        <v>2.5633421240105925E-2</v>
      </c>
      <c r="AE59" s="55">
        <f>IF(ROUND(AB59,0)/D59 &gt; (1+'Pace of change parameters'!$E$25), ROUND(AB59,0), ROUNDUP(AB59,0))</f>
        <v>376501</v>
      </c>
      <c r="AF59" s="55">
        <v>1243.1701385124431</v>
      </c>
      <c r="AG59" s="16">
        <f t="shared" si="17"/>
        <v>3.0487316919640239E-2</v>
      </c>
      <c r="AH59" s="16">
        <f t="shared" si="18"/>
        <v>2.5633314914331518E-2</v>
      </c>
      <c r="AI59" s="55"/>
      <c r="AJ59" s="55">
        <v>375771.11731678445</v>
      </c>
      <c r="AK59" s="55">
        <v>1240.7601359987952</v>
      </c>
      <c r="AL59" s="16">
        <f t="shared" si="15"/>
        <v>1.9423597226613243E-3</v>
      </c>
      <c r="AM59" s="57">
        <f t="shared" si="16"/>
        <v>1.9423597226613243E-3</v>
      </c>
    </row>
    <row r="60" spans="1:39" x14ac:dyDescent="0.2">
      <c r="A60" s="188" t="s">
        <v>167</v>
      </c>
      <c r="B60" s="188" t="s">
        <v>168</v>
      </c>
      <c r="D60" s="67">
        <v>281670.46588416991</v>
      </c>
      <c r="E60" s="72">
        <v>1151.2354124126159</v>
      </c>
      <c r="F60" s="54"/>
      <c r="G60" s="87">
        <v>269337.89507212542</v>
      </c>
      <c r="H60" s="80">
        <v>1093.5882635366265</v>
      </c>
      <c r="I60" s="89"/>
      <c r="J60" s="102">
        <f t="shared" si="9"/>
        <v>4.5788472538340619E-2</v>
      </c>
      <c r="K60" s="125">
        <f t="shared" si="10"/>
        <v>5.2713759646213276E-2</v>
      </c>
      <c r="L60" s="102">
        <v>1.5736798351600134E-2</v>
      </c>
      <c r="M60" s="96">
        <f>INDEX('Pace of change parameters'!$E$20:$I$20,1,$B$6)</f>
        <v>9.0547645222140982E-3</v>
      </c>
      <c r="N60" s="107">
        <f>IF(INDEX('Pace of change parameters'!$E$28:$I$28,1,$B$6)=1,(1+L60)*D60,D60)</f>
        <v>286103.05720739037</v>
      </c>
      <c r="O60" s="93">
        <f>IF(K60&lt;INDEX('Pace of change parameters'!$E$16:$I$16,1,$B$6),1,IF(K60&gt;INDEX('Pace of change parameters'!$E$17:$I$17,1,$B$6),0,(K60-INDEX('Pace of change parameters'!$E$17:$I$17,1,$B$6))/(INDEX('Pace of change parameters'!$E$16:$I$16,1,$B$6)-INDEX('Pace of change parameters'!$E$17:$I$17,1,$B$6))))</f>
        <v>0</v>
      </c>
      <c r="P60" s="56">
        <v>1.5736798351600134E-2</v>
      </c>
      <c r="Q60" s="56">
        <v>9.0547645222140982E-3</v>
      </c>
      <c r="R60" s="9">
        <f>IF(INDEX('Pace of change parameters'!$E$29:$I$29,1,$B$6)=1,D60*(1+P60),D60)</f>
        <v>286103.05720739037</v>
      </c>
      <c r="S60" s="102">
        <f>IF(P60&lt;INDEX('Pace of change parameters'!$E$22:$I$22,1,$B$6),INDEX('Pace of change parameters'!$E$22:$I$22,1,$B$6),P60)</f>
        <v>3.0487423748621283E-2</v>
      </c>
      <c r="T60" s="131">
        <v>2.3708352794984622E-2</v>
      </c>
      <c r="U60" s="116">
        <f t="shared" si="11"/>
        <v>290257.87273505214</v>
      </c>
      <c r="V60" s="130">
        <f>IF(J60&gt;INDEX('Pace of change parameters'!$E$24:$I$24,1,$B$6),0,IF(J60&lt;INDEX('Pace of change parameters'!$E$23:$I$23,1,$B$6),1,(J60-INDEX('Pace of change parameters'!$E$24:$I$24,1,$B$6))/(INDEX('Pace of change parameters'!$E$23:$I$23,1,$B$6)-INDEX('Pace of change parameters'!$E$24:$I$24,1,$B$6))))</f>
        <v>1</v>
      </c>
      <c r="W60" s="131">
        <f>MIN(S60, S60+(INDEX('Pace of change parameters'!$E$25:$I$25,1,$B$6)-S60)*(1-V60))</f>
        <v>3.0487423748621283E-2</v>
      </c>
      <c r="X60" s="131">
        <v>2.3708352794984622E-2</v>
      </c>
      <c r="Y60" s="107">
        <f t="shared" si="12"/>
        <v>290257.87273505214</v>
      </c>
      <c r="Z60" s="96">
        <v>0</v>
      </c>
      <c r="AA60" s="98">
        <f t="shared" si="13"/>
        <v>279448.08890994528</v>
      </c>
      <c r="AB60" s="98">
        <f>IF(INDEX('Pace of change parameters'!$E$27:$I$27,1,$B$6)=1,MAX(AA60,Y60),Y60)</f>
        <v>290257.87273505214</v>
      </c>
      <c r="AC60" s="96">
        <f t="shared" si="14"/>
        <v>3.0487423748621234E-2</v>
      </c>
      <c r="AD60" s="142">
        <v>2.3708352794984622E-2</v>
      </c>
      <c r="AE60" s="55">
        <f>IF(ROUND(AB60,0)/D60 &gt; (1+'Pace of change parameters'!$E$25), ROUND(AB60,0), ROUNDUP(AB60,0))</f>
        <v>290258</v>
      </c>
      <c r="AF60" s="55">
        <v>1178.5298244519665</v>
      </c>
      <c r="AG60" s="16">
        <f t="shared" si="17"/>
        <v>3.0487875570744061E-2</v>
      </c>
      <c r="AH60" s="16">
        <f t="shared" si="18"/>
        <v>2.3708801644791722E-2</v>
      </c>
      <c r="AI60" s="55"/>
      <c r="AJ60" s="55">
        <v>279448.08890994528</v>
      </c>
      <c r="AK60" s="55">
        <v>1134.6385187194678</v>
      </c>
      <c r="AL60" s="16">
        <f t="shared" si="15"/>
        <v>3.8683073955600777E-2</v>
      </c>
      <c r="AM60" s="57">
        <f t="shared" si="16"/>
        <v>3.8683073955600999E-2</v>
      </c>
    </row>
    <row r="61" spans="1:39" x14ac:dyDescent="0.2">
      <c r="A61" s="188" t="s">
        <v>169</v>
      </c>
      <c r="B61" s="188" t="s">
        <v>170</v>
      </c>
      <c r="D61" s="67">
        <v>179591.15883378015</v>
      </c>
      <c r="E61" s="72">
        <v>1251.1750117305533</v>
      </c>
      <c r="F61" s="54"/>
      <c r="G61" s="87">
        <v>168314.97117156754</v>
      </c>
      <c r="H61" s="80">
        <v>1170.731808313393</v>
      </c>
      <c r="I61" s="89"/>
      <c r="J61" s="102">
        <f t="shared" si="9"/>
        <v>6.699456134961701E-2</v>
      </c>
      <c r="K61" s="125">
        <f t="shared" si="10"/>
        <v>6.8711896991207722E-2</v>
      </c>
      <c r="L61" s="102">
        <v>1.0678845632092315E-2</v>
      </c>
      <c r="M61" s="96">
        <f>INDEX('Pace of change parameters'!$E$20:$I$20,1,$B$6)</f>
        <v>9.0547645222140982E-3</v>
      </c>
      <c r="N61" s="107">
        <f>IF(INDEX('Pace of change parameters'!$E$28:$I$28,1,$B$6)=1,(1+L61)*D61,D61)</f>
        <v>181508.98509585467</v>
      </c>
      <c r="O61" s="93">
        <f>IF(K61&lt;INDEX('Pace of change parameters'!$E$16:$I$16,1,$B$6),1,IF(K61&gt;INDEX('Pace of change parameters'!$E$17:$I$17,1,$B$6),0,(K61-INDEX('Pace of change parameters'!$E$17:$I$17,1,$B$6))/(INDEX('Pace of change parameters'!$E$16:$I$16,1,$B$6)-INDEX('Pace of change parameters'!$E$17:$I$17,1,$B$6))))</f>
        <v>0</v>
      </c>
      <c r="P61" s="56">
        <v>1.0678845632092315E-2</v>
      </c>
      <c r="Q61" s="56">
        <v>9.0547645222140982E-3</v>
      </c>
      <c r="R61" s="9">
        <f>IF(INDEX('Pace of change parameters'!$E$29:$I$29,1,$B$6)=1,D61*(1+P61),D61)</f>
        <v>181508.98509585467</v>
      </c>
      <c r="S61" s="102">
        <f>IF(P61&lt;INDEX('Pace of change parameters'!$E$22:$I$22,1,$B$6),INDEX('Pace of change parameters'!$E$22:$I$22,1,$B$6),P61)</f>
        <v>3.0487423748621283E-2</v>
      </c>
      <c r="T61" s="131">
        <v>2.8831511817635436E-2</v>
      </c>
      <c r="U61" s="116">
        <f t="shared" si="11"/>
        <v>185066.43059465155</v>
      </c>
      <c r="V61" s="130">
        <f>IF(J61&gt;INDEX('Pace of change parameters'!$E$24:$I$24,1,$B$6),0,IF(J61&lt;INDEX('Pace of change parameters'!$E$23:$I$23,1,$B$6),1,(J61-INDEX('Pace of change parameters'!$E$24:$I$24,1,$B$6))/(INDEX('Pace of change parameters'!$E$23:$I$23,1,$B$6)-INDEX('Pace of change parameters'!$E$24:$I$24,1,$B$6))))</f>
        <v>0.66010877300765991</v>
      </c>
      <c r="W61" s="131">
        <f>MIN(S61, S61+(INDEX('Pace of change parameters'!$E$25:$I$25,1,$B$6)-S61)*(1-V61))</f>
        <v>2.4845229380548436E-2</v>
      </c>
      <c r="X61" s="131">
        <v>2.3198384010449713E-2</v>
      </c>
      <c r="Y61" s="107">
        <f t="shared" si="12"/>
        <v>184053.14236972391</v>
      </c>
      <c r="Z61" s="96">
        <v>0</v>
      </c>
      <c r="AA61" s="98">
        <f t="shared" si="13"/>
        <v>174633.04603398492</v>
      </c>
      <c r="AB61" s="98">
        <f>IF(INDEX('Pace of change parameters'!$E$27:$I$27,1,$B$6)=1,MAX(AA61,Y61),Y61)</f>
        <v>184053.14236972391</v>
      </c>
      <c r="AC61" s="96">
        <f t="shared" si="14"/>
        <v>2.4845229380548339E-2</v>
      </c>
      <c r="AD61" s="142">
        <v>2.3198384010449713E-2</v>
      </c>
      <c r="AE61" s="55">
        <f>IF(ROUND(AB61,0)/D61 &gt; (1+'Pace of change parameters'!$E$25), ROUND(AB61,0), ROUNDUP(AB61,0))</f>
        <v>184053</v>
      </c>
      <c r="AF61" s="55">
        <v>1280.1992598499412</v>
      </c>
      <c r="AG61" s="16">
        <f t="shared" si="17"/>
        <v>2.484443663704794E-2</v>
      </c>
      <c r="AH61" s="16">
        <f t="shared" si="18"/>
        <v>2.3197592540825429E-2</v>
      </c>
      <c r="AI61" s="55"/>
      <c r="AJ61" s="55">
        <v>174633.04603398492</v>
      </c>
      <c r="AK61" s="55">
        <v>1214.6778171398903</v>
      </c>
      <c r="AL61" s="16">
        <f t="shared" si="15"/>
        <v>5.3941417045327622E-2</v>
      </c>
      <c r="AM61" s="57">
        <f t="shared" si="16"/>
        <v>5.3941417045327622E-2</v>
      </c>
    </row>
    <row r="62" spans="1:39" x14ac:dyDescent="0.2">
      <c r="A62" s="188" t="s">
        <v>171</v>
      </c>
      <c r="B62" s="188" t="s">
        <v>172</v>
      </c>
      <c r="D62" s="67">
        <v>184236.18440750669</v>
      </c>
      <c r="E62" s="72">
        <v>1137.7379666002194</v>
      </c>
      <c r="F62" s="54"/>
      <c r="G62" s="87">
        <v>178863.67095964157</v>
      </c>
      <c r="H62" s="80">
        <v>1101.6054328947312</v>
      </c>
      <c r="I62" s="89"/>
      <c r="J62" s="102">
        <f t="shared" si="9"/>
        <v>3.0036918168124593E-2</v>
      </c>
      <c r="K62" s="125">
        <f t="shared" si="10"/>
        <v>3.2799886989065996E-2</v>
      </c>
      <c r="L62" s="102">
        <v>1.1761450859200329E-2</v>
      </c>
      <c r="M62" s="96">
        <f>INDEX('Pace of change parameters'!$E$20:$I$20,1,$B$6)</f>
        <v>9.0547645222140982E-3</v>
      </c>
      <c r="N62" s="107">
        <f>IF(INDEX('Pace of change parameters'!$E$28:$I$28,1,$B$6)=1,(1+L62)*D62,D62)</f>
        <v>186403.06923690214</v>
      </c>
      <c r="O62" s="93">
        <f>IF(K62&lt;INDEX('Pace of change parameters'!$E$16:$I$16,1,$B$6),1,IF(K62&gt;INDEX('Pace of change parameters'!$E$17:$I$17,1,$B$6),0,(K62-INDEX('Pace of change parameters'!$E$17:$I$17,1,$B$6))/(INDEX('Pace of change parameters'!$E$16:$I$16,1,$B$6)-INDEX('Pace of change parameters'!$E$17:$I$17,1,$B$6))))</f>
        <v>0</v>
      </c>
      <c r="P62" s="56">
        <v>1.1761450859200329E-2</v>
      </c>
      <c r="Q62" s="56">
        <v>9.0547645222140982E-3</v>
      </c>
      <c r="R62" s="9">
        <f>IF(INDEX('Pace of change parameters'!$E$29:$I$29,1,$B$6)=1,D62*(1+P62),D62)</f>
        <v>186403.06923690214</v>
      </c>
      <c r="S62" s="102">
        <f>IF(P62&lt;INDEX('Pace of change parameters'!$E$22:$I$22,1,$B$6),INDEX('Pace of change parameters'!$E$22:$I$22,1,$B$6),P62)</f>
        <v>3.0487423748621283E-2</v>
      </c>
      <c r="T62" s="131">
        <v>2.7730641279860579E-2</v>
      </c>
      <c r="U62" s="116">
        <f t="shared" si="11"/>
        <v>189853.07103136746</v>
      </c>
      <c r="V62" s="130">
        <f>IF(J62&gt;INDEX('Pace of change parameters'!$E$24:$I$24,1,$B$6),0,IF(J62&lt;INDEX('Pace of change parameters'!$E$23:$I$23,1,$B$6),1,(J62-INDEX('Pace of change parameters'!$E$24:$I$24,1,$B$6))/(INDEX('Pace of change parameters'!$E$23:$I$23,1,$B$6)-INDEX('Pace of change parameters'!$E$24:$I$24,1,$B$6))))</f>
        <v>1</v>
      </c>
      <c r="W62" s="131">
        <f>MIN(S62, S62+(INDEX('Pace of change parameters'!$E$25:$I$25,1,$B$6)-S62)*(1-V62))</f>
        <v>3.0487423748621283E-2</v>
      </c>
      <c r="X62" s="131">
        <v>2.7730641279860579E-2</v>
      </c>
      <c r="Y62" s="107">
        <f t="shared" si="12"/>
        <v>189853.07103136746</v>
      </c>
      <c r="Z62" s="96">
        <v>0</v>
      </c>
      <c r="AA62" s="98">
        <f t="shared" si="13"/>
        <v>185577.71460902019</v>
      </c>
      <c r="AB62" s="98">
        <f>IF(INDEX('Pace of change parameters'!$E$27:$I$27,1,$B$6)=1,MAX(AA62,Y62),Y62)</f>
        <v>189853.07103136746</v>
      </c>
      <c r="AC62" s="96">
        <f t="shared" si="14"/>
        <v>3.0487423748621234E-2</v>
      </c>
      <c r="AD62" s="142">
        <v>2.7730641279860579E-2</v>
      </c>
      <c r="AE62" s="55">
        <f>IF(ROUND(AB62,0)/D62 &gt; (1+'Pace of change parameters'!$E$25), ROUND(AB62,0), ROUNDUP(AB62,0))</f>
        <v>189853</v>
      </c>
      <c r="AF62" s="55">
        <v>1169.2877325466166</v>
      </c>
      <c r="AG62" s="16">
        <f t="shared" si="17"/>
        <v>3.048703820347054E-2</v>
      </c>
      <c r="AH62" s="16">
        <f t="shared" si="18"/>
        <v>2.7730256766128614E-2</v>
      </c>
      <c r="AI62" s="55"/>
      <c r="AJ62" s="55">
        <v>185577.71460902019</v>
      </c>
      <c r="AK62" s="55">
        <v>1142.9566302684937</v>
      </c>
      <c r="AL62" s="16">
        <f t="shared" si="15"/>
        <v>2.3037709026577424E-2</v>
      </c>
      <c r="AM62" s="57">
        <f t="shared" si="16"/>
        <v>2.3037709026577424E-2</v>
      </c>
    </row>
    <row r="63" spans="1:39" x14ac:dyDescent="0.2">
      <c r="A63" s="188" t="s">
        <v>173</v>
      </c>
      <c r="B63" s="188" t="s">
        <v>174</v>
      </c>
      <c r="D63" s="67">
        <v>370662.32199999999</v>
      </c>
      <c r="E63" s="72">
        <v>1272.2933883446492</v>
      </c>
      <c r="F63" s="54"/>
      <c r="G63" s="87">
        <v>361134.90820239927</v>
      </c>
      <c r="H63" s="80">
        <v>1236.1037057760061</v>
      </c>
      <c r="I63" s="89"/>
      <c r="J63" s="102">
        <f t="shared" si="9"/>
        <v>2.6381868883915915E-2</v>
      </c>
      <c r="K63" s="125">
        <f t="shared" si="10"/>
        <v>2.9277221967329847E-2</v>
      </c>
      <c r="L63" s="102">
        <v>1.1901239028792698E-2</v>
      </c>
      <c r="M63" s="96">
        <f>INDEX('Pace of change parameters'!$E$20:$I$20,1,$B$6)</f>
        <v>9.0547645222140982E-3</v>
      </c>
      <c r="N63" s="107">
        <f>IF(INDEX('Pace of change parameters'!$E$28:$I$28,1,$B$6)=1,(1+L63)*D63,D63)</f>
        <v>375073.66289308929</v>
      </c>
      <c r="O63" s="93">
        <f>IF(K63&lt;INDEX('Pace of change parameters'!$E$16:$I$16,1,$B$6),1,IF(K63&gt;INDEX('Pace of change parameters'!$E$17:$I$17,1,$B$6),0,(K63-INDEX('Pace of change parameters'!$E$17:$I$17,1,$B$6))/(INDEX('Pace of change parameters'!$E$16:$I$16,1,$B$6)-INDEX('Pace of change parameters'!$E$17:$I$17,1,$B$6))))</f>
        <v>0</v>
      </c>
      <c r="P63" s="56">
        <v>1.1901239028792698E-2</v>
      </c>
      <c r="Q63" s="56">
        <v>9.0547645222140982E-3</v>
      </c>
      <c r="R63" s="9">
        <f>IF(INDEX('Pace of change parameters'!$E$29:$I$29,1,$B$6)=1,D63*(1+P63),D63)</f>
        <v>375073.66289308929</v>
      </c>
      <c r="S63" s="102">
        <f>IF(P63&lt;INDEX('Pace of change parameters'!$E$22:$I$22,1,$B$6),INDEX('Pace of change parameters'!$E$22:$I$22,1,$B$6),P63)</f>
        <v>3.0487423748621283E-2</v>
      </c>
      <c r="T63" s="131">
        <v>2.7588666371996418E-2</v>
      </c>
      <c r="U63" s="116">
        <f t="shared" si="11"/>
        <v>381962.86127846187</v>
      </c>
      <c r="V63" s="130">
        <f>IF(J63&gt;INDEX('Pace of change parameters'!$E$24:$I$24,1,$B$6),0,IF(J63&lt;INDEX('Pace of change parameters'!$E$23:$I$23,1,$B$6),1,(J63-INDEX('Pace of change parameters'!$E$24:$I$24,1,$B$6))/(INDEX('Pace of change parameters'!$E$23:$I$23,1,$B$6)-INDEX('Pace of change parameters'!$E$24:$I$24,1,$B$6))))</f>
        <v>1</v>
      </c>
      <c r="W63" s="131">
        <f>MIN(S63, S63+(INDEX('Pace of change parameters'!$E$25:$I$25,1,$B$6)-S63)*(1-V63))</f>
        <v>3.0487423748621283E-2</v>
      </c>
      <c r="X63" s="131">
        <v>2.7588666371996418E-2</v>
      </c>
      <c r="Y63" s="107">
        <f t="shared" si="12"/>
        <v>381962.86127846187</v>
      </c>
      <c r="Z63" s="96">
        <v>0</v>
      </c>
      <c r="AA63" s="98">
        <f t="shared" si="13"/>
        <v>374690.9060412916</v>
      </c>
      <c r="AB63" s="98">
        <f>IF(INDEX('Pace of change parameters'!$E$27:$I$27,1,$B$6)=1,MAX(AA63,Y63),Y63)</f>
        <v>381962.86127846187</v>
      </c>
      <c r="AC63" s="96">
        <f t="shared" si="14"/>
        <v>3.0487423748621234E-2</v>
      </c>
      <c r="AD63" s="142">
        <v>2.7588666371996418E-2</v>
      </c>
      <c r="AE63" s="55">
        <f>IF(ROUND(AB63,0)/D63 &gt; (1+'Pace of change parameters'!$E$25), ROUND(AB63,0), ROUNDUP(AB63,0))</f>
        <v>381963</v>
      </c>
      <c r="AF63" s="55">
        <v>1307.3947409833472</v>
      </c>
      <c r="AG63" s="16">
        <f t="shared" si="17"/>
        <v>3.0487798001761934E-2</v>
      </c>
      <c r="AH63" s="16">
        <f t="shared" si="18"/>
        <v>2.758903957236436E-2</v>
      </c>
      <c r="AI63" s="55"/>
      <c r="AJ63" s="55">
        <v>374690.9060412916</v>
      </c>
      <c r="AK63" s="55">
        <v>1282.5035934178707</v>
      </c>
      <c r="AL63" s="16">
        <f t="shared" si="15"/>
        <v>1.940824781561945E-2</v>
      </c>
      <c r="AM63" s="57">
        <f t="shared" si="16"/>
        <v>1.940824781561945E-2</v>
      </c>
    </row>
    <row r="64" spans="1:39" x14ac:dyDescent="0.2">
      <c r="A64" s="188" t="s">
        <v>175</v>
      </c>
      <c r="B64" s="188" t="s">
        <v>176</v>
      </c>
      <c r="D64" s="67">
        <v>243449.58346887966</v>
      </c>
      <c r="E64" s="72">
        <v>1149.491160867088</v>
      </c>
      <c r="F64" s="54"/>
      <c r="G64" s="87">
        <v>236759.26954061279</v>
      </c>
      <c r="H64" s="80">
        <v>1109.3090070870705</v>
      </c>
      <c r="I64" s="89"/>
      <c r="J64" s="102">
        <f t="shared" si="9"/>
        <v>2.8257875356889617E-2</v>
      </c>
      <c r="K64" s="125">
        <f t="shared" si="10"/>
        <v>3.6222687748233007E-2</v>
      </c>
      <c r="L64" s="102">
        <v>1.6870830982411267E-2</v>
      </c>
      <c r="M64" s="96">
        <f>INDEX('Pace of change parameters'!$E$20:$I$20,1,$B$6)</f>
        <v>9.0547645222140982E-3</v>
      </c>
      <c r="N64" s="107">
        <f>IF(INDEX('Pace of change parameters'!$E$28:$I$28,1,$B$6)=1,(1+L64)*D64,D64)</f>
        <v>247556.78024432156</v>
      </c>
      <c r="O64" s="93">
        <f>IF(K64&lt;INDEX('Pace of change parameters'!$E$16:$I$16,1,$B$6),1,IF(K64&gt;INDEX('Pace of change parameters'!$E$17:$I$17,1,$B$6),0,(K64-INDEX('Pace of change parameters'!$E$17:$I$17,1,$B$6))/(INDEX('Pace of change parameters'!$E$16:$I$16,1,$B$6)-INDEX('Pace of change parameters'!$E$17:$I$17,1,$B$6))))</f>
        <v>0</v>
      </c>
      <c r="P64" s="56">
        <v>1.6870830982411267E-2</v>
      </c>
      <c r="Q64" s="56">
        <v>9.0547645222140982E-3</v>
      </c>
      <c r="R64" s="9">
        <f>IF(INDEX('Pace of change parameters'!$E$29:$I$29,1,$B$6)=1,D64*(1+P64),D64)</f>
        <v>247556.78024432156</v>
      </c>
      <c r="S64" s="102">
        <f>IF(P64&lt;INDEX('Pace of change parameters'!$E$22:$I$22,1,$B$6),INDEX('Pace of change parameters'!$E$22:$I$22,1,$B$6),P64)</f>
        <v>3.0487423748621283E-2</v>
      </c>
      <c r="T64" s="131">
        <v>2.2566694836931411E-2</v>
      </c>
      <c r="U64" s="116">
        <f t="shared" si="11"/>
        <v>250871.73408152073</v>
      </c>
      <c r="V64" s="130">
        <f>IF(J64&gt;INDEX('Pace of change parameters'!$E$24:$I$24,1,$B$6),0,IF(J64&lt;INDEX('Pace of change parameters'!$E$23:$I$23,1,$B$6),1,(J64-INDEX('Pace of change parameters'!$E$24:$I$24,1,$B$6))/(INDEX('Pace of change parameters'!$E$23:$I$23,1,$B$6)-INDEX('Pace of change parameters'!$E$24:$I$24,1,$B$6))))</f>
        <v>1</v>
      </c>
      <c r="W64" s="131">
        <f>MIN(S64, S64+(INDEX('Pace of change parameters'!$E$25:$I$25,1,$B$6)-S64)*(1-V64))</f>
        <v>3.0487423748621283E-2</v>
      </c>
      <c r="X64" s="131">
        <v>2.2566694836931411E-2</v>
      </c>
      <c r="Y64" s="107">
        <f t="shared" si="12"/>
        <v>250871.73408152073</v>
      </c>
      <c r="Z64" s="96">
        <v>0</v>
      </c>
      <c r="AA64" s="98">
        <f t="shared" si="13"/>
        <v>245646.55258452028</v>
      </c>
      <c r="AB64" s="98">
        <f>IF(INDEX('Pace of change parameters'!$E$27:$I$27,1,$B$6)=1,MAX(AA64,Y64),Y64)</f>
        <v>250871.73408152073</v>
      </c>
      <c r="AC64" s="96">
        <f t="shared" si="14"/>
        <v>3.0487423748621234E-2</v>
      </c>
      <c r="AD64" s="142">
        <v>2.2566694836931411E-2</v>
      </c>
      <c r="AE64" s="55">
        <f>IF(ROUND(AB64,0)/D64 &gt; (1+'Pace of change parameters'!$E$25), ROUND(AB64,0), ROUNDUP(AB64,0))</f>
        <v>250872</v>
      </c>
      <c r="AF64" s="55">
        <v>1175.4326230433396</v>
      </c>
      <c r="AG64" s="16">
        <f t="shared" si="17"/>
        <v>3.0488516042456615E-2</v>
      </c>
      <c r="AH64" s="16">
        <f t="shared" si="18"/>
        <v>2.2567778734969401E-2</v>
      </c>
      <c r="AI64" s="55"/>
      <c r="AJ64" s="55">
        <v>245646.55258452028</v>
      </c>
      <c r="AK64" s="55">
        <v>1150.9493751633356</v>
      </c>
      <c r="AL64" s="16">
        <f t="shared" si="15"/>
        <v>2.1272219620024124E-2</v>
      </c>
      <c r="AM64" s="57">
        <f t="shared" si="16"/>
        <v>2.1272219620024124E-2</v>
      </c>
    </row>
    <row r="65" spans="1:39" x14ac:dyDescent="0.2">
      <c r="A65" s="188" t="s">
        <v>177</v>
      </c>
      <c r="B65" s="188" t="s">
        <v>178</v>
      </c>
      <c r="D65" s="67">
        <v>353786.66240663902</v>
      </c>
      <c r="E65" s="72">
        <v>1296.8386529914519</v>
      </c>
      <c r="F65" s="54"/>
      <c r="G65" s="87">
        <v>356395.077031883</v>
      </c>
      <c r="H65" s="80">
        <v>1296.7263213488989</v>
      </c>
      <c r="I65" s="89"/>
      <c r="J65" s="102">
        <f t="shared" si="9"/>
        <v>-7.3188851175142178E-3</v>
      </c>
      <c r="K65" s="125">
        <f t="shared" si="10"/>
        <v>8.6627101419711749E-5</v>
      </c>
      <c r="L65" s="102">
        <v>1.6582426000016248E-2</v>
      </c>
      <c r="M65" s="96">
        <f>INDEX('Pace of change parameters'!$E$20:$I$20,1,$B$6)</f>
        <v>9.0547645222140982E-3</v>
      </c>
      <c r="N65" s="107">
        <f>IF(INDEX('Pace of change parameters'!$E$28:$I$28,1,$B$6)=1,(1+L65)*D65,D65)</f>
        <v>359653.30355578987</v>
      </c>
      <c r="O65" s="93">
        <f>IF(K65&lt;INDEX('Pace of change parameters'!$E$16:$I$16,1,$B$6),1,IF(K65&gt;INDEX('Pace of change parameters'!$E$17:$I$17,1,$B$6),0,(K65-INDEX('Pace of change parameters'!$E$17:$I$17,1,$B$6))/(INDEX('Pace of change parameters'!$E$16:$I$16,1,$B$6)-INDEX('Pace of change parameters'!$E$17:$I$17,1,$B$6))))</f>
        <v>0</v>
      </c>
      <c r="P65" s="56">
        <v>1.6582426000016248E-2</v>
      </c>
      <c r="Q65" s="56">
        <v>9.0547645222140982E-3</v>
      </c>
      <c r="R65" s="9">
        <f>IF(INDEX('Pace of change parameters'!$E$29:$I$29,1,$B$6)=1,D65*(1+P65),D65)</f>
        <v>359653.30355578987</v>
      </c>
      <c r="S65" s="102">
        <f>IF(P65&lt;INDEX('Pace of change parameters'!$E$22:$I$22,1,$B$6),INDEX('Pace of change parameters'!$E$22:$I$22,1,$B$6),P65)</f>
        <v>3.0487423748621283E-2</v>
      </c>
      <c r="T65" s="131">
        <v>2.2856797559621889E-2</v>
      </c>
      <c r="U65" s="116">
        <f t="shared" si="11"/>
        <v>364572.70630004065</v>
      </c>
      <c r="V65" s="130">
        <f>IF(J65&gt;INDEX('Pace of change parameters'!$E$24:$I$24,1,$B$6),0,IF(J65&lt;INDEX('Pace of change parameters'!$E$23:$I$23,1,$B$6),1,(J65-INDEX('Pace of change parameters'!$E$24:$I$24,1,$B$6))/(INDEX('Pace of change parameters'!$E$23:$I$23,1,$B$6)-INDEX('Pace of change parameters'!$E$24:$I$24,1,$B$6))))</f>
        <v>1</v>
      </c>
      <c r="W65" s="131">
        <f>MIN(S65, S65+(INDEX('Pace of change parameters'!$E$25:$I$25,1,$B$6)-S65)*(1-V65))</f>
        <v>3.0487423748621283E-2</v>
      </c>
      <c r="X65" s="131">
        <v>2.2856797559621889E-2</v>
      </c>
      <c r="Y65" s="107">
        <f t="shared" si="12"/>
        <v>364572.70630004065</v>
      </c>
      <c r="Z65" s="96">
        <v>-7.1614712868156571E-3</v>
      </c>
      <c r="AA65" s="98">
        <f t="shared" si="13"/>
        <v>367125.03498939594</v>
      </c>
      <c r="AB65" s="98">
        <f>IF(INDEX('Pace of change parameters'!$E$27:$I$27,1,$B$6)=1,MAX(AA65,Y65),Y65)</f>
        <v>364572.70630004065</v>
      </c>
      <c r="AC65" s="96">
        <f t="shared" si="14"/>
        <v>3.0487423748621234E-2</v>
      </c>
      <c r="AD65" s="142">
        <v>2.2856797559621889E-2</v>
      </c>
      <c r="AE65" s="55">
        <f>IF(ROUND(AB65,0)/D65 &gt; (1+'Pace of change parameters'!$E$25), ROUND(AB65,0), ROUNDUP(AB65,0))</f>
        <v>364573</v>
      </c>
      <c r="AF65" s="55">
        <v>1326.4813001635259</v>
      </c>
      <c r="AG65" s="16">
        <f t="shared" si="17"/>
        <v>3.0488253909818797E-2</v>
      </c>
      <c r="AH65" s="16">
        <f t="shared" si="18"/>
        <v>2.2857621573583176E-2</v>
      </c>
      <c r="AI65" s="55"/>
      <c r="AJ65" s="55">
        <v>369773.1548202766</v>
      </c>
      <c r="AK65" s="55">
        <v>1345.4018130019756</v>
      </c>
      <c r="AL65" s="16">
        <f t="shared" si="15"/>
        <v>-1.4063094501287066E-2</v>
      </c>
      <c r="AM65" s="57">
        <f t="shared" si="16"/>
        <v>-1.4063094501287066E-2</v>
      </c>
    </row>
    <row r="66" spans="1:39" x14ac:dyDescent="0.2">
      <c r="A66" s="188" t="s">
        <v>179</v>
      </c>
      <c r="B66" s="188" t="s">
        <v>180</v>
      </c>
      <c r="D66" s="67">
        <v>397150.93012448133</v>
      </c>
      <c r="E66" s="72">
        <v>1082.848500059933</v>
      </c>
      <c r="F66" s="54"/>
      <c r="G66" s="87">
        <v>390813.82532739075</v>
      </c>
      <c r="H66" s="80">
        <v>1058.530950676846</v>
      </c>
      <c r="I66" s="89"/>
      <c r="J66" s="102">
        <f t="shared" si="9"/>
        <v>1.6215149993176192E-2</v>
      </c>
      <c r="K66" s="125">
        <f t="shared" si="10"/>
        <v>2.2972922395455564E-2</v>
      </c>
      <c r="L66" s="102">
        <v>1.5764920772219471E-2</v>
      </c>
      <c r="M66" s="96">
        <f>INDEX('Pace of change parameters'!$E$20:$I$20,1,$B$6)</f>
        <v>9.0547645222140982E-3</v>
      </c>
      <c r="N66" s="107">
        <f>IF(INDEX('Pace of change parameters'!$E$28:$I$28,1,$B$6)=1,(1+L66)*D66,D66)</f>
        <v>403411.98307250702</v>
      </c>
      <c r="O66" s="93">
        <f>IF(K66&lt;INDEX('Pace of change parameters'!$E$16:$I$16,1,$B$6),1,IF(K66&gt;INDEX('Pace of change parameters'!$E$17:$I$17,1,$B$6),0,(K66-INDEX('Pace of change parameters'!$E$17:$I$17,1,$B$6))/(INDEX('Pace of change parameters'!$E$16:$I$16,1,$B$6)-INDEX('Pace of change parameters'!$E$17:$I$17,1,$B$6))))</f>
        <v>0</v>
      </c>
      <c r="P66" s="56">
        <v>1.5764920772219471E-2</v>
      </c>
      <c r="Q66" s="56">
        <v>9.0547645222140982E-3</v>
      </c>
      <c r="R66" s="9">
        <f>IF(INDEX('Pace of change parameters'!$E$29:$I$29,1,$B$6)=1,D66*(1+P66),D66)</f>
        <v>403411.98307250702</v>
      </c>
      <c r="S66" s="102">
        <f>IF(P66&lt;INDEX('Pace of change parameters'!$E$22:$I$22,1,$B$6),INDEX('Pace of change parameters'!$E$22:$I$22,1,$B$6),P66)</f>
        <v>3.0487423748621283E-2</v>
      </c>
      <c r="T66" s="131">
        <v>2.3680010452873823E-2</v>
      </c>
      <c r="U66" s="116">
        <f t="shared" si="11"/>
        <v>409259.03882334544</v>
      </c>
      <c r="V66" s="130">
        <f>IF(J66&gt;INDEX('Pace of change parameters'!$E$24:$I$24,1,$B$6),0,IF(J66&lt;INDEX('Pace of change parameters'!$E$23:$I$23,1,$B$6),1,(J66-INDEX('Pace of change parameters'!$E$24:$I$24,1,$B$6))/(INDEX('Pace of change parameters'!$E$23:$I$23,1,$B$6)-INDEX('Pace of change parameters'!$E$24:$I$24,1,$B$6))))</f>
        <v>1</v>
      </c>
      <c r="W66" s="131">
        <f>MIN(S66, S66+(INDEX('Pace of change parameters'!$E$25:$I$25,1,$B$6)-S66)*(1-V66))</f>
        <v>3.0487423748621283E-2</v>
      </c>
      <c r="X66" s="131">
        <v>2.3680010452873823E-2</v>
      </c>
      <c r="Y66" s="107">
        <f t="shared" si="12"/>
        <v>409259.03882334544</v>
      </c>
      <c r="Z66" s="96">
        <v>0</v>
      </c>
      <c r="AA66" s="98">
        <f t="shared" si="13"/>
        <v>405483.88698916213</v>
      </c>
      <c r="AB66" s="98">
        <f>IF(INDEX('Pace of change parameters'!$E$27:$I$27,1,$B$6)=1,MAX(AA66,Y66),Y66)</f>
        <v>409259.03882334544</v>
      </c>
      <c r="AC66" s="96">
        <f t="shared" si="14"/>
        <v>3.0487423748621234E-2</v>
      </c>
      <c r="AD66" s="142">
        <v>2.3680010452873823E-2</v>
      </c>
      <c r="AE66" s="55">
        <f>IF(ROUND(AB66,0)/D66 &gt; (1+'Pace of change parameters'!$E$25), ROUND(AB66,0), ROUNDUP(AB66,0))</f>
        <v>409259</v>
      </c>
      <c r="AF66" s="55">
        <v>1108.4902587060369</v>
      </c>
      <c r="AG66" s="16">
        <f t="shared" si="17"/>
        <v>3.0487325993983072E-2</v>
      </c>
      <c r="AH66" s="16">
        <f t="shared" si="18"/>
        <v>2.3679913344003989E-2</v>
      </c>
      <c r="AI66" s="55"/>
      <c r="AJ66" s="55">
        <v>405483.88698916213</v>
      </c>
      <c r="AK66" s="55">
        <v>1098.2652520524798</v>
      </c>
      <c r="AL66" s="16">
        <f t="shared" si="15"/>
        <v>9.3101430956212816E-3</v>
      </c>
      <c r="AM66" s="57">
        <f t="shared" si="16"/>
        <v>9.3101430956212816E-3</v>
      </c>
    </row>
    <row r="67" spans="1:39" x14ac:dyDescent="0.2">
      <c r="A67" s="188" t="s">
        <v>181</v>
      </c>
      <c r="B67" s="188" t="s">
        <v>182</v>
      </c>
      <c r="D67" s="67">
        <v>214672.67</v>
      </c>
      <c r="E67" s="72">
        <v>1270.5757677989075</v>
      </c>
      <c r="F67" s="54"/>
      <c r="G67" s="87">
        <v>209392.88258099987</v>
      </c>
      <c r="H67" s="80">
        <v>1237.8337643537493</v>
      </c>
      <c r="I67" s="89"/>
      <c r="J67" s="102">
        <f t="shared" si="9"/>
        <v>2.5214741561035314E-2</v>
      </c>
      <c r="K67" s="125">
        <f t="shared" si="10"/>
        <v>2.6451050527170006E-2</v>
      </c>
      <c r="L67" s="102">
        <v>1.0271586132485133E-2</v>
      </c>
      <c r="M67" s="96">
        <f>INDEX('Pace of change parameters'!$E$20:$I$20,1,$B$6)</f>
        <v>9.0547645222140982E-3</v>
      </c>
      <c r="N67" s="107">
        <f>IF(INDEX('Pace of change parameters'!$E$28:$I$28,1,$B$6)=1,(1+L67)*D67,D67)</f>
        <v>216877.69882019557</v>
      </c>
      <c r="O67" s="93">
        <f>IF(K67&lt;INDEX('Pace of change parameters'!$E$16:$I$16,1,$B$6),1,IF(K67&gt;INDEX('Pace of change parameters'!$E$17:$I$17,1,$B$6),0,(K67-INDEX('Pace of change parameters'!$E$17:$I$17,1,$B$6))/(INDEX('Pace of change parameters'!$E$16:$I$16,1,$B$6)-INDEX('Pace of change parameters'!$E$17:$I$17,1,$B$6))))</f>
        <v>0</v>
      </c>
      <c r="P67" s="56">
        <v>1.0271586132485133E-2</v>
      </c>
      <c r="Q67" s="56">
        <v>9.0547645222140982E-3</v>
      </c>
      <c r="R67" s="9">
        <f>IF(INDEX('Pace of change parameters'!$E$29:$I$29,1,$B$6)=1,D67*(1+P67),D67)</f>
        <v>216877.69882019557</v>
      </c>
      <c r="S67" s="102">
        <f>IF(P67&lt;INDEX('Pace of change parameters'!$E$22:$I$22,1,$B$6),INDEX('Pace of change parameters'!$E$22:$I$22,1,$B$6),P67)</f>
        <v>3.0487423748621283E-2</v>
      </c>
      <c r="T67" s="131">
        <v>2.9246253172766412E-2</v>
      </c>
      <c r="U67" s="116">
        <f t="shared" si="11"/>
        <v>221217.48665753796</v>
      </c>
      <c r="V67" s="130">
        <f>IF(J67&gt;INDEX('Pace of change parameters'!$E$24:$I$24,1,$B$6),0,IF(J67&lt;INDEX('Pace of change parameters'!$E$23:$I$23,1,$B$6),1,(J67-INDEX('Pace of change parameters'!$E$24:$I$24,1,$B$6))/(INDEX('Pace of change parameters'!$E$23:$I$23,1,$B$6)-INDEX('Pace of change parameters'!$E$24:$I$24,1,$B$6))))</f>
        <v>1</v>
      </c>
      <c r="W67" s="131">
        <f>MIN(S67, S67+(INDEX('Pace of change parameters'!$E$25:$I$25,1,$B$6)-S67)*(1-V67))</f>
        <v>3.0487423748621283E-2</v>
      </c>
      <c r="X67" s="131">
        <v>2.9246253172766412E-2</v>
      </c>
      <c r="Y67" s="107">
        <f t="shared" si="12"/>
        <v>221217.48665753796</v>
      </c>
      <c r="Z67" s="96">
        <v>0</v>
      </c>
      <c r="AA67" s="98">
        <f t="shared" si="13"/>
        <v>217252.90773856951</v>
      </c>
      <c r="AB67" s="98">
        <f>IF(INDEX('Pace of change parameters'!$E$27:$I$27,1,$B$6)=1,MAX(AA67,Y67),Y67)</f>
        <v>221217.48665753796</v>
      </c>
      <c r="AC67" s="96">
        <f t="shared" si="14"/>
        <v>3.0487423748621234E-2</v>
      </c>
      <c r="AD67" s="142">
        <v>2.9246253172766412E-2</v>
      </c>
      <c r="AE67" s="55">
        <f>IF(ROUND(AB67,0)/D67 &gt; (1+'Pace of change parameters'!$E$25), ROUND(AB67,0), ROUNDUP(AB67,0))</f>
        <v>221217</v>
      </c>
      <c r="AF67" s="55">
        <v>1307.7324714851145</v>
      </c>
      <c r="AG67" s="16">
        <f t="shared" si="17"/>
        <v>3.0485156773798927E-2</v>
      </c>
      <c r="AH67" s="16">
        <f t="shared" si="18"/>
        <v>2.9243988928401965E-2</v>
      </c>
      <c r="AI67" s="55"/>
      <c r="AJ67" s="55">
        <v>217252.90773856951</v>
      </c>
      <c r="AK67" s="55">
        <v>1284.2985935723161</v>
      </c>
      <c r="AL67" s="16">
        <f t="shared" si="15"/>
        <v>1.8246440531882957E-2</v>
      </c>
      <c r="AM67" s="57">
        <f t="shared" si="16"/>
        <v>1.8246440531883179E-2</v>
      </c>
    </row>
    <row r="68" spans="1:39" x14ac:dyDescent="0.2">
      <c r="A68" s="188" t="s">
        <v>183</v>
      </c>
      <c r="B68" s="188" t="s">
        <v>184</v>
      </c>
      <c r="D68" s="67">
        <v>231375.99011583012</v>
      </c>
      <c r="E68" s="72">
        <v>1217.467206090231</v>
      </c>
      <c r="F68" s="54"/>
      <c r="G68" s="87">
        <v>216887.41922723356</v>
      </c>
      <c r="H68" s="80">
        <v>1133.2577094418618</v>
      </c>
      <c r="I68" s="89"/>
      <c r="J68" s="102">
        <f t="shared" si="9"/>
        <v>6.6802265157744456E-2</v>
      </c>
      <c r="K68" s="125">
        <f t="shared" si="10"/>
        <v>7.4307455353507468E-2</v>
      </c>
      <c r="L68" s="102">
        <v>1.6153688261900889E-2</v>
      </c>
      <c r="M68" s="96">
        <f>INDEX('Pace of change parameters'!$E$20:$I$20,1,$B$6)</f>
        <v>9.0547645222140982E-3</v>
      </c>
      <c r="N68" s="107">
        <f>IF(INDEX('Pace of change parameters'!$E$28:$I$28,1,$B$6)=1,(1+L68)*D68,D68)</f>
        <v>235113.5657314499</v>
      </c>
      <c r="O68" s="93">
        <f>IF(K68&lt;INDEX('Pace of change parameters'!$E$16:$I$16,1,$B$6),1,IF(K68&gt;INDEX('Pace of change parameters'!$E$17:$I$17,1,$B$6),0,(K68-INDEX('Pace of change parameters'!$E$17:$I$17,1,$B$6))/(INDEX('Pace of change parameters'!$E$16:$I$16,1,$B$6)-INDEX('Pace of change parameters'!$E$17:$I$17,1,$B$6))))</f>
        <v>0</v>
      </c>
      <c r="P68" s="56">
        <v>1.6153688261900889E-2</v>
      </c>
      <c r="Q68" s="56">
        <v>9.0547645222140982E-3</v>
      </c>
      <c r="R68" s="9">
        <f>IF(INDEX('Pace of change parameters'!$E$29:$I$29,1,$B$6)=1,D68*(1+P68),D68)</f>
        <v>235113.5657314499</v>
      </c>
      <c r="S68" s="102">
        <f>IF(P68&lt;INDEX('Pace of change parameters'!$E$22:$I$22,1,$B$6),INDEX('Pace of change parameters'!$E$22:$I$22,1,$B$6),P68)</f>
        <v>3.0487423748621283E-2</v>
      </c>
      <c r="T68" s="131">
        <v>2.3288363487952823E-2</v>
      </c>
      <c r="U68" s="116">
        <f t="shared" si="11"/>
        <v>238430.04797174822</v>
      </c>
      <c r="V68" s="130">
        <f>IF(J68&gt;INDEX('Pace of change parameters'!$E$24:$I$24,1,$B$6),0,IF(J68&lt;INDEX('Pace of change parameters'!$E$23:$I$23,1,$B$6),1,(J68-INDEX('Pace of change parameters'!$E$24:$I$24,1,$B$6))/(INDEX('Pace of change parameters'!$E$23:$I$23,1,$B$6)-INDEX('Pace of change parameters'!$E$24:$I$24,1,$B$6))))</f>
        <v>0.66395469684511099</v>
      </c>
      <c r="W68" s="131">
        <f>MIN(S68, S68+(INDEX('Pace of change parameters'!$E$25:$I$25,1,$B$6)-S68)*(1-V68))</f>
        <v>2.4909071716250127E-2</v>
      </c>
      <c r="X68" s="131">
        <v>1.774898222951915E-2</v>
      </c>
      <c r="Y68" s="107">
        <f t="shared" si="12"/>
        <v>237139.35124704373</v>
      </c>
      <c r="Z68" s="96">
        <v>0</v>
      </c>
      <c r="AA68" s="98">
        <f t="shared" si="13"/>
        <v>225028.76840048909</v>
      </c>
      <c r="AB68" s="98">
        <f>IF(INDEX('Pace of change parameters'!$E$27:$I$27,1,$B$6)=1,MAX(AA68,Y68),Y68)</f>
        <v>237139.35124704373</v>
      </c>
      <c r="AC68" s="96">
        <f t="shared" si="14"/>
        <v>2.490907171625012E-2</v>
      </c>
      <c r="AD68" s="142">
        <v>1.774898222951915E-2</v>
      </c>
      <c r="AE68" s="55">
        <f>IF(ROUND(AB68,0)/D68 &gt; (1+'Pace of change parameters'!$E$25), ROUND(AB68,0), ROUNDUP(AB68,0))</f>
        <v>237139</v>
      </c>
      <c r="AF68" s="55">
        <v>1239.0741745964269</v>
      </c>
      <c r="AG68" s="16">
        <f t="shared" si="17"/>
        <v>2.4907553637198099E-2</v>
      </c>
      <c r="AH68" s="16">
        <f t="shared" si="18"/>
        <v>1.7747474755878123E-2</v>
      </c>
      <c r="AI68" s="55"/>
      <c r="AJ68" s="55">
        <v>225028.76840048909</v>
      </c>
      <c r="AK68" s="55">
        <v>1175.7970450507362</v>
      </c>
      <c r="AL68" s="16">
        <f t="shared" si="15"/>
        <v>5.3816370616036169E-2</v>
      </c>
      <c r="AM68" s="57">
        <f t="shared" si="16"/>
        <v>5.3816370616036391E-2</v>
      </c>
    </row>
    <row r="69" spans="1:39" x14ac:dyDescent="0.2">
      <c r="A69" s="188" t="s">
        <v>185</v>
      </c>
      <c r="B69" s="188" t="s">
        <v>186</v>
      </c>
      <c r="D69" s="67">
        <v>210649.546</v>
      </c>
      <c r="E69" s="72">
        <v>1227.3826423889293</v>
      </c>
      <c r="F69" s="54"/>
      <c r="G69" s="87">
        <v>207296.03095846047</v>
      </c>
      <c r="H69" s="80">
        <v>1201.9155934321157</v>
      </c>
      <c r="I69" s="89"/>
      <c r="J69" s="102">
        <f t="shared" si="9"/>
        <v>1.6177420407106347E-2</v>
      </c>
      <c r="K69" s="125">
        <f t="shared" si="10"/>
        <v>2.1188716658622875E-2</v>
      </c>
      <c r="L69" s="102">
        <v>1.4030935274954581E-2</v>
      </c>
      <c r="M69" s="96">
        <f>INDEX('Pace of change parameters'!$E$20:$I$20,1,$B$6)</f>
        <v>9.0547645222140982E-3</v>
      </c>
      <c r="N69" s="107">
        <f>IF(INDEX('Pace of change parameters'!$E$28:$I$28,1,$B$6)=1,(1+L69)*D69,D69)</f>
        <v>213605.15614562458</v>
      </c>
      <c r="O69" s="93">
        <f>IF(K69&lt;INDEX('Pace of change parameters'!$E$16:$I$16,1,$B$6),1,IF(K69&gt;INDEX('Pace of change parameters'!$E$17:$I$17,1,$B$6),0,(K69-INDEX('Pace of change parameters'!$E$17:$I$17,1,$B$6))/(INDEX('Pace of change parameters'!$E$16:$I$16,1,$B$6)-INDEX('Pace of change parameters'!$E$17:$I$17,1,$B$6))))</f>
        <v>0</v>
      </c>
      <c r="P69" s="56">
        <v>1.4030935274954581E-2</v>
      </c>
      <c r="Q69" s="56">
        <v>9.0547645222140982E-3</v>
      </c>
      <c r="R69" s="9">
        <f>IF(INDEX('Pace of change parameters'!$E$29:$I$29,1,$B$6)=1,D69*(1+P69),D69)</f>
        <v>213605.15614562458</v>
      </c>
      <c r="S69" s="102">
        <f>IF(P69&lt;INDEX('Pace of change parameters'!$E$22:$I$22,1,$B$6),INDEX('Pace of change parameters'!$E$22:$I$22,1,$B$6),P69)</f>
        <v>3.0487423748621283E-2</v>
      </c>
      <c r="T69" s="131">
        <v>2.5430495798258068E-2</v>
      </c>
      <c r="U69" s="116">
        <f t="shared" si="11"/>
        <v>217071.70797135669</v>
      </c>
      <c r="V69" s="130">
        <f>IF(J69&gt;INDEX('Pace of change parameters'!$E$24:$I$24,1,$B$6),0,IF(J69&lt;INDEX('Pace of change parameters'!$E$23:$I$23,1,$B$6),1,(J69-INDEX('Pace of change parameters'!$E$24:$I$24,1,$B$6))/(INDEX('Pace of change parameters'!$E$23:$I$23,1,$B$6)-INDEX('Pace of change parameters'!$E$24:$I$24,1,$B$6))))</f>
        <v>1</v>
      </c>
      <c r="W69" s="131">
        <f>MIN(S69, S69+(INDEX('Pace of change parameters'!$E$25:$I$25,1,$B$6)-S69)*(1-V69))</f>
        <v>3.0487423748621283E-2</v>
      </c>
      <c r="X69" s="131">
        <v>2.5430495798258068E-2</v>
      </c>
      <c r="Y69" s="107">
        <f t="shared" si="12"/>
        <v>217071.70797135669</v>
      </c>
      <c r="Z69" s="96">
        <v>0</v>
      </c>
      <c r="AA69" s="98">
        <f t="shared" si="13"/>
        <v>215077.34615081211</v>
      </c>
      <c r="AB69" s="98">
        <f>IF(INDEX('Pace of change parameters'!$E$27:$I$27,1,$B$6)=1,MAX(AA69,Y69),Y69)</f>
        <v>217071.70797135669</v>
      </c>
      <c r="AC69" s="96">
        <f t="shared" si="14"/>
        <v>3.0487423748621234E-2</v>
      </c>
      <c r="AD69" s="142">
        <v>2.5430495798258068E-2</v>
      </c>
      <c r="AE69" s="55">
        <f>IF(ROUND(AB69,0)/D69 &gt; (1+'Pace of change parameters'!$E$25), ROUND(AB69,0), ROUNDUP(AB69,0))</f>
        <v>217072</v>
      </c>
      <c r="AF69" s="55">
        <v>1258.5972847197338</v>
      </c>
      <c r="AG69" s="16">
        <f t="shared" si="17"/>
        <v>3.0488810073200812E-2</v>
      </c>
      <c r="AH69" s="16">
        <f t="shared" si="18"/>
        <v>2.5431875319704256E-2</v>
      </c>
      <c r="AI69" s="55"/>
      <c r="AJ69" s="55">
        <v>215077.34615081211</v>
      </c>
      <c r="AK69" s="55">
        <v>1247.0321546313592</v>
      </c>
      <c r="AL69" s="16">
        <f t="shared" si="15"/>
        <v>9.2741234020492502E-3</v>
      </c>
      <c r="AM69" s="57">
        <f t="shared" si="16"/>
        <v>9.2741234020492502E-3</v>
      </c>
    </row>
    <row r="70" spans="1:39" x14ac:dyDescent="0.2">
      <c r="A70" s="188" t="s">
        <v>187</v>
      </c>
      <c r="B70" s="188" t="s">
        <v>188</v>
      </c>
      <c r="D70" s="67">
        <v>345548.89899999998</v>
      </c>
      <c r="E70" s="72">
        <v>1332.9356269697075</v>
      </c>
      <c r="F70" s="54"/>
      <c r="G70" s="87">
        <v>321359.20910981664</v>
      </c>
      <c r="H70" s="80">
        <v>1235.0893018094202</v>
      </c>
      <c r="I70" s="89"/>
      <c r="J70" s="102">
        <f t="shared" si="9"/>
        <v>7.5273056456636622E-2</v>
      </c>
      <c r="K70" s="125">
        <f t="shared" si="10"/>
        <v>7.9222065171272504E-2</v>
      </c>
      <c r="L70" s="102">
        <v>1.2760582346547977E-2</v>
      </c>
      <c r="M70" s="96">
        <f>INDEX('Pace of change parameters'!$E$20:$I$20,1,$B$6)</f>
        <v>9.0547645222140982E-3</v>
      </c>
      <c r="N70" s="107">
        <f>IF(INDEX('Pace of change parameters'!$E$28:$I$28,1,$B$6)=1,(1+L70)*D70,D70)</f>
        <v>349958.30418044847</v>
      </c>
      <c r="O70" s="93">
        <f>IF(K70&lt;INDEX('Pace of change parameters'!$E$16:$I$16,1,$B$6),1,IF(K70&gt;INDEX('Pace of change parameters'!$E$17:$I$17,1,$B$6),0,(K70-INDEX('Pace of change parameters'!$E$17:$I$17,1,$B$6))/(INDEX('Pace of change parameters'!$E$16:$I$16,1,$B$6)-INDEX('Pace of change parameters'!$E$17:$I$17,1,$B$6))))</f>
        <v>0</v>
      </c>
      <c r="P70" s="56">
        <v>1.2760582346547977E-2</v>
      </c>
      <c r="Q70" s="56">
        <v>9.0547645222140982E-3</v>
      </c>
      <c r="R70" s="9">
        <f>IF(INDEX('Pace of change parameters'!$E$29:$I$29,1,$B$6)=1,D70*(1+P70),D70)</f>
        <v>349958.30418044847</v>
      </c>
      <c r="S70" s="102">
        <f>IF(P70&lt;INDEX('Pace of change parameters'!$E$22:$I$22,1,$B$6),INDEX('Pace of change parameters'!$E$22:$I$22,1,$B$6),P70)</f>
        <v>3.0487423748621283E-2</v>
      </c>
      <c r="T70" s="131">
        <v>2.6716741191218141E-2</v>
      </c>
      <c r="U70" s="116">
        <f t="shared" si="11"/>
        <v>356083.79470968252</v>
      </c>
      <c r="V70" s="130">
        <f>IF(J70&gt;INDEX('Pace of change parameters'!$E$24:$I$24,1,$B$6),0,IF(J70&lt;INDEX('Pace of change parameters'!$E$23:$I$23,1,$B$6),1,(J70-INDEX('Pace of change parameters'!$E$24:$I$24,1,$B$6))/(INDEX('Pace of change parameters'!$E$23:$I$23,1,$B$6)-INDEX('Pace of change parameters'!$E$24:$I$24,1,$B$6))))</f>
        <v>0.49453887086726767</v>
      </c>
      <c r="W70" s="131">
        <f>MIN(S70, S70+(INDEX('Pace of change parameters'!$E$25:$I$25,1,$B$6)-S70)*(1-V70))</f>
        <v>2.2096769005017926E-2</v>
      </c>
      <c r="X70" s="131">
        <v>1.8356788904295041E-2</v>
      </c>
      <c r="Y70" s="107">
        <f t="shared" si="12"/>
        <v>353184.41320114129</v>
      </c>
      <c r="Z70" s="96">
        <v>0</v>
      </c>
      <c r="AA70" s="98">
        <f t="shared" si="13"/>
        <v>333422.13807418942</v>
      </c>
      <c r="AB70" s="98">
        <f>IF(INDEX('Pace of change parameters'!$E$27:$I$27,1,$B$6)=1,MAX(AA70,Y70),Y70)</f>
        <v>353184.41320114129</v>
      </c>
      <c r="AC70" s="96">
        <f t="shared" si="14"/>
        <v>2.2096769005018002E-2</v>
      </c>
      <c r="AD70" s="142">
        <v>1.8356788904295041E-2</v>
      </c>
      <c r="AE70" s="55">
        <f>IF(ROUND(AB70,0)/D70 &gt; (1+'Pace of change parameters'!$E$25), ROUND(AB70,0), ROUNDUP(AB70,0))</f>
        <v>353184</v>
      </c>
      <c r="AF70" s="55">
        <v>1357.4024568289028</v>
      </c>
      <c r="AG70" s="16">
        <f t="shared" si="17"/>
        <v>2.2095573223053444E-2</v>
      </c>
      <c r="AH70" s="16">
        <f t="shared" si="18"/>
        <v>1.835559749784621E-2</v>
      </c>
      <c r="AI70" s="55"/>
      <c r="AJ70" s="55">
        <v>333422.13807418942</v>
      </c>
      <c r="AK70" s="55">
        <v>1281.4511115538937</v>
      </c>
      <c r="AL70" s="16">
        <f t="shared" si="15"/>
        <v>5.9269795460952235E-2</v>
      </c>
      <c r="AM70" s="57">
        <f t="shared" si="16"/>
        <v>5.9269795460952235E-2</v>
      </c>
    </row>
    <row r="71" spans="1:39" x14ac:dyDescent="0.2">
      <c r="A71" s="188" t="s">
        <v>189</v>
      </c>
      <c r="B71" s="188" t="s">
        <v>190</v>
      </c>
      <c r="D71" s="67">
        <v>153432.86273190347</v>
      </c>
      <c r="E71" s="72">
        <v>1289.3626226430765</v>
      </c>
      <c r="F71" s="54"/>
      <c r="G71" s="87">
        <v>150515.47937884813</v>
      </c>
      <c r="H71" s="80">
        <v>1263.9725281560238</v>
      </c>
      <c r="I71" s="89"/>
      <c r="J71" s="102">
        <f t="shared" si="9"/>
        <v>1.9382613436803142E-2</v>
      </c>
      <c r="K71" s="125">
        <f t="shared" si="10"/>
        <v>2.0087536652472648E-2</v>
      </c>
      <c r="L71" s="102">
        <v>9.7525458263267861E-3</v>
      </c>
      <c r="M71" s="96">
        <f>INDEX('Pace of change parameters'!$E$20:$I$20,1,$B$6)</f>
        <v>9.0547645222140982E-3</v>
      </c>
      <c r="N71" s="107">
        <f>IF(INDEX('Pace of change parameters'!$E$28:$I$28,1,$B$6)=1,(1+L71)*D71,D71)</f>
        <v>154929.22375696086</v>
      </c>
      <c r="O71" s="93">
        <f>IF(K71&lt;INDEX('Pace of change parameters'!$E$16:$I$16,1,$B$6),1,IF(K71&gt;INDEX('Pace of change parameters'!$E$17:$I$17,1,$B$6),0,(K71-INDEX('Pace of change parameters'!$E$17:$I$17,1,$B$6))/(INDEX('Pace of change parameters'!$E$16:$I$16,1,$B$6)-INDEX('Pace of change parameters'!$E$17:$I$17,1,$B$6))))</f>
        <v>0</v>
      </c>
      <c r="P71" s="56">
        <v>9.7525458263267861E-3</v>
      </c>
      <c r="Q71" s="56">
        <v>9.0547645222140982E-3</v>
      </c>
      <c r="R71" s="9">
        <f>IF(INDEX('Pace of change parameters'!$E$29:$I$29,1,$B$6)=1,D71*(1+P71),D71)</f>
        <v>154929.22375696086</v>
      </c>
      <c r="S71" s="102">
        <f>IF(P71&lt;INDEX('Pace of change parameters'!$E$22:$I$22,1,$B$6),INDEX('Pace of change parameters'!$E$22:$I$22,1,$B$6),P71)</f>
        <v>3.0487423748621283E-2</v>
      </c>
      <c r="T71" s="131">
        <v>2.9775313775353807E-2</v>
      </c>
      <c r="U71" s="116">
        <f t="shared" si="11"/>
        <v>158110.63543497503</v>
      </c>
      <c r="V71" s="130">
        <f>IF(J71&gt;INDEX('Pace of change parameters'!$E$24:$I$24,1,$B$6),0,IF(J71&lt;INDEX('Pace of change parameters'!$E$23:$I$23,1,$B$6),1,(J71-INDEX('Pace of change parameters'!$E$24:$I$24,1,$B$6))/(INDEX('Pace of change parameters'!$E$23:$I$23,1,$B$6)-INDEX('Pace of change parameters'!$E$24:$I$24,1,$B$6))))</f>
        <v>1</v>
      </c>
      <c r="W71" s="131">
        <f>MIN(S71, S71+(INDEX('Pace of change parameters'!$E$25:$I$25,1,$B$6)-S71)*(1-V71))</f>
        <v>3.0487423748621283E-2</v>
      </c>
      <c r="X71" s="131">
        <v>2.9775313775353807E-2</v>
      </c>
      <c r="Y71" s="107">
        <f t="shared" si="12"/>
        <v>158110.63543497503</v>
      </c>
      <c r="Z71" s="96">
        <v>0</v>
      </c>
      <c r="AA71" s="98">
        <f t="shared" si="13"/>
        <v>156165.41093305824</v>
      </c>
      <c r="AB71" s="98">
        <f>IF(INDEX('Pace of change parameters'!$E$27:$I$27,1,$B$6)=1,MAX(AA71,Y71),Y71)</f>
        <v>158110.63543497503</v>
      </c>
      <c r="AC71" s="96">
        <f t="shared" si="14"/>
        <v>3.0487423748621234E-2</v>
      </c>
      <c r="AD71" s="142">
        <v>2.9775313775353807E-2</v>
      </c>
      <c r="AE71" s="55">
        <f>IF(ROUND(AB71,0)/D71 &gt; (1+'Pace of change parameters'!$E$25), ROUND(AB71,0), ROUNDUP(AB71,0))</f>
        <v>158111</v>
      </c>
      <c r="AF71" s="55">
        <v>1327.7568607827959</v>
      </c>
      <c r="AG71" s="16">
        <f t="shared" si="17"/>
        <v>3.0489799804300999E-2</v>
      </c>
      <c r="AH71" s="16">
        <f t="shared" si="18"/>
        <v>2.9777688189079665E-2</v>
      </c>
      <c r="AI71" s="55"/>
      <c r="AJ71" s="55">
        <v>156165.41093305824</v>
      </c>
      <c r="AK71" s="55">
        <v>1311.4185337094366</v>
      </c>
      <c r="AL71" s="16">
        <f t="shared" si="15"/>
        <v>1.2458514694881684E-2</v>
      </c>
      <c r="AM71" s="57">
        <f t="shared" si="16"/>
        <v>1.2458514694881684E-2</v>
      </c>
    </row>
    <row r="72" spans="1:39" x14ac:dyDescent="0.2">
      <c r="A72" s="188" t="s">
        <v>191</v>
      </c>
      <c r="B72" s="188" t="s">
        <v>192</v>
      </c>
      <c r="D72" s="67">
        <v>721007.12399999995</v>
      </c>
      <c r="E72" s="72">
        <v>1232.6699161416616</v>
      </c>
      <c r="F72" s="54"/>
      <c r="G72" s="87">
        <v>670788.95811139548</v>
      </c>
      <c r="H72" s="80">
        <v>1140.0628165739836</v>
      </c>
      <c r="I72" s="89"/>
      <c r="J72" s="102">
        <f t="shared" si="9"/>
        <v>7.4864329952588404E-2</v>
      </c>
      <c r="K72" s="125">
        <f t="shared" si="10"/>
        <v>8.1229821919789114E-2</v>
      </c>
      <c r="L72" s="102">
        <v>1.5030523340366697E-2</v>
      </c>
      <c r="M72" s="96">
        <f>INDEX('Pace of change parameters'!$E$20:$I$20,1,$B$6)</f>
        <v>9.0547645222140982E-3</v>
      </c>
      <c r="N72" s="107">
        <f>IF(INDEX('Pace of change parameters'!$E$28:$I$28,1,$B$6)=1,(1+L72)*D72,D72)</f>
        <v>731844.23840585258</v>
      </c>
      <c r="O72" s="93">
        <f>IF(K72&lt;INDEX('Pace of change parameters'!$E$16:$I$16,1,$B$6),1,IF(K72&gt;INDEX('Pace of change parameters'!$E$17:$I$17,1,$B$6),0,(K72-INDEX('Pace of change parameters'!$E$17:$I$17,1,$B$6))/(INDEX('Pace of change parameters'!$E$16:$I$16,1,$B$6)-INDEX('Pace of change parameters'!$E$17:$I$17,1,$B$6))))</f>
        <v>0</v>
      </c>
      <c r="P72" s="56">
        <v>1.5030523340366697E-2</v>
      </c>
      <c r="Q72" s="56">
        <v>9.0547645222140982E-3</v>
      </c>
      <c r="R72" s="9">
        <f>IF(INDEX('Pace of change parameters'!$E$29:$I$29,1,$B$6)=1,D72*(1+P72),D72)</f>
        <v>731844.23840585258</v>
      </c>
      <c r="S72" s="102">
        <f>IF(P72&lt;INDEX('Pace of change parameters'!$E$22:$I$22,1,$B$6),INDEX('Pace of change parameters'!$E$22:$I$22,1,$B$6),P72)</f>
        <v>3.0487423748621283E-2</v>
      </c>
      <c r="T72" s="131">
        <v>2.4420665983351242E-2</v>
      </c>
      <c r="U72" s="116">
        <f t="shared" si="11"/>
        <v>742988.77371516265</v>
      </c>
      <c r="V72" s="130">
        <f>IF(J72&gt;INDEX('Pace of change parameters'!$E$24:$I$24,1,$B$6),0,IF(J72&lt;INDEX('Pace of change parameters'!$E$23:$I$23,1,$B$6),1,(J72-INDEX('Pace of change parameters'!$E$24:$I$24,1,$B$6))/(INDEX('Pace of change parameters'!$E$23:$I$23,1,$B$6)-INDEX('Pace of change parameters'!$E$24:$I$24,1,$B$6))))</f>
        <v>0.50271340094823203</v>
      </c>
      <c r="W72" s="131">
        <f>MIN(S72, S72+(INDEX('Pace of change parameters'!$E$25:$I$25,1,$B$6)-S72)*(1-V72))</f>
        <v>2.2232466204361936E-2</v>
      </c>
      <c r="X72" s="131">
        <v>1.6214307603555023E-2</v>
      </c>
      <c r="Y72" s="107">
        <f t="shared" si="12"/>
        <v>737036.89051743422</v>
      </c>
      <c r="Z72" s="96">
        <v>0</v>
      </c>
      <c r="AA72" s="98">
        <f t="shared" si="13"/>
        <v>695968.50586482009</v>
      </c>
      <c r="AB72" s="98">
        <f>IF(INDEX('Pace of change parameters'!$E$27:$I$27,1,$B$6)=1,MAX(AA72,Y72),Y72)</f>
        <v>737036.89051743422</v>
      </c>
      <c r="AC72" s="96">
        <f t="shared" si="14"/>
        <v>2.2232466204362034E-2</v>
      </c>
      <c r="AD72" s="142">
        <v>1.6214307603555023E-2</v>
      </c>
      <c r="AE72" s="55">
        <f>IF(ROUND(AB72,0)/D72 &gt; (1+'Pace of change parameters'!$E$25), ROUND(AB72,0), ROUNDUP(AB72,0))</f>
        <v>737037</v>
      </c>
      <c r="AF72" s="55">
        <v>1252.6569914105514</v>
      </c>
      <c r="AG72" s="16">
        <f t="shared" si="17"/>
        <v>2.2232618051080566E-2</v>
      </c>
      <c r="AH72" s="16">
        <f t="shared" si="18"/>
        <v>1.6214458556310651E-2</v>
      </c>
      <c r="AI72" s="55"/>
      <c r="AJ72" s="55">
        <v>695968.50586482009</v>
      </c>
      <c r="AK72" s="55">
        <v>1182.8575969362764</v>
      </c>
      <c r="AL72" s="16">
        <f t="shared" si="15"/>
        <v>5.9009127265245542E-2</v>
      </c>
      <c r="AM72" s="57">
        <f t="shared" si="16"/>
        <v>5.900912726524532E-2</v>
      </c>
    </row>
    <row r="73" spans="1:39" x14ac:dyDescent="0.2">
      <c r="A73" s="188" t="s">
        <v>193</v>
      </c>
      <c r="B73" s="188" t="s">
        <v>194</v>
      </c>
      <c r="D73" s="67">
        <v>382371.33604244859</v>
      </c>
      <c r="E73" s="72">
        <v>1085.6067845358955</v>
      </c>
      <c r="F73" s="54"/>
      <c r="G73" s="87">
        <v>371959.30343728227</v>
      </c>
      <c r="H73" s="80">
        <v>1049.255325696646</v>
      </c>
      <c r="I73" s="89"/>
      <c r="J73" s="102">
        <f t="shared" si="9"/>
        <v>2.7992397310535155E-2</v>
      </c>
      <c r="K73" s="125">
        <f t="shared" si="10"/>
        <v>3.4645007701165742E-2</v>
      </c>
      <c r="L73" s="102">
        <v>1.5584820803503874E-2</v>
      </c>
      <c r="M73" s="96">
        <f>INDEX('Pace of change parameters'!$E$20:$I$20,1,$B$6)</f>
        <v>9.0547645222140982E-3</v>
      </c>
      <c r="N73" s="107">
        <f>IF(INDEX('Pace of change parameters'!$E$28:$I$28,1,$B$6)=1,(1+L73)*D73,D73)</f>
        <v>388330.52479506651</v>
      </c>
      <c r="O73" s="93">
        <f>IF(K73&lt;INDEX('Pace of change parameters'!$E$16:$I$16,1,$B$6),1,IF(K73&gt;INDEX('Pace of change parameters'!$E$17:$I$17,1,$B$6),0,(K73-INDEX('Pace of change parameters'!$E$17:$I$17,1,$B$6))/(INDEX('Pace of change parameters'!$E$16:$I$16,1,$B$6)-INDEX('Pace of change parameters'!$E$17:$I$17,1,$B$6))))</f>
        <v>0</v>
      </c>
      <c r="P73" s="56">
        <v>1.5584820803503874E-2</v>
      </c>
      <c r="Q73" s="56">
        <v>9.0547645222140982E-3</v>
      </c>
      <c r="R73" s="9">
        <f>IF(INDEX('Pace of change parameters'!$E$29:$I$29,1,$B$6)=1,D73*(1+P73),D73)</f>
        <v>388330.52479506651</v>
      </c>
      <c r="S73" s="102">
        <f>IF(P73&lt;INDEX('Pace of change parameters'!$E$22:$I$22,1,$B$6),INDEX('Pace of change parameters'!$E$22:$I$22,1,$B$6),P73)</f>
        <v>3.0487423748621283E-2</v>
      </c>
      <c r="T73" s="131">
        <v>2.3861545991886057E-2</v>
      </c>
      <c r="U73" s="116">
        <f t="shared" si="11"/>
        <v>394028.85299370118</v>
      </c>
      <c r="V73" s="130">
        <f>IF(J73&gt;INDEX('Pace of change parameters'!$E$24:$I$24,1,$B$6),0,IF(J73&lt;INDEX('Pace of change parameters'!$E$23:$I$23,1,$B$6),1,(J73-INDEX('Pace of change parameters'!$E$24:$I$24,1,$B$6))/(INDEX('Pace of change parameters'!$E$23:$I$23,1,$B$6)-INDEX('Pace of change parameters'!$E$24:$I$24,1,$B$6))))</f>
        <v>1</v>
      </c>
      <c r="W73" s="131">
        <f>MIN(S73, S73+(INDEX('Pace of change parameters'!$E$25:$I$25,1,$B$6)-S73)*(1-V73))</f>
        <v>3.0487423748621283E-2</v>
      </c>
      <c r="X73" s="131">
        <v>2.3861545991886057E-2</v>
      </c>
      <c r="Y73" s="107">
        <f t="shared" si="12"/>
        <v>394028.85299370118</v>
      </c>
      <c r="Z73" s="96">
        <v>0</v>
      </c>
      <c r="AA73" s="98">
        <f t="shared" si="13"/>
        <v>385921.61890174501</v>
      </c>
      <c r="AB73" s="98">
        <f>IF(INDEX('Pace of change parameters'!$E$27:$I$27,1,$B$6)=1,MAX(AA73,Y73),Y73)</f>
        <v>394028.85299370118</v>
      </c>
      <c r="AC73" s="96">
        <f t="shared" si="14"/>
        <v>3.0487423748621234E-2</v>
      </c>
      <c r="AD73" s="142">
        <v>2.3861545991886057E-2</v>
      </c>
      <c r="AE73" s="55">
        <f>IF(ROUND(AB73,0)/D73 &gt; (1+'Pace of change parameters'!$E$25), ROUND(AB73,0), ROUNDUP(AB73,0))</f>
        <v>394029</v>
      </c>
      <c r="AF73" s="55">
        <v>1111.5114554424238</v>
      </c>
      <c r="AG73" s="16">
        <f t="shared" ref="AG73:AG104" si="19">AE73/D73 - 1</f>
        <v>3.0487808208137457E-2</v>
      </c>
      <c r="AH73" s="16">
        <f t="shared" ref="AH73:AH104" si="20">AF73/E73 - 1</f>
        <v>2.3861927979385911E-2</v>
      </c>
      <c r="AI73" s="55"/>
      <c r="AJ73" s="55">
        <v>385921.61890174501</v>
      </c>
      <c r="AK73" s="55">
        <v>1088.6414459650812</v>
      </c>
      <c r="AL73" s="16">
        <f t="shared" si="15"/>
        <v>2.1007843824160322E-2</v>
      </c>
      <c r="AM73" s="57">
        <f t="shared" si="16"/>
        <v>2.1007843824160322E-2</v>
      </c>
    </row>
    <row r="74" spans="1:39" x14ac:dyDescent="0.2">
      <c r="A74" s="188" t="s">
        <v>195</v>
      </c>
      <c r="B74" s="188" t="s">
        <v>196</v>
      </c>
      <c r="D74" s="67">
        <v>474350.34600000002</v>
      </c>
      <c r="E74" s="72">
        <v>1305.7466740439168</v>
      </c>
      <c r="F74" s="54"/>
      <c r="G74" s="87">
        <v>459599.13690142683</v>
      </c>
      <c r="H74" s="80">
        <v>1258.6087992021064</v>
      </c>
      <c r="I74" s="89"/>
      <c r="J74" s="102">
        <f t="shared" ref="J74:J137" si="21">D74/G74-1</f>
        <v>3.2095815492658275E-2</v>
      </c>
      <c r="K74" s="125">
        <f t="shared" ref="K74:K137" si="22">E74/H74-1</f>
        <v>3.7452363968608404E-2</v>
      </c>
      <c r="L74" s="102">
        <v>1.4291730586718066E-2</v>
      </c>
      <c r="M74" s="96">
        <f>INDEX('Pace of change parameters'!$E$20:$I$20,1,$B$6)</f>
        <v>9.0547645222140982E-3</v>
      </c>
      <c r="N74" s="107">
        <f>IF(INDEX('Pace of change parameters'!$E$28:$I$28,1,$B$6)=1,(1+L74)*D74,D74)</f>
        <v>481129.6333487485</v>
      </c>
      <c r="O74" s="93">
        <f>IF(K74&lt;INDEX('Pace of change parameters'!$E$16:$I$16,1,$B$6),1,IF(K74&gt;INDEX('Pace of change parameters'!$E$17:$I$17,1,$B$6),0,(K74-INDEX('Pace of change parameters'!$E$17:$I$17,1,$B$6))/(INDEX('Pace of change parameters'!$E$16:$I$16,1,$B$6)-INDEX('Pace of change parameters'!$E$17:$I$17,1,$B$6))))</f>
        <v>0</v>
      </c>
      <c r="P74" s="56">
        <v>1.4291730586718066E-2</v>
      </c>
      <c r="Q74" s="56">
        <v>9.0547645222140982E-3</v>
      </c>
      <c r="R74" s="9">
        <f>IF(INDEX('Pace of change parameters'!$E$29:$I$29,1,$B$6)=1,D74*(1+P74),D74)</f>
        <v>481129.6333487485</v>
      </c>
      <c r="S74" s="102">
        <f>IF(P74&lt;INDEX('Pace of change parameters'!$E$22:$I$22,1,$B$6),INDEX('Pace of change parameters'!$E$22:$I$22,1,$B$6),P74)</f>
        <v>3.0487423748621283E-2</v>
      </c>
      <c r="T74" s="131">
        <v>2.5166836480352783E-2</v>
      </c>
      <c r="U74" s="116">
        <f t="shared" ref="U74:U137" si="23">D74*(1+S74)</f>
        <v>488812.06600380712</v>
      </c>
      <c r="V74" s="130">
        <f>IF(J74&gt;INDEX('Pace of change parameters'!$E$24:$I$24,1,$B$6),0,IF(J74&lt;INDEX('Pace of change parameters'!$E$23:$I$23,1,$B$6),1,(J74-INDEX('Pace of change parameters'!$E$24:$I$24,1,$B$6))/(INDEX('Pace of change parameters'!$E$23:$I$23,1,$B$6)-INDEX('Pace of change parameters'!$E$24:$I$24,1,$B$6))))</f>
        <v>1</v>
      </c>
      <c r="W74" s="131">
        <f>MIN(S74, S74+(INDEX('Pace of change parameters'!$E$25:$I$25,1,$B$6)-S74)*(1-V74))</f>
        <v>3.0487423748621283E-2</v>
      </c>
      <c r="X74" s="131">
        <v>2.5166836480352783E-2</v>
      </c>
      <c r="Y74" s="107">
        <f t="shared" ref="Y74:Y137" si="24">D74*(1+W74)</f>
        <v>488812.06600380712</v>
      </c>
      <c r="Z74" s="96">
        <v>0</v>
      </c>
      <c r="AA74" s="98">
        <f t="shared" ref="AA74:AA137" si="25">(1+Z74)*AJ74</f>
        <v>476851.20742987521</v>
      </c>
      <c r="AB74" s="98">
        <f>IF(INDEX('Pace of change parameters'!$E$27:$I$27,1,$B$6)=1,MAX(AA74,Y74),Y74)</f>
        <v>488812.06600380712</v>
      </c>
      <c r="AC74" s="96">
        <f t="shared" ref="AC74:AC137" si="26">AB74/D74-1</f>
        <v>3.0487423748621234E-2</v>
      </c>
      <c r="AD74" s="142">
        <v>2.5166836480352783E-2</v>
      </c>
      <c r="AE74" s="55">
        <f>IF(ROUND(AB74,0)/D74 &gt; (1+'Pace of change parameters'!$E$25), ROUND(AB74,0), ROUNDUP(AB74,0))</f>
        <v>488812</v>
      </c>
      <c r="AF74" s="55">
        <v>1338.6080063234124</v>
      </c>
      <c r="AG74" s="16">
        <f t="shared" si="19"/>
        <v>3.0487284602929376E-2</v>
      </c>
      <c r="AH74" s="16">
        <f t="shared" si="20"/>
        <v>2.5166698053094461E-2</v>
      </c>
      <c r="AI74" s="55"/>
      <c r="AJ74" s="55">
        <v>476851.20742987521</v>
      </c>
      <c r="AK74" s="55">
        <v>1305.8534653212628</v>
      </c>
      <c r="AL74" s="16">
        <f t="shared" ref="AL74:AL137" si="27">AE74/AJ74-1</f>
        <v>2.5082861034558146E-2</v>
      </c>
      <c r="AM74" s="57">
        <f t="shared" ref="AM74:AM137" si="28">AF74/AK74-1</f>
        <v>2.5082861034558368E-2</v>
      </c>
    </row>
    <row r="75" spans="1:39" x14ac:dyDescent="0.2">
      <c r="A75" s="188" t="s">
        <v>197</v>
      </c>
      <c r="B75" s="188" t="s">
        <v>198</v>
      </c>
      <c r="D75" s="67">
        <v>869830.02760563383</v>
      </c>
      <c r="E75" s="72">
        <v>1212.7207584549899</v>
      </c>
      <c r="F75" s="54"/>
      <c r="G75" s="87">
        <v>871244.66964491783</v>
      </c>
      <c r="H75" s="80">
        <v>1205.3487623530716</v>
      </c>
      <c r="I75" s="89"/>
      <c r="J75" s="102">
        <f t="shared" si="21"/>
        <v>-1.6237023749717805E-3</v>
      </c>
      <c r="K75" s="125">
        <f t="shared" si="22"/>
        <v>6.11606891894656E-3</v>
      </c>
      <c r="L75" s="102">
        <v>1.6877319123138612E-2</v>
      </c>
      <c r="M75" s="96">
        <f>INDEX('Pace of change parameters'!$E$20:$I$20,1,$B$6)</f>
        <v>9.0547645222140982E-3</v>
      </c>
      <c r="N75" s="107">
        <f>IF(INDEX('Pace of change parameters'!$E$28:$I$28,1,$B$6)=1,(1+L75)*D75,D75)</f>
        <v>884510.42656442255</v>
      </c>
      <c r="O75" s="93">
        <f>IF(K75&lt;INDEX('Pace of change parameters'!$E$16:$I$16,1,$B$6),1,IF(K75&gt;INDEX('Pace of change parameters'!$E$17:$I$17,1,$B$6),0,(K75-INDEX('Pace of change parameters'!$E$17:$I$17,1,$B$6))/(INDEX('Pace of change parameters'!$E$16:$I$16,1,$B$6)-INDEX('Pace of change parameters'!$E$17:$I$17,1,$B$6))))</f>
        <v>0</v>
      </c>
      <c r="P75" s="56">
        <v>1.6877319123138612E-2</v>
      </c>
      <c r="Q75" s="56">
        <v>9.0547645222140982E-3</v>
      </c>
      <c r="R75" s="9">
        <f>IF(INDEX('Pace of change parameters'!$E$29:$I$29,1,$B$6)=1,D75*(1+P75),D75)</f>
        <v>884510.42656442255</v>
      </c>
      <c r="S75" s="102">
        <f>IF(P75&lt;INDEX('Pace of change parameters'!$E$22:$I$22,1,$B$6),INDEX('Pace of change parameters'!$E$22:$I$22,1,$B$6),P75)</f>
        <v>3.0487423748621283E-2</v>
      </c>
      <c r="T75" s="131">
        <v>2.256017039539393E-2</v>
      </c>
      <c r="U75" s="116">
        <f t="shared" si="23"/>
        <v>896348.90424652165</v>
      </c>
      <c r="V75" s="130">
        <f>IF(J75&gt;INDEX('Pace of change parameters'!$E$24:$I$24,1,$B$6),0,IF(J75&lt;INDEX('Pace of change parameters'!$E$23:$I$23,1,$B$6),1,(J75-INDEX('Pace of change parameters'!$E$24:$I$24,1,$B$6))/(INDEX('Pace of change parameters'!$E$23:$I$23,1,$B$6)-INDEX('Pace of change parameters'!$E$24:$I$24,1,$B$6))))</f>
        <v>1</v>
      </c>
      <c r="W75" s="131">
        <f>MIN(S75, S75+(INDEX('Pace of change parameters'!$E$25:$I$25,1,$B$6)-S75)*(1-V75))</f>
        <v>3.0487423748621283E-2</v>
      </c>
      <c r="X75" s="131">
        <v>2.256017039539393E-2</v>
      </c>
      <c r="Y75" s="107">
        <f t="shared" si="24"/>
        <v>896348.90424652165</v>
      </c>
      <c r="Z75" s="96">
        <v>-1.1757276713596498E-3</v>
      </c>
      <c r="AA75" s="98">
        <f t="shared" si="25"/>
        <v>902885.96848819789</v>
      </c>
      <c r="AB75" s="98">
        <f>IF(INDEX('Pace of change parameters'!$E$27:$I$27,1,$B$6)=1,MAX(AA75,Y75),Y75)</f>
        <v>896348.90424652165</v>
      </c>
      <c r="AC75" s="96">
        <f t="shared" si="26"/>
        <v>3.0487423748621234E-2</v>
      </c>
      <c r="AD75" s="142">
        <v>2.256017039539393E-2</v>
      </c>
      <c r="AE75" s="55">
        <f>IF(ROUND(AB75,0)/D75 &gt; (1+'Pace of change parameters'!$E$25), ROUND(AB75,0), ROUNDUP(AB75,0))</f>
        <v>896349</v>
      </c>
      <c r="AF75" s="55">
        <v>1240.0800778806988</v>
      </c>
      <c r="AG75" s="16">
        <f t="shared" si="19"/>
        <v>3.0487533831597524E-2</v>
      </c>
      <c r="AH75" s="16">
        <f t="shared" si="20"/>
        <v>2.2560279631532731E-2</v>
      </c>
      <c r="AI75" s="55"/>
      <c r="AJ75" s="55">
        <v>903948.76606595307</v>
      </c>
      <c r="AK75" s="55">
        <v>1250.5941951441109</v>
      </c>
      <c r="AL75" s="16">
        <f t="shared" si="27"/>
        <v>-8.4072973505210369E-3</v>
      </c>
      <c r="AM75" s="57">
        <f t="shared" si="28"/>
        <v>-8.4072973505210369E-3</v>
      </c>
    </row>
    <row r="76" spans="1:39" x14ac:dyDescent="0.2">
      <c r="A76" s="188" t="s">
        <v>199</v>
      </c>
      <c r="B76" s="188" t="s">
        <v>200</v>
      </c>
      <c r="D76" s="67">
        <v>330417.44021909236</v>
      </c>
      <c r="E76" s="72">
        <v>1127.1121670490336</v>
      </c>
      <c r="F76" s="54"/>
      <c r="G76" s="87">
        <v>341122.46214533737</v>
      </c>
      <c r="H76" s="80">
        <v>1155.0573383850362</v>
      </c>
      <c r="I76" s="89"/>
      <c r="J76" s="102">
        <f t="shared" si="21"/>
        <v>-3.1381756155606233E-2</v>
      </c>
      <c r="K76" s="125">
        <f t="shared" si="22"/>
        <v>-2.4193752472128072E-2</v>
      </c>
      <c r="L76" s="102">
        <v>1.6542842937327995E-2</v>
      </c>
      <c r="M76" s="96">
        <f>INDEX('Pace of change parameters'!$E$20:$I$20,1,$B$6)</f>
        <v>9.0547645222140982E-3</v>
      </c>
      <c r="N76" s="107">
        <f>IF(INDEX('Pace of change parameters'!$E$28:$I$28,1,$B$6)=1,(1+L76)*D76,D76)</f>
        <v>335883.48403639079</v>
      </c>
      <c r="O76" s="93">
        <f>IF(K76&lt;INDEX('Pace of change parameters'!$E$16:$I$16,1,$B$6),1,IF(K76&gt;INDEX('Pace of change parameters'!$E$17:$I$17,1,$B$6),0,(K76-INDEX('Pace of change parameters'!$E$17:$I$17,1,$B$6))/(INDEX('Pace of change parameters'!$E$16:$I$16,1,$B$6)-INDEX('Pace of change parameters'!$E$17:$I$17,1,$B$6))))</f>
        <v>0.1159681982121111</v>
      </c>
      <c r="P76" s="56">
        <v>2.4842971461568997E-2</v>
      </c>
      <c r="Q76" s="56">
        <v>1.7293752472128165E-2</v>
      </c>
      <c r="R76" s="9">
        <f>IF(INDEX('Pace of change parameters'!$E$29:$I$29,1,$B$6)=1,D76*(1+P76),D76)</f>
        <v>338625.99125685997</v>
      </c>
      <c r="S76" s="102">
        <f>IF(P76&lt;INDEX('Pace of change parameters'!$E$22:$I$22,1,$B$6),INDEX('Pace of change parameters'!$E$22:$I$22,1,$B$6),P76)</f>
        <v>3.0487423748621283E-2</v>
      </c>
      <c r="T76" s="131">
        <v>2.2896626480773952E-2</v>
      </c>
      <c r="U76" s="116">
        <f t="shared" si="23"/>
        <v>340491.01673298655</v>
      </c>
      <c r="V76" s="130">
        <f>IF(J76&gt;INDEX('Pace of change parameters'!$E$24:$I$24,1,$B$6),0,IF(J76&lt;INDEX('Pace of change parameters'!$E$23:$I$23,1,$B$6),1,(J76-INDEX('Pace of change parameters'!$E$24:$I$24,1,$B$6))/(INDEX('Pace of change parameters'!$E$23:$I$23,1,$B$6)-INDEX('Pace of change parameters'!$E$24:$I$24,1,$B$6))))</f>
        <v>1</v>
      </c>
      <c r="W76" s="131">
        <f>MIN(S76, S76+(INDEX('Pace of change parameters'!$E$25:$I$25,1,$B$6)-S76)*(1-V76))</f>
        <v>3.0487423748621283E-2</v>
      </c>
      <c r="X76" s="131">
        <v>2.2896626480773952E-2</v>
      </c>
      <c r="Y76" s="107">
        <f t="shared" si="24"/>
        <v>340491.01673298655</v>
      </c>
      <c r="Z76" s="96">
        <v>-3.1265879524197682E-2</v>
      </c>
      <c r="AA76" s="98">
        <f t="shared" si="25"/>
        <v>342861.40182803012</v>
      </c>
      <c r="AB76" s="98">
        <f>IF(INDEX('Pace of change parameters'!$E$27:$I$27,1,$B$6)=1,MAX(AA76,Y76),Y76)</f>
        <v>340491.01673298655</v>
      </c>
      <c r="AC76" s="96">
        <f t="shared" si="26"/>
        <v>3.0487423748621234E-2</v>
      </c>
      <c r="AD76" s="142">
        <v>2.2896626480773952E-2</v>
      </c>
      <c r="AE76" s="55">
        <f>IF(ROUND(AB76,0)/D76 &gt; (1+'Pace of change parameters'!$E$25), ROUND(AB76,0), ROUNDUP(AB76,0))</f>
        <v>340491</v>
      </c>
      <c r="AF76" s="55">
        <v>1152.9191766811803</v>
      </c>
      <c r="AG76" s="16">
        <f t="shared" si="19"/>
        <v>3.0487373106661941E-2</v>
      </c>
      <c r="AH76" s="16">
        <f t="shared" si="20"/>
        <v>2.289657621185448E-2</v>
      </c>
      <c r="AI76" s="55"/>
      <c r="AJ76" s="55">
        <v>353927.24854125164</v>
      </c>
      <c r="AK76" s="55">
        <v>1198.4149713009017</v>
      </c>
      <c r="AL76" s="16">
        <f t="shared" si="27"/>
        <v>-3.7963306291421639E-2</v>
      </c>
      <c r="AM76" s="57">
        <f t="shared" si="28"/>
        <v>-3.7963306291421639E-2</v>
      </c>
    </row>
    <row r="77" spans="1:39" x14ac:dyDescent="0.2">
      <c r="A77" s="188" t="s">
        <v>201</v>
      </c>
      <c r="B77" s="188" t="s">
        <v>202</v>
      </c>
      <c r="D77" s="67">
        <v>159373.1898598485</v>
      </c>
      <c r="E77" s="72">
        <v>1208.8104022196742</v>
      </c>
      <c r="F77" s="54"/>
      <c r="G77" s="87">
        <v>160605.67758841801</v>
      </c>
      <c r="H77" s="80">
        <v>1214.8514566857971</v>
      </c>
      <c r="I77" s="89"/>
      <c r="J77" s="102">
        <f t="shared" si="21"/>
        <v>-7.6739984979110609E-3</v>
      </c>
      <c r="K77" s="125">
        <f t="shared" si="22"/>
        <v>-4.9726692369479464E-3</v>
      </c>
      <c r="L77" s="102">
        <v>1.1801633149249868E-2</v>
      </c>
      <c r="M77" s="96">
        <f>INDEX('Pace of change parameters'!$E$20:$I$20,1,$B$6)</f>
        <v>9.0547645222140982E-3</v>
      </c>
      <c r="N77" s="107">
        <f>IF(INDEX('Pace of change parameters'!$E$28:$I$28,1,$B$6)=1,(1+L77)*D77,D77)</f>
        <v>161254.05378040017</v>
      </c>
      <c r="O77" s="93">
        <f>IF(K77&lt;INDEX('Pace of change parameters'!$E$16:$I$16,1,$B$6),1,IF(K77&gt;INDEX('Pace of change parameters'!$E$17:$I$17,1,$B$6),0,(K77-INDEX('Pace of change parameters'!$E$17:$I$17,1,$B$6))/(INDEX('Pace of change parameters'!$E$16:$I$16,1,$B$6)-INDEX('Pace of change parameters'!$E$17:$I$17,1,$B$6))))</f>
        <v>0</v>
      </c>
      <c r="P77" s="56">
        <v>1.1801633149249868E-2</v>
      </c>
      <c r="Q77" s="56">
        <v>9.0547645222140982E-3</v>
      </c>
      <c r="R77" s="9">
        <f>IF(INDEX('Pace of change parameters'!$E$29:$I$29,1,$B$6)=1,D77*(1+P77),D77)</f>
        <v>161254.05378040017</v>
      </c>
      <c r="S77" s="102">
        <f>IF(P77&lt;INDEX('Pace of change parameters'!$E$22:$I$22,1,$B$6),INDEX('Pace of change parameters'!$E$22:$I$22,1,$B$6),P77)</f>
        <v>3.0487423748621283E-2</v>
      </c>
      <c r="T77" s="131">
        <v>2.7689826391479544E-2</v>
      </c>
      <c r="U77" s="116">
        <f t="shared" si="23"/>
        <v>164232.06783327516</v>
      </c>
      <c r="V77" s="130">
        <f>IF(J77&gt;INDEX('Pace of change parameters'!$E$24:$I$24,1,$B$6),0,IF(J77&lt;INDEX('Pace of change parameters'!$E$23:$I$23,1,$B$6),1,(J77-INDEX('Pace of change parameters'!$E$24:$I$24,1,$B$6))/(INDEX('Pace of change parameters'!$E$23:$I$23,1,$B$6)-INDEX('Pace of change parameters'!$E$24:$I$24,1,$B$6))))</f>
        <v>1</v>
      </c>
      <c r="W77" s="131">
        <f>MIN(S77, S77+(INDEX('Pace of change parameters'!$E$25:$I$25,1,$B$6)-S77)*(1-V77))</f>
        <v>3.0487423748621283E-2</v>
      </c>
      <c r="X77" s="131">
        <v>2.7689826391479544E-2</v>
      </c>
      <c r="Y77" s="107">
        <f t="shared" si="24"/>
        <v>164232.06783327516</v>
      </c>
      <c r="Z77" s="96">
        <v>-1.2184100523912056E-2</v>
      </c>
      <c r="AA77" s="98">
        <f t="shared" si="25"/>
        <v>164604.07717936652</v>
      </c>
      <c r="AB77" s="98">
        <f>IF(INDEX('Pace of change parameters'!$E$27:$I$27,1,$B$6)=1,MAX(AA77,Y77),Y77)</f>
        <v>164232.06783327516</v>
      </c>
      <c r="AC77" s="96">
        <f t="shared" si="26"/>
        <v>3.0487423748621234E-2</v>
      </c>
      <c r="AD77" s="142">
        <v>2.7689826391479544E-2</v>
      </c>
      <c r="AE77" s="55">
        <f>IF(ROUND(AB77,0)/D77 &gt; (1+'Pace of change parameters'!$E$25), ROUND(AB77,0), ROUNDUP(AB77,0))</f>
        <v>164232</v>
      </c>
      <c r="AF77" s="55">
        <v>1242.28163929374</v>
      </c>
      <c r="AG77" s="16">
        <f t="shared" si="19"/>
        <v>3.0486998123236964E-2</v>
      </c>
      <c r="AH77" s="16">
        <f t="shared" si="20"/>
        <v>2.7689401921595191E-2</v>
      </c>
      <c r="AI77" s="55"/>
      <c r="AJ77" s="55">
        <v>166634.36705834384</v>
      </c>
      <c r="AK77" s="55">
        <v>1260.4535941346032</v>
      </c>
      <c r="AL77" s="16">
        <f t="shared" si="27"/>
        <v>-1.4416996330070986E-2</v>
      </c>
      <c r="AM77" s="57">
        <f t="shared" si="28"/>
        <v>-1.4416996330070875E-2</v>
      </c>
    </row>
    <row r="78" spans="1:39" x14ac:dyDescent="0.2">
      <c r="A78" s="188" t="s">
        <v>203</v>
      </c>
      <c r="B78" s="188" t="s">
        <v>204</v>
      </c>
      <c r="D78" s="67">
        <v>561739.96068141598</v>
      </c>
      <c r="E78" s="72">
        <v>1153.6501808935604</v>
      </c>
      <c r="F78" s="54"/>
      <c r="G78" s="87">
        <v>569602.65962753736</v>
      </c>
      <c r="H78" s="80">
        <v>1155.6337867220766</v>
      </c>
      <c r="I78" s="89"/>
      <c r="J78" s="102">
        <f t="shared" si="21"/>
        <v>-1.3803831167612191E-2</v>
      </c>
      <c r="K78" s="125">
        <f t="shared" si="22"/>
        <v>-1.7164657621707713E-3</v>
      </c>
      <c r="L78" s="102">
        <v>2.1422297512452726E-2</v>
      </c>
      <c r="M78" s="96">
        <f>INDEX('Pace of change parameters'!$E$20:$I$20,1,$B$6)</f>
        <v>9.0547645222140982E-3</v>
      </c>
      <c r="N78" s="107">
        <f>IF(INDEX('Pace of change parameters'!$E$28:$I$28,1,$B$6)=1,(1+L78)*D78,D78)</f>
        <v>573773.72124376672</v>
      </c>
      <c r="O78" s="93">
        <f>IF(K78&lt;INDEX('Pace of change parameters'!$E$16:$I$16,1,$B$6),1,IF(K78&gt;INDEX('Pace of change parameters'!$E$17:$I$17,1,$B$6),0,(K78-INDEX('Pace of change parameters'!$E$17:$I$17,1,$B$6))/(INDEX('Pace of change parameters'!$E$16:$I$16,1,$B$6)-INDEX('Pace of change parameters'!$E$17:$I$17,1,$B$6))))</f>
        <v>0</v>
      </c>
      <c r="P78" s="56">
        <v>2.1422297512452726E-2</v>
      </c>
      <c r="Q78" s="56">
        <v>9.0547645222140982E-3</v>
      </c>
      <c r="R78" s="9">
        <f>IF(INDEX('Pace of change parameters'!$E$29:$I$29,1,$B$6)=1,D78*(1+P78),D78)</f>
        <v>573773.72124376672</v>
      </c>
      <c r="S78" s="102">
        <f>IF(P78&lt;INDEX('Pace of change parameters'!$E$22:$I$22,1,$B$6),INDEX('Pace of change parameters'!$E$22:$I$22,1,$B$6),P78)</f>
        <v>3.0487423748621283E-2</v>
      </c>
      <c r="T78" s="131">
        <v>1.8010128862583352E-2</v>
      </c>
      <c r="U78" s="116">
        <f t="shared" si="23"/>
        <v>578865.96489924414</v>
      </c>
      <c r="V78" s="130">
        <f>IF(J78&gt;INDEX('Pace of change parameters'!$E$24:$I$24,1,$B$6),0,IF(J78&lt;INDEX('Pace of change parameters'!$E$23:$I$23,1,$B$6),1,(J78-INDEX('Pace of change parameters'!$E$24:$I$24,1,$B$6))/(INDEX('Pace of change parameters'!$E$23:$I$23,1,$B$6)-INDEX('Pace of change parameters'!$E$24:$I$24,1,$B$6))))</f>
        <v>1</v>
      </c>
      <c r="W78" s="131">
        <f>MIN(S78, S78+(INDEX('Pace of change parameters'!$E$25:$I$25,1,$B$6)-S78)*(1-V78))</f>
        <v>3.0487423748621283E-2</v>
      </c>
      <c r="X78" s="131">
        <v>1.8010128862583352E-2</v>
      </c>
      <c r="Y78" s="107">
        <f t="shared" si="24"/>
        <v>578865.96489924414</v>
      </c>
      <c r="Z78" s="96">
        <v>-8.9514962879586601E-3</v>
      </c>
      <c r="AA78" s="98">
        <f t="shared" si="25"/>
        <v>585693.76509268756</v>
      </c>
      <c r="AB78" s="98">
        <f>IF(INDEX('Pace of change parameters'!$E$27:$I$27,1,$B$6)=1,MAX(AA78,Y78),Y78)</f>
        <v>578865.96489924414</v>
      </c>
      <c r="AC78" s="96">
        <f t="shared" si="26"/>
        <v>3.0487423748621234E-2</v>
      </c>
      <c r="AD78" s="142">
        <v>1.8010128862583352E-2</v>
      </c>
      <c r="AE78" s="55">
        <f>IF(ROUND(AB78,0)/D78 &gt; (1+'Pace of change parameters'!$E$25), ROUND(AB78,0), ROUNDUP(AB78,0))</f>
        <v>578866</v>
      </c>
      <c r="AF78" s="55">
        <v>1174.4276405276828</v>
      </c>
      <c r="AG78" s="16">
        <f t="shared" si="19"/>
        <v>3.0487486234394678E-2</v>
      </c>
      <c r="AH78" s="16">
        <f t="shared" si="20"/>
        <v>1.8010190591769559E-2</v>
      </c>
      <c r="AI78" s="55"/>
      <c r="AJ78" s="55">
        <v>590983.95577908715</v>
      </c>
      <c r="AK78" s="55">
        <v>1199.0130579017421</v>
      </c>
      <c r="AL78" s="16">
        <f t="shared" si="27"/>
        <v>-2.0504711947911036E-2</v>
      </c>
      <c r="AM78" s="57">
        <f t="shared" si="28"/>
        <v>-2.0504711947911036E-2</v>
      </c>
    </row>
    <row r="79" spans="1:39" x14ac:dyDescent="0.2">
      <c r="A79" s="188" t="s">
        <v>205</v>
      </c>
      <c r="B79" s="188" t="s">
        <v>206</v>
      </c>
      <c r="D79" s="67">
        <v>390386.42700000003</v>
      </c>
      <c r="E79" s="72">
        <v>1237.3696960668406</v>
      </c>
      <c r="F79" s="54"/>
      <c r="G79" s="87">
        <v>403170.93294222112</v>
      </c>
      <c r="H79" s="80">
        <v>1274.3928126029459</v>
      </c>
      <c r="I79" s="89"/>
      <c r="J79" s="102">
        <f t="shared" si="21"/>
        <v>-3.1709890018418729E-2</v>
      </c>
      <c r="K79" s="125">
        <f t="shared" si="22"/>
        <v>-2.9051573557203003E-2</v>
      </c>
      <c r="L79" s="102">
        <v>1.1824995120612414E-2</v>
      </c>
      <c r="M79" s="96">
        <f>INDEX('Pace of change parameters'!$E$20:$I$20,1,$B$6)</f>
        <v>9.0547645222140982E-3</v>
      </c>
      <c r="N79" s="107">
        <f>IF(INDEX('Pace of change parameters'!$E$28:$I$28,1,$B$6)=1,(1+L79)*D79,D79)</f>
        <v>395002.74459442834</v>
      </c>
      <c r="O79" s="93">
        <f>IF(K79&lt;INDEX('Pace of change parameters'!$E$16:$I$16,1,$B$6),1,IF(K79&gt;INDEX('Pace of change parameters'!$E$17:$I$17,1,$B$6),0,(K79-INDEX('Pace of change parameters'!$E$17:$I$17,1,$B$6))/(INDEX('Pace of change parameters'!$E$16:$I$16,1,$B$6)-INDEX('Pace of change parameters'!$E$17:$I$17,1,$B$6))))</f>
        <v>0.18434464953084664</v>
      </c>
      <c r="P79" s="56">
        <v>2.495775976713599E-2</v>
      </c>
      <c r="Q79" s="56">
        <v>2.2151573557203097E-2</v>
      </c>
      <c r="R79" s="9">
        <f>IF(INDEX('Pace of change parameters'!$E$29:$I$29,1,$B$6)=1,D79*(1+P79),D79)</f>
        <v>400129.59766141657</v>
      </c>
      <c r="S79" s="102">
        <f>IF(P79&lt;INDEX('Pace of change parameters'!$E$22:$I$22,1,$B$6),INDEX('Pace of change parameters'!$E$22:$I$22,1,$B$6),P79)</f>
        <v>3.0487423748621283E-2</v>
      </c>
      <c r="T79" s="131">
        <v>2.766609811790488E-2</v>
      </c>
      <c r="U79" s="116">
        <f t="shared" si="23"/>
        <v>402288.30342565919</v>
      </c>
      <c r="V79" s="130">
        <f>IF(J79&gt;INDEX('Pace of change parameters'!$E$24:$I$24,1,$B$6),0,IF(J79&lt;INDEX('Pace of change parameters'!$E$23:$I$23,1,$B$6),1,(J79-INDEX('Pace of change parameters'!$E$24:$I$24,1,$B$6))/(INDEX('Pace of change parameters'!$E$23:$I$23,1,$B$6)-INDEX('Pace of change parameters'!$E$24:$I$24,1,$B$6))))</f>
        <v>1</v>
      </c>
      <c r="W79" s="131">
        <f>MIN(S79, S79+(INDEX('Pace of change parameters'!$E$25:$I$25,1,$B$6)-S79)*(1-V79))</f>
        <v>3.0487423748621283E-2</v>
      </c>
      <c r="X79" s="131">
        <v>2.766609811790488E-2</v>
      </c>
      <c r="Y79" s="107">
        <f t="shared" si="24"/>
        <v>402288.30342565919</v>
      </c>
      <c r="Z79" s="96">
        <v>-3.6088493693968271E-2</v>
      </c>
      <c r="AA79" s="98">
        <f t="shared" si="25"/>
        <v>403208.85418376804</v>
      </c>
      <c r="AB79" s="98">
        <f>IF(INDEX('Pace of change parameters'!$E$27:$I$27,1,$B$6)=1,MAX(AA79,Y79),Y79)</f>
        <v>402288.30342565919</v>
      </c>
      <c r="AC79" s="96">
        <f t="shared" si="26"/>
        <v>3.0487423748621234E-2</v>
      </c>
      <c r="AD79" s="142">
        <v>2.766609811790488E-2</v>
      </c>
      <c r="AE79" s="55">
        <f>IF(ROUND(AB79,0)/D79 &gt; (1+'Pace of change parameters'!$E$25), ROUND(AB79,0), ROUNDUP(AB79,0))</f>
        <v>402288</v>
      </c>
      <c r="AF79" s="55">
        <v>1271.6019283807984</v>
      </c>
      <c r="AG79" s="16">
        <f t="shared" si="19"/>
        <v>3.0486646504234161E-2</v>
      </c>
      <c r="AH79" s="16">
        <f t="shared" si="20"/>
        <v>2.7665323001500708E-2</v>
      </c>
      <c r="AI79" s="55"/>
      <c r="AJ79" s="55">
        <v>418304.84598007641</v>
      </c>
      <c r="AK79" s="55">
        <v>1322.229966589354</v>
      </c>
      <c r="AL79" s="16">
        <f t="shared" si="27"/>
        <v>-3.8289888663731286E-2</v>
      </c>
      <c r="AM79" s="57">
        <f t="shared" si="28"/>
        <v>-3.8289888663731397E-2</v>
      </c>
    </row>
    <row r="80" spans="1:39" x14ac:dyDescent="0.2">
      <c r="A80" s="188" t="s">
        <v>207</v>
      </c>
      <c r="B80" s="188" t="s">
        <v>208</v>
      </c>
      <c r="D80" s="67">
        <v>148067.45877083333</v>
      </c>
      <c r="E80" s="72">
        <v>1071.446363596345</v>
      </c>
      <c r="F80" s="54"/>
      <c r="G80" s="87">
        <v>155148.9109655135</v>
      </c>
      <c r="H80" s="80">
        <v>1115.3264212681727</v>
      </c>
      <c r="I80" s="89"/>
      <c r="J80" s="102">
        <f t="shared" si="21"/>
        <v>-4.5642938455779603E-2</v>
      </c>
      <c r="K80" s="125">
        <f t="shared" si="22"/>
        <v>-3.9342794033278783E-2</v>
      </c>
      <c r="L80" s="102">
        <v>1.5715993325212008E-2</v>
      </c>
      <c r="M80" s="96">
        <f>INDEX('Pace of change parameters'!$E$20:$I$20,1,$B$6)</f>
        <v>9.0547645222140982E-3</v>
      </c>
      <c r="N80" s="107">
        <f>IF(INDEX('Pace of change parameters'!$E$28:$I$28,1,$B$6)=1,(1+L80)*D80,D80)</f>
        <v>150394.48596455684</v>
      </c>
      <c r="O80" s="93">
        <f>IF(K80&lt;INDEX('Pace of change parameters'!$E$16:$I$16,1,$B$6),1,IF(K80&gt;INDEX('Pace of change parameters'!$E$17:$I$17,1,$B$6),0,(K80-INDEX('Pace of change parameters'!$E$17:$I$17,1,$B$6))/(INDEX('Pace of change parameters'!$E$16:$I$16,1,$B$6)-INDEX('Pace of change parameters'!$E$17:$I$17,1,$B$6))))</f>
        <v>0.32919912720083189</v>
      </c>
      <c r="P80" s="56">
        <v>3.9258417841683713E-2</v>
      </c>
      <c r="Q80" s="56">
        <v>3.2442794033278766E-2</v>
      </c>
      <c r="R80" s="9">
        <f>IF(INDEX('Pace of change parameters'!$E$29:$I$29,1,$B$6)=1,D80*(1+P80),D80)</f>
        <v>153880.35293601497</v>
      </c>
      <c r="S80" s="102">
        <f>IF(P80&lt;INDEX('Pace of change parameters'!$E$22:$I$22,1,$B$6),INDEX('Pace of change parameters'!$E$22:$I$22,1,$B$6),P80)</f>
        <v>3.9258417841683713E-2</v>
      </c>
      <c r="T80" s="131">
        <v>3.2442794033278766E-2</v>
      </c>
      <c r="U80" s="116">
        <f t="shared" si="23"/>
        <v>153880.35293601497</v>
      </c>
      <c r="V80" s="130">
        <f>IF(J80&gt;INDEX('Pace of change parameters'!$E$24:$I$24,1,$B$6),0,IF(J80&lt;INDEX('Pace of change parameters'!$E$23:$I$23,1,$B$6),1,(J80-INDEX('Pace of change parameters'!$E$24:$I$24,1,$B$6))/(INDEX('Pace of change parameters'!$E$23:$I$23,1,$B$6)-INDEX('Pace of change parameters'!$E$24:$I$24,1,$B$6))))</f>
        <v>1</v>
      </c>
      <c r="W80" s="131">
        <f>MIN(S80, S80+(INDEX('Pace of change parameters'!$E$25:$I$25,1,$B$6)-S80)*(1-V80))</f>
        <v>3.9258417841683713E-2</v>
      </c>
      <c r="X80" s="131">
        <v>3.2442794033278766E-2</v>
      </c>
      <c r="Y80" s="107">
        <f t="shared" si="24"/>
        <v>153880.35293601497</v>
      </c>
      <c r="Z80" s="96">
        <v>-4.6305128852608179E-2</v>
      </c>
      <c r="AA80" s="98">
        <f t="shared" si="25"/>
        <v>153518.90383341172</v>
      </c>
      <c r="AB80" s="98">
        <f>IF(INDEX('Pace of change parameters'!$E$27:$I$27,1,$B$6)=1,MAX(AA80,Y80),Y80)</f>
        <v>153880.35293601497</v>
      </c>
      <c r="AC80" s="96">
        <f t="shared" si="26"/>
        <v>3.9258417841683713E-2</v>
      </c>
      <c r="AD80" s="142">
        <v>3.2442794033278766E-2</v>
      </c>
      <c r="AE80" s="55">
        <f>IF(ROUND(AB80,0)/D80 &gt; (1+'Pace of change parameters'!$E$25), ROUND(AB80,0), ROUNDUP(AB80,0))</f>
        <v>153880</v>
      </c>
      <c r="AF80" s="55">
        <v>1106.2045401201401</v>
      </c>
      <c r="AG80" s="16">
        <f t="shared" si="19"/>
        <v>3.9256034225338077E-2</v>
      </c>
      <c r="AH80" s="16">
        <f t="shared" si="20"/>
        <v>3.2440426049072713E-2</v>
      </c>
      <c r="AI80" s="55"/>
      <c r="AJ80" s="55">
        <v>160972.76862641913</v>
      </c>
      <c r="AK80" s="55">
        <v>1157.1926663000629</v>
      </c>
      <c r="AL80" s="16">
        <f t="shared" si="27"/>
        <v>-4.406191610507626E-2</v>
      </c>
      <c r="AM80" s="57">
        <f t="shared" si="28"/>
        <v>-4.4061916105076149E-2</v>
      </c>
    </row>
    <row r="81" spans="1:39" x14ac:dyDescent="0.2">
      <c r="A81" s="188" t="s">
        <v>209</v>
      </c>
      <c r="B81" s="188" t="s">
        <v>210</v>
      </c>
      <c r="D81" s="67">
        <v>218542.14600000001</v>
      </c>
      <c r="E81" s="72">
        <v>1185.4290642611888</v>
      </c>
      <c r="F81" s="54"/>
      <c r="G81" s="87">
        <v>216754.05988894496</v>
      </c>
      <c r="H81" s="80">
        <v>1169.1436599090139</v>
      </c>
      <c r="I81" s="89"/>
      <c r="J81" s="102">
        <f t="shared" si="21"/>
        <v>8.249377713945405E-3</v>
      </c>
      <c r="K81" s="125">
        <f t="shared" si="22"/>
        <v>1.3929344109381958E-2</v>
      </c>
      <c r="L81" s="102">
        <v>1.473926805906367E-2</v>
      </c>
      <c r="M81" s="96">
        <f>INDEX('Pace of change parameters'!$E$20:$I$20,1,$B$6)</f>
        <v>9.0547645222140982E-3</v>
      </c>
      <c r="N81" s="107">
        <f>IF(INDEX('Pace of change parameters'!$E$28:$I$28,1,$B$6)=1,(1+L81)*D81,D81)</f>
        <v>221763.29727209703</v>
      </c>
      <c r="O81" s="93">
        <f>IF(K81&lt;INDEX('Pace of change parameters'!$E$16:$I$16,1,$B$6),1,IF(K81&gt;INDEX('Pace of change parameters'!$E$17:$I$17,1,$B$6),0,(K81-INDEX('Pace of change parameters'!$E$17:$I$17,1,$B$6))/(INDEX('Pace of change parameters'!$E$16:$I$16,1,$B$6)-INDEX('Pace of change parameters'!$E$17:$I$17,1,$B$6))))</f>
        <v>0</v>
      </c>
      <c r="P81" s="56">
        <v>1.473926805906367E-2</v>
      </c>
      <c r="Q81" s="56">
        <v>9.0547645222140982E-3</v>
      </c>
      <c r="R81" s="9">
        <f>IF(INDEX('Pace of change parameters'!$E$29:$I$29,1,$B$6)=1,D81*(1+P81),D81)</f>
        <v>221763.29727209703</v>
      </c>
      <c r="S81" s="102">
        <f>IF(P81&lt;INDEX('Pace of change parameters'!$E$22:$I$22,1,$B$6),INDEX('Pace of change parameters'!$E$22:$I$22,1,$B$6),P81)</f>
        <v>3.0487423748621283E-2</v>
      </c>
      <c r="T81" s="131">
        <v>2.4714700065440409E-2</v>
      </c>
      <c r="U81" s="116">
        <f t="shared" si="23"/>
        <v>225204.93301203506</v>
      </c>
      <c r="V81" s="130">
        <f>IF(J81&gt;INDEX('Pace of change parameters'!$E$24:$I$24,1,$B$6),0,IF(J81&lt;INDEX('Pace of change parameters'!$E$23:$I$23,1,$B$6),1,(J81-INDEX('Pace of change parameters'!$E$24:$I$24,1,$B$6))/(INDEX('Pace of change parameters'!$E$23:$I$23,1,$B$6)-INDEX('Pace of change parameters'!$E$24:$I$24,1,$B$6))))</f>
        <v>1</v>
      </c>
      <c r="W81" s="131">
        <f>MIN(S81, S81+(INDEX('Pace of change parameters'!$E$25:$I$25,1,$B$6)-S81)*(1-V81))</f>
        <v>3.0487423748621283E-2</v>
      </c>
      <c r="X81" s="131">
        <v>2.4714700065440409E-2</v>
      </c>
      <c r="Y81" s="107">
        <f t="shared" si="24"/>
        <v>225204.93301203506</v>
      </c>
      <c r="Z81" s="96">
        <v>0</v>
      </c>
      <c r="AA81" s="98">
        <f t="shared" si="25"/>
        <v>224890.40312436235</v>
      </c>
      <c r="AB81" s="98">
        <f>IF(INDEX('Pace of change parameters'!$E$27:$I$27,1,$B$6)=1,MAX(AA81,Y81),Y81)</f>
        <v>225204.93301203506</v>
      </c>
      <c r="AC81" s="96">
        <f t="shared" si="26"/>
        <v>3.0487423748621234E-2</v>
      </c>
      <c r="AD81" s="142">
        <v>2.4714700065440409E-2</v>
      </c>
      <c r="AE81" s="55">
        <f>IF(ROUND(AB81,0)/D81 &gt; (1+'Pace of change parameters'!$E$25), ROUND(AB81,0), ROUNDUP(AB81,0))</f>
        <v>225205</v>
      </c>
      <c r="AF81" s="55">
        <v>1214.7269493577699</v>
      </c>
      <c r="AG81" s="16">
        <f t="shared" si="19"/>
        <v>3.0487730270572166E-2</v>
      </c>
      <c r="AH81" s="16">
        <f t="shared" si="20"/>
        <v>2.4715004870275115E-2</v>
      </c>
      <c r="AI81" s="55"/>
      <c r="AJ81" s="55">
        <v>224890.40312436235</v>
      </c>
      <c r="AK81" s="55">
        <v>1213.0300540711607</v>
      </c>
      <c r="AL81" s="16">
        <f t="shared" si="27"/>
        <v>1.3988897314736182E-3</v>
      </c>
      <c r="AM81" s="57">
        <f t="shared" si="28"/>
        <v>1.3988897314736182E-3</v>
      </c>
    </row>
    <row r="82" spans="1:39" x14ac:dyDescent="0.2">
      <c r="A82" s="188" t="s">
        <v>211</v>
      </c>
      <c r="B82" s="188" t="s">
        <v>212</v>
      </c>
      <c r="D82" s="67">
        <v>267241.99318560609</v>
      </c>
      <c r="E82" s="72">
        <v>1235.3269874943078</v>
      </c>
      <c r="F82" s="54"/>
      <c r="G82" s="87">
        <v>263334.09468924243</v>
      </c>
      <c r="H82" s="80">
        <v>1214.6533835139817</v>
      </c>
      <c r="I82" s="89"/>
      <c r="J82" s="102">
        <f t="shared" si="21"/>
        <v>1.4840077966263188E-2</v>
      </c>
      <c r="K82" s="125">
        <f t="shared" si="22"/>
        <v>1.7020167449348866E-2</v>
      </c>
      <c r="L82" s="102">
        <v>1.1222425937794878E-2</v>
      </c>
      <c r="M82" s="96">
        <f>INDEX('Pace of change parameters'!$E$20:$I$20,1,$B$6)</f>
        <v>9.0547645222140982E-3</v>
      </c>
      <c r="N82" s="107">
        <f>IF(INDEX('Pace of change parameters'!$E$28:$I$28,1,$B$6)=1,(1+L82)*D82,D82)</f>
        <v>270241.09666160023</v>
      </c>
      <c r="O82" s="93">
        <f>IF(K82&lt;INDEX('Pace of change parameters'!$E$16:$I$16,1,$B$6),1,IF(K82&gt;INDEX('Pace of change parameters'!$E$17:$I$17,1,$B$6),0,(K82-INDEX('Pace of change parameters'!$E$17:$I$17,1,$B$6))/(INDEX('Pace of change parameters'!$E$16:$I$16,1,$B$6)-INDEX('Pace of change parameters'!$E$17:$I$17,1,$B$6))))</f>
        <v>0</v>
      </c>
      <c r="P82" s="56">
        <v>1.1222425937794878E-2</v>
      </c>
      <c r="Q82" s="56">
        <v>9.0547645222140982E-3</v>
      </c>
      <c r="R82" s="9">
        <f>IF(INDEX('Pace of change parameters'!$E$29:$I$29,1,$B$6)=1,D82*(1+P82),D82)</f>
        <v>270241.09666160023</v>
      </c>
      <c r="S82" s="102">
        <f>IF(P82&lt;INDEX('Pace of change parameters'!$E$22:$I$22,1,$B$6),INDEX('Pace of change parameters'!$E$22:$I$22,1,$B$6),P82)</f>
        <v>3.0487423748621283E-2</v>
      </c>
      <c r="T82" s="131">
        <v>2.8278465788032392E-2</v>
      </c>
      <c r="U82" s="116">
        <f t="shared" si="23"/>
        <v>275389.51307528181</v>
      </c>
      <c r="V82" s="130">
        <f>IF(J82&gt;INDEX('Pace of change parameters'!$E$24:$I$24,1,$B$6),0,IF(J82&lt;INDEX('Pace of change parameters'!$E$23:$I$23,1,$B$6),1,(J82-INDEX('Pace of change parameters'!$E$24:$I$24,1,$B$6))/(INDEX('Pace of change parameters'!$E$23:$I$23,1,$B$6)-INDEX('Pace of change parameters'!$E$24:$I$24,1,$B$6))))</f>
        <v>1</v>
      </c>
      <c r="W82" s="131">
        <f>MIN(S82, S82+(INDEX('Pace of change parameters'!$E$25:$I$25,1,$B$6)-S82)*(1-V82))</f>
        <v>3.0487423748621283E-2</v>
      </c>
      <c r="X82" s="131">
        <v>2.8278465788032392E-2</v>
      </c>
      <c r="Y82" s="107">
        <f t="shared" si="24"/>
        <v>275389.51307528181</v>
      </c>
      <c r="Z82" s="96">
        <v>0</v>
      </c>
      <c r="AA82" s="98">
        <f t="shared" si="25"/>
        <v>273218.92259547563</v>
      </c>
      <c r="AB82" s="98">
        <f>IF(INDEX('Pace of change parameters'!$E$27:$I$27,1,$B$6)=1,MAX(AA82,Y82),Y82)</f>
        <v>275389.51307528181</v>
      </c>
      <c r="AC82" s="96">
        <f t="shared" si="26"/>
        <v>3.0487423748621234E-2</v>
      </c>
      <c r="AD82" s="142">
        <v>2.8278465788032392E-2</v>
      </c>
      <c r="AE82" s="55">
        <f>IF(ROUND(AB82,0)/D82 &gt; (1+'Pace of change parameters'!$E$25), ROUND(AB82,0), ROUNDUP(AB82,0))</f>
        <v>275390</v>
      </c>
      <c r="AF82" s="55">
        <v>1270.2623854334513</v>
      </c>
      <c r="AG82" s="16">
        <f t="shared" si="19"/>
        <v>3.0489245785316754E-2</v>
      </c>
      <c r="AH82" s="16">
        <f t="shared" si="20"/>
        <v>2.8280283919001281E-2</v>
      </c>
      <c r="AI82" s="55"/>
      <c r="AJ82" s="55">
        <v>273218.92259547563</v>
      </c>
      <c r="AK82" s="55">
        <v>1260.2480858480203</v>
      </c>
      <c r="AL82" s="16">
        <f t="shared" si="27"/>
        <v>7.9462922403030767E-3</v>
      </c>
      <c r="AM82" s="57">
        <f t="shared" si="28"/>
        <v>7.9462922403030767E-3</v>
      </c>
    </row>
    <row r="83" spans="1:39" x14ac:dyDescent="0.2">
      <c r="A83" s="188" t="s">
        <v>213</v>
      </c>
      <c r="B83" s="188" t="s">
        <v>214</v>
      </c>
      <c r="D83" s="67">
        <v>191680.9591098901</v>
      </c>
      <c r="E83" s="72">
        <v>1099.6744772722273</v>
      </c>
      <c r="F83" s="54"/>
      <c r="G83" s="87">
        <v>193527.9678177461</v>
      </c>
      <c r="H83" s="80">
        <v>1105.7111304273758</v>
      </c>
      <c r="I83" s="89"/>
      <c r="J83" s="102">
        <f t="shared" si="21"/>
        <v>-9.5438852000730989E-3</v>
      </c>
      <c r="K83" s="125">
        <f t="shared" si="22"/>
        <v>-5.4595210168638664E-3</v>
      </c>
      <c r="L83" s="102">
        <v>1.3215824338522753E-2</v>
      </c>
      <c r="M83" s="96">
        <f>INDEX('Pace of change parameters'!$E$20:$I$20,1,$B$6)</f>
        <v>9.0547645222140982E-3</v>
      </c>
      <c r="N83" s="107">
        <f>IF(INDEX('Pace of change parameters'!$E$28:$I$28,1,$B$6)=1,(1+L83)*D83,D83)</f>
        <v>194214.18099452596</v>
      </c>
      <c r="O83" s="93">
        <f>IF(K83&lt;INDEX('Pace of change parameters'!$E$16:$I$16,1,$B$6),1,IF(K83&gt;INDEX('Pace of change parameters'!$E$17:$I$17,1,$B$6),0,(K83-INDEX('Pace of change parameters'!$E$17:$I$17,1,$B$6))/(INDEX('Pace of change parameters'!$E$16:$I$16,1,$B$6)-INDEX('Pace of change parameters'!$E$17:$I$17,1,$B$6))))</f>
        <v>0</v>
      </c>
      <c r="P83" s="56">
        <v>1.3215824338522753E-2</v>
      </c>
      <c r="Q83" s="56">
        <v>9.0547645222140982E-3</v>
      </c>
      <c r="R83" s="9">
        <f>IF(INDEX('Pace of change parameters'!$E$29:$I$29,1,$B$6)=1,D83*(1+P83),D83)</f>
        <v>194214.18099452596</v>
      </c>
      <c r="S83" s="102">
        <f>IF(P83&lt;INDEX('Pace of change parameters'!$E$22:$I$22,1,$B$6),INDEX('Pace of change parameters'!$E$22:$I$22,1,$B$6),P83)</f>
        <v>3.0487423748621283E-2</v>
      </c>
      <c r="T83" s="131">
        <v>2.6255433182375221E-2</v>
      </c>
      <c r="U83" s="116">
        <f t="shared" si="23"/>
        <v>197524.81773481547</v>
      </c>
      <c r="V83" s="130">
        <f>IF(J83&gt;INDEX('Pace of change parameters'!$E$24:$I$24,1,$B$6),0,IF(J83&lt;INDEX('Pace of change parameters'!$E$23:$I$23,1,$B$6),1,(J83-INDEX('Pace of change parameters'!$E$24:$I$24,1,$B$6))/(INDEX('Pace of change parameters'!$E$23:$I$23,1,$B$6)-INDEX('Pace of change parameters'!$E$24:$I$24,1,$B$6))))</f>
        <v>1</v>
      </c>
      <c r="W83" s="131">
        <f>MIN(S83, S83+(INDEX('Pace of change parameters'!$E$25:$I$25,1,$B$6)-S83)*(1-V83))</f>
        <v>3.0487423748621283E-2</v>
      </c>
      <c r="X83" s="131">
        <v>2.6255433182375221E-2</v>
      </c>
      <c r="Y83" s="107">
        <f t="shared" si="24"/>
        <v>197524.81773481547</v>
      </c>
      <c r="Z83" s="96">
        <v>-1.2667423859885618E-2</v>
      </c>
      <c r="AA83" s="98">
        <f t="shared" si="25"/>
        <v>198248.9449926377</v>
      </c>
      <c r="AB83" s="98">
        <f>IF(INDEX('Pace of change parameters'!$E$27:$I$27,1,$B$6)=1,MAX(AA83,Y83),Y83)</f>
        <v>197524.81773481547</v>
      </c>
      <c r="AC83" s="96">
        <f t="shared" si="26"/>
        <v>3.0487423748621234E-2</v>
      </c>
      <c r="AD83" s="142">
        <v>2.6255433182375221E-2</v>
      </c>
      <c r="AE83" s="55">
        <f>IF(ROUND(AB83,0)/D83 &gt; (1+'Pace of change parameters'!$E$25), ROUND(AB83,0), ROUNDUP(AB83,0))</f>
        <v>197525</v>
      </c>
      <c r="AF83" s="55">
        <v>1128.5479483944648</v>
      </c>
      <c r="AG83" s="16">
        <f t="shared" si="19"/>
        <v>3.0488374626503889E-2</v>
      </c>
      <c r="AH83" s="16">
        <f t="shared" si="20"/>
        <v>2.6256380155206482E-2</v>
      </c>
      <c r="AI83" s="55"/>
      <c r="AJ83" s="55">
        <v>200792.46829642111</v>
      </c>
      <c r="AK83" s="55">
        <v>1147.2164442424335</v>
      </c>
      <c r="AL83" s="16">
        <f t="shared" si="27"/>
        <v>-1.627286284263163E-2</v>
      </c>
      <c r="AM83" s="57">
        <f t="shared" si="28"/>
        <v>-1.627286284263163E-2</v>
      </c>
    </row>
    <row r="84" spans="1:39" x14ac:dyDescent="0.2">
      <c r="A84" s="188" t="s">
        <v>215</v>
      </c>
      <c r="B84" s="188" t="s">
        <v>216</v>
      </c>
      <c r="D84" s="67">
        <v>642375.22217527381</v>
      </c>
      <c r="E84" s="72">
        <v>1141.6634774009337</v>
      </c>
      <c r="F84" s="54"/>
      <c r="G84" s="87">
        <v>664885.79448442603</v>
      </c>
      <c r="H84" s="80">
        <v>1171.428086438066</v>
      </c>
      <c r="I84" s="89"/>
      <c r="J84" s="102">
        <f t="shared" si="21"/>
        <v>-3.3856299075554208E-2</v>
      </c>
      <c r="K84" s="125">
        <f t="shared" si="22"/>
        <v>-2.5408823112340384E-2</v>
      </c>
      <c r="L84" s="102">
        <v>1.7877433304002599E-2</v>
      </c>
      <c r="M84" s="96">
        <f>INDEX('Pace of change parameters'!$E$20:$I$20,1,$B$6)</f>
        <v>9.0547645222140982E-3</v>
      </c>
      <c r="N84" s="107">
        <f>IF(INDEX('Pace of change parameters'!$E$28:$I$28,1,$B$6)=1,(1+L84)*D84,D84)</f>
        <v>653859.24236585607</v>
      </c>
      <c r="O84" s="93">
        <f>IF(K84&lt;INDEX('Pace of change parameters'!$E$16:$I$16,1,$B$6),1,IF(K84&gt;INDEX('Pace of change parameters'!$E$17:$I$17,1,$B$6),0,(K84-INDEX('Pace of change parameters'!$E$17:$I$17,1,$B$6))/(INDEX('Pace of change parameters'!$E$16:$I$16,1,$B$6)-INDEX('Pace of change parameters'!$E$17:$I$17,1,$B$6))))</f>
        <v>0.1330709726915093</v>
      </c>
      <c r="P84" s="56">
        <v>2.7414153440872502E-2</v>
      </c>
      <c r="Q84" s="56">
        <v>1.8508823112340478E-2</v>
      </c>
      <c r="R84" s="9">
        <f>IF(INDEX('Pace of change parameters'!$E$29:$I$29,1,$B$6)=1,D84*(1+P84),D84)</f>
        <v>659985.39508260135</v>
      </c>
      <c r="S84" s="102">
        <f>IF(P84&lt;INDEX('Pace of change parameters'!$E$22:$I$22,1,$B$6),INDEX('Pace of change parameters'!$E$22:$I$22,1,$B$6),P84)</f>
        <v>3.0487423748621283E-2</v>
      </c>
      <c r="T84" s="131">
        <v>2.1555455197141082E-2</v>
      </c>
      <c r="U84" s="116">
        <f t="shared" si="23"/>
        <v>661959.58777934604</v>
      </c>
      <c r="V84" s="130">
        <f>IF(J84&gt;INDEX('Pace of change parameters'!$E$24:$I$24,1,$B$6),0,IF(J84&lt;INDEX('Pace of change parameters'!$E$23:$I$23,1,$B$6),1,(J84-INDEX('Pace of change parameters'!$E$24:$I$24,1,$B$6))/(INDEX('Pace of change parameters'!$E$23:$I$23,1,$B$6)-INDEX('Pace of change parameters'!$E$24:$I$24,1,$B$6))))</f>
        <v>1</v>
      </c>
      <c r="W84" s="131">
        <f>MIN(S84, S84+(INDEX('Pace of change parameters'!$E$25:$I$25,1,$B$6)-S84)*(1-V84))</f>
        <v>3.0487423748621283E-2</v>
      </c>
      <c r="X84" s="131">
        <v>2.1555455197141082E-2</v>
      </c>
      <c r="Y84" s="107">
        <f t="shared" si="24"/>
        <v>661959.58777934604</v>
      </c>
      <c r="Z84" s="96">
        <v>-3.2472143975715517E-2</v>
      </c>
      <c r="AA84" s="98">
        <f t="shared" si="25"/>
        <v>667443.04823122045</v>
      </c>
      <c r="AB84" s="98">
        <f>IF(INDEX('Pace of change parameters'!$E$27:$I$27,1,$B$6)=1,MAX(AA84,Y84),Y84)</f>
        <v>661959.58777934604</v>
      </c>
      <c r="AC84" s="96">
        <f t="shared" si="26"/>
        <v>3.0487423748621234E-2</v>
      </c>
      <c r="AD84" s="142">
        <v>2.1555455197141082E-2</v>
      </c>
      <c r="AE84" s="55">
        <f>IF(ROUND(AB84,0)/D84 &gt; (1+'Pace of change parameters'!$E$25), ROUND(AB84,0), ROUNDUP(AB84,0))</f>
        <v>661960</v>
      </c>
      <c r="AF84" s="55">
        <v>1166.2732796086316</v>
      </c>
      <c r="AG84" s="16">
        <f t="shared" si="19"/>
        <v>3.0488065461812708E-2</v>
      </c>
      <c r="AH84" s="16">
        <f t="shared" si="20"/>
        <v>2.1556091348147177E-2</v>
      </c>
      <c r="AI84" s="55"/>
      <c r="AJ84" s="55">
        <v>689843.7539295695</v>
      </c>
      <c r="AK84" s="55">
        <v>1215.4002316045817</v>
      </c>
      <c r="AL84" s="16">
        <f t="shared" si="27"/>
        <v>-4.0420390517033389E-2</v>
      </c>
      <c r="AM84" s="57">
        <f t="shared" si="28"/>
        <v>-4.04203905170335E-2</v>
      </c>
    </row>
    <row r="85" spans="1:39" x14ac:dyDescent="0.2">
      <c r="A85" s="188" t="s">
        <v>217</v>
      </c>
      <c r="B85" s="188" t="s">
        <v>218</v>
      </c>
      <c r="D85" s="67">
        <v>365702.35700000002</v>
      </c>
      <c r="E85" s="72">
        <v>1203.6611766641981</v>
      </c>
      <c r="F85" s="54"/>
      <c r="G85" s="87">
        <v>371604.85226607783</v>
      </c>
      <c r="H85" s="80">
        <v>1218.0451861022811</v>
      </c>
      <c r="I85" s="89"/>
      <c r="J85" s="102">
        <f t="shared" si="21"/>
        <v>-1.5883794923785E-2</v>
      </c>
      <c r="K85" s="125">
        <f t="shared" si="22"/>
        <v>-1.1809093457453401E-2</v>
      </c>
      <c r="L85" s="102">
        <v>1.3232723291106918E-2</v>
      </c>
      <c r="M85" s="96">
        <f>INDEX('Pace of change parameters'!$E$20:$I$20,1,$B$6)</f>
        <v>9.0547645222140982E-3</v>
      </c>
      <c r="N85" s="107">
        <f>IF(INDEX('Pace of change parameters'!$E$28:$I$28,1,$B$6)=1,(1+L85)*D85,D85)</f>
        <v>370541.59509708663</v>
      </c>
      <c r="O85" s="93">
        <f>IF(K85&lt;INDEX('Pace of change parameters'!$E$16:$I$16,1,$B$6),1,IF(K85&gt;INDEX('Pace of change parameters'!$E$17:$I$17,1,$B$6),0,(K85-INDEX('Pace of change parameters'!$E$17:$I$17,1,$B$6))/(INDEX('Pace of change parameters'!$E$16:$I$16,1,$B$6)-INDEX('Pace of change parameters'!$E$17:$I$17,1,$B$6))))</f>
        <v>0</v>
      </c>
      <c r="P85" s="56">
        <v>1.3232723291106918E-2</v>
      </c>
      <c r="Q85" s="56">
        <v>9.0547645222140982E-3</v>
      </c>
      <c r="R85" s="9">
        <f>IF(INDEX('Pace of change parameters'!$E$29:$I$29,1,$B$6)=1,D85*(1+P85),D85)</f>
        <v>370541.59509708663</v>
      </c>
      <c r="S85" s="102">
        <f>IF(P85&lt;INDEX('Pace of change parameters'!$E$22:$I$22,1,$B$6),INDEX('Pace of change parameters'!$E$22:$I$22,1,$B$6),P85)</f>
        <v>3.0487423748621283E-2</v>
      </c>
      <c r="T85" s="131">
        <v>2.6238317033729475E-2</v>
      </c>
      <c r="U85" s="116">
        <f t="shared" si="23"/>
        <v>376851.67972372856</v>
      </c>
      <c r="V85" s="130">
        <f>IF(J85&gt;INDEX('Pace of change parameters'!$E$24:$I$24,1,$B$6),0,IF(J85&lt;INDEX('Pace of change parameters'!$E$23:$I$23,1,$B$6),1,(J85-INDEX('Pace of change parameters'!$E$24:$I$24,1,$B$6))/(INDEX('Pace of change parameters'!$E$23:$I$23,1,$B$6)-INDEX('Pace of change parameters'!$E$24:$I$24,1,$B$6))))</f>
        <v>1</v>
      </c>
      <c r="W85" s="131">
        <f>MIN(S85, S85+(INDEX('Pace of change parameters'!$E$25:$I$25,1,$B$6)-S85)*(1-V85))</f>
        <v>3.0487423748621283E-2</v>
      </c>
      <c r="X85" s="131">
        <v>2.6238317033729475E-2</v>
      </c>
      <c r="Y85" s="107">
        <f t="shared" si="24"/>
        <v>376851.67972372856</v>
      </c>
      <c r="Z85" s="96">
        <v>-1.8970977961138002E-2</v>
      </c>
      <c r="AA85" s="98">
        <f t="shared" si="25"/>
        <v>378239.52879093337</v>
      </c>
      <c r="AB85" s="98">
        <f>IF(INDEX('Pace of change parameters'!$E$27:$I$27,1,$B$6)=1,MAX(AA85,Y85),Y85)</f>
        <v>376851.67972372856</v>
      </c>
      <c r="AC85" s="96">
        <f t="shared" si="26"/>
        <v>3.0487423748621234E-2</v>
      </c>
      <c r="AD85" s="142">
        <v>2.6238317033729475E-2</v>
      </c>
      <c r="AE85" s="55">
        <f>IF(ROUND(AB85,0)/D85 &gt; (1+'Pace of change parameters'!$E$25), ROUND(AB85,0), ROUNDUP(AB85,0))</f>
        <v>376852</v>
      </c>
      <c r="AF85" s="55">
        <v>1235.2442700192346</v>
      </c>
      <c r="AG85" s="16">
        <f t="shared" si="19"/>
        <v>3.048829953261678E-2</v>
      </c>
      <c r="AH85" s="16">
        <f t="shared" si="20"/>
        <v>2.6239189206521685E-2</v>
      </c>
      <c r="AI85" s="55"/>
      <c r="AJ85" s="55">
        <v>385553.8626215586</v>
      </c>
      <c r="AK85" s="55">
        <v>1263.7672072512908</v>
      </c>
      <c r="AL85" s="16">
        <f t="shared" si="27"/>
        <v>-2.2569771606982814E-2</v>
      </c>
      <c r="AM85" s="57">
        <f t="shared" si="28"/>
        <v>-2.2569771606982814E-2</v>
      </c>
    </row>
    <row r="86" spans="1:39" x14ac:dyDescent="0.2">
      <c r="A86" s="188" t="s">
        <v>219</v>
      </c>
      <c r="B86" s="188" t="s">
        <v>220</v>
      </c>
      <c r="D86" s="67">
        <v>278761.13199999998</v>
      </c>
      <c r="E86" s="72">
        <v>1146.6272283784563</v>
      </c>
      <c r="F86" s="54"/>
      <c r="G86" s="87">
        <v>291063.41380372172</v>
      </c>
      <c r="H86" s="80">
        <v>1190.9081459757961</v>
      </c>
      <c r="I86" s="89"/>
      <c r="J86" s="102">
        <f t="shared" si="21"/>
        <v>-4.2266671866969086E-2</v>
      </c>
      <c r="K86" s="125">
        <f t="shared" si="22"/>
        <v>-3.7182479393536472E-2</v>
      </c>
      <c r="L86" s="102">
        <v>1.4411400329245705E-2</v>
      </c>
      <c r="M86" s="96">
        <f>INDEX('Pace of change parameters'!$E$20:$I$20,1,$B$6)</f>
        <v>9.0547645222140982E-3</v>
      </c>
      <c r="N86" s="107">
        <f>IF(INDEX('Pace of change parameters'!$E$28:$I$28,1,$B$6)=1,(1+L86)*D86,D86)</f>
        <v>282778.47026948567</v>
      </c>
      <c r="O86" s="93">
        <f>IF(K86&lt;INDEX('Pace of change parameters'!$E$16:$I$16,1,$B$6),1,IF(K86&gt;INDEX('Pace of change parameters'!$E$17:$I$17,1,$B$6),0,(K86-INDEX('Pace of change parameters'!$E$17:$I$17,1,$B$6))/(INDEX('Pace of change parameters'!$E$16:$I$16,1,$B$6)-INDEX('Pace of change parameters'!$E$17:$I$17,1,$B$6))))</f>
        <v>0.29879153371178235</v>
      </c>
      <c r="P86" s="56">
        <v>3.5751803967896789E-2</v>
      </c>
      <c r="Q86" s="56">
        <v>3.0282479393536565E-2</v>
      </c>
      <c r="R86" s="9">
        <f>IF(INDEX('Pace of change parameters'!$E$29:$I$29,1,$B$6)=1,D86*(1+P86),D86)</f>
        <v>288727.34534513298</v>
      </c>
      <c r="S86" s="102">
        <f>IF(P86&lt;INDEX('Pace of change parameters'!$E$22:$I$22,1,$B$6),INDEX('Pace of change parameters'!$E$22:$I$22,1,$B$6),P86)</f>
        <v>3.5751803967896789E-2</v>
      </c>
      <c r="T86" s="131">
        <v>3.0282479393536565E-2</v>
      </c>
      <c r="U86" s="116">
        <f t="shared" si="23"/>
        <v>288727.34534513298</v>
      </c>
      <c r="V86" s="130">
        <f>IF(J86&gt;INDEX('Pace of change parameters'!$E$24:$I$24,1,$B$6),0,IF(J86&lt;INDEX('Pace of change parameters'!$E$23:$I$23,1,$B$6),1,(J86-INDEX('Pace of change parameters'!$E$24:$I$24,1,$B$6))/(INDEX('Pace of change parameters'!$E$23:$I$23,1,$B$6)-INDEX('Pace of change parameters'!$E$24:$I$24,1,$B$6))))</f>
        <v>1</v>
      </c>
      <c r="W86" s="131">
        <f>MIN(S86, S86+(INDEX('Pace of change parameters'!$E$25:$I$25,1,$B$6)-S86)*(1-V86))</f>
        <v>3.5751803967896789E-2</v>
      </c>
      <c r="X86" s="131">
        <v>3.0282479393536565E-2</v>
      </c>
      <c r="Y86" s="107">
        <f t="shared" si="24"/>
        <v>288727.34534513298</v>
      </c>
      <c r="Z86" s="96">
        <v>-4.4160471029619952E-2</v>
      </c>
      <c r="AA86" s="98">
        <f t="shared" si="25"/>
        <v>288653.14113770926</v>
      </c>
      <c r="AB86" s="98">
        <f>IF(INDEX('Pace of change parameters'!$E$27:$I$27,1,$B$6)=1,MAX(AA86,Y86),Y86)</f>
        <v>288727.34534513298</v>
      </c>
      <c r="AC86" s="96">
        <f t="shared" si="26"/>
        <v>3.5751803967896789E-2</v>
      </c>
      <c r="AD86" s="142">
        <v>3.0282479393536565E-2</v>
      </c>
      <c r="AE86" s="55">
        <f>IF(ROUND(AB86,0)/D86 &gt; (1+'Pace of change parameters'!$E$25), ROUND(AB86,0), ROUNDUP(AB86,0))</f>
        <v>288727</v>
      </c>
      <c r="AF86" s="55">
        <v>1181.3485307879566</v>
      </c>
      <c r="AG86" s="16">
        <f t="shared" si="19"/>
        <v>3.5750565111064336E-2</v>
      </c>
      <c r="AH86" s="16">
        <f t="shared" si="20"/>
        <v>3.0281247078532081E-2</v>
      </c>
      <c r="AI86" s="55"/>
      <c r="AJ86" s="55">
        <v>301989.12305776187</v>
      </c>
      <c r="AK86" s="55">
        <v>1235.6115182793101</v>
      </c>
      <c r="AL86" s="16">
        <f t="shared" si="27"/>
        <v>-4.3915896451757974E-2</v>
      </c>
      <c r="AM86" s="57">
        <f t="shared" si="28"/>
        <v>-4.3915896451757863E-2</v>
      </c>
    </row>
    <row r="87" spans="1:39" x14ac:dyDescent="0.2">
      <c r="A87" s="188" t="s">
        <v>221</v>
      </c>
      <c r="B87" s="188" t="s">
        <v>222</v>
      </c>
      <c r="D87" s="67">
        <v>234011.97805681819</v>
      </c>
      <c r="E87" s="72">
        <v>1080.3478082841732</v>
      </c>
      <c r="F87" s="54"/>
      <c r="G87" s="87">
        <v>247267.05899518891</v>
      </c>
      <c r="H87" s="80">
        <v>1136.7154882269024</v>
      </c>
      <c r="I87" s="89"/>
      <c r="J87" s="102">
        <f t="shared" si="21"/>
        <v>-5.3606335563802787E-2</v>
      </c>
      <c r="K87" s="125">
        <f t="shared" si="22"/>
        <v>-4.9588204371749933E-2</v>
      </c>
      <c r="L87" s="102">
        <v>1.3338937775034587E-2</v>
      </c>
      <c r="M87" s="96">
        <f>INDEX('Pace of change parameters'!$E$20:$I$20,1,$B$6)</f>
        <v>9.0547645222140982E-3</v>
      </c>
      <c r="N87" s="107">
        <f>IF(INDEX('Pace of change parameters'!$E$28:$I$28,1,$B$6)=1,(1+L87)*D87,D87)</f>
        <v>237133.44927073084</v>
      </c>
      <c r="O87" s="93">
        <f>IF(K87&lt;INDEX('Pace of change parameters'!$E$16:$I$16,1,$B$6),1,IF(K87&gt;INDEX('Pace of change parameters'!$E$17:$I$17,1,$B$6),0,(K87-INDEX('Pace of change parameters'!$E$17:$I$17,1,$B$6))/(INDEX('Pace of change parameters'!$E$16:$I$16,1,$B$6)-INDEX('Pace of change parameters'!$E$17:$I$17,1,$B$6))))</f>
        <v>0.47340880248123313</v>
      </c>
      <c r="P87" s="56">
        <v>4.7115176101392375E-2</v>
      </c>
      <c r="Q87" s="56">
        <v>4.2688204371750027E-2</v>
      </c>
      <c r="R87" s="9">
        <f>IF(INDEX('Pace of change parameters'!$E$29:$I$29,1,$B$6)=1,D87*(1+P87),D87)</f>
        <v>245037.49361280035</v>
      </c>
      <c r="S87" s="102">
        <f>IF(P87&lt;INDEX('Pace of change parameters'!$E$22:$I$22,1,$B$6),INDEX('Pace of change parameters'!$E$22:$I$22,1,$B$6),P87)</f>
        <v>4.7115176101392375E-2</v>
      </c>
      <c r="T87" s="131">
        <v>4.2688204371750027E-2</v>
      </c>
      <c r="U87" s="116">
        <f t="shared" si="23"/>
        <v>245037.49361280035</v>
      </c>
      <c r="V87" s="130">
        <f>IF(J87&gt;INDEX('Pace of change parameters'!$E$24:$I$24,1,$B$6),0,IF(J87&lt;INDEX('Pace of change parameters'!$E$23:$I$23,1,$B$6),1,(J87-INDEX('Pace of change parameters'!$E$24:$I$24,1,$B$6))/(INDEX('Pace of change parameters'!$E$23:$I$23,1,$B$6)-INDEX('Pace of change parameters'!$E$24:$I$24,1,$B$6))))</f>
        <v>1</v>
      </c>
      <c r="W87" s="131">
        <f>MIN(S87, S87+(INDEX('Pace of change parameters'!$E$25:$I$25,1,$B$6)-S87)*(1-V87))</f>
        <v>4.7115176101392375E-2</v>
      </c>
      <c r="X87" s="131">
        <v>4.2688204371750027E-2</v>
      </c>
      <c r="Y87" s="107">
        <f t="shared" si="24"/>
        <v>245037.49361280035</v>
      </c>
      <c r="Z87" s="96">
        <v>-5.6476285881267185E-2</v>
      </c>
      <c r="AA87" s="98">
        <f t="shared" si="25"/>
        <v>242059.85319739662</v>
      </c>
      <c r="AB87" s="98">
        <f>IF(INDEX('Pace of change parameters'!$E$27:$I$27,1,$B$6)=1,MAX(AA87,Y87),Y87)</f>
        <v>245037.49361280035</v>
      </c>
      <c r="AC87" s="96">
        <f t="shared" si="26"/>
        <v>4.7115176101392375E-2</v>
      </c>
      <c r="AD87" s="142">
        <v>4.2688204371750027E-2</v>
      </c>
      <c r="AE87" s="55">
        <f>IF(ROUND(AB87,0)/D87 &gt; (1+'Pace of change parameters'!$E$25), ROUND(AB87,0), ROUNDUP(AB87,0))</f>
        <v>245037</v>
      </c>
      <c r="AF87" s="55">
        <v>1126.4636471212084</v>
      </c>
      <c r="AG87" s="16">
        <f t="shared" si="19"/>
        <v>4.7113066752954458E-2</v>
      </c>
      <c r="AH87" s="16">
        <f t="shared" si="20"/>
        <v>4.2686103941171671E-2</v>
      </c>
      <c r="AI87" s="55"/>
      <c r="AJ87" s="55">
        <v>256548.77516617018</v>
      </c>
      <c r="AK87" s="55">
        <v>1179.3846192132737</v>
      </c>
      <c r="AL87" s="16">
        <f t="shared" si="27"/>
        <v>-4.4871682426524284E-2</v>
      </c>
      <c r="AM87" s="57">
        <f t="shared" si="28"/>
        <v>-4.4871682426524284E-2</v>
      </c>
    </row>
    <row r="88" spans="1:39" x14ac:dyDescent="0.2">
      <c r="A88" s="188" t="s">
        <v>223</v>
      </c>
      <c r="B88" s="188" t="s">
        <v>224</v>
      </c>
      <c r="D88" s="67">
        <v>310538.69674336282</v>
      </c>
      <c r="E88" s="72">
        <v>1120.5766975915578</v>
      </c>
      <c r="F88" s="54"/>
      <c r="G88" s="87">
        <v>316868.84405058168</v>
      </c>
      <c r="H88" s="80">
        <v>1136.8072409600682</v>
      </c>
      <c r="I88" s="89"/>
      <c r="J88" s="102">
        <f t="shared" si="21"/>
        <v>-1.9977184333744069E-2</v>
      </c>
      <c r="K88" s="125">
        <f t="shared" si="22"/>
        <v>-1.4277304703656846E-2</v>
      </c>
      <c r="L88" s="102">
        <v>1.4923495949688448E-2</v>
      </c>
      <c r="M88" s="96">
        <f>INDEX('Pace of change parameters'!$E$20:$I$20,1,$B$6)</f>
        <v>9.0547645222140982E-3</v>
      </c>
      <c r="N88" s="107">
        <f>IF(INDEX('Pace of change parameters'!$E$28:$I$28,1,$B$6)=1,(1+L88)*D88,D88)</f>
        <v>315173.01972643391</v>
      </c>
      <c r="O88" s="93">
        <f>IF(K88&lt;INDEX('Pace of change parameters'!$E$16:$I$16,1,$B$6),1,IF(K88&gt;INDEX('Pace of change parameters'!$E$17:$I$17,1,$B$6),0,(K88-INDEX('Pace of change parameters'!$E$17:$I$17,1,$B$6))/(INDEX('Pace of change parameters'!$E$16:$I$16,1,$B$6)-INDEX('Pace of change parameters'!$E$17:$I$17,1,$B$6))))</f>
        <v>0</v>
      </c>
      <c r="P88" s="56">
        <v>1.4923495949688448E-2</v>
      </c>
      <c r="Q88" s="56">
        <v>9.0547645222140982E-3</v>
      </c>
      <c r="R88" s="9">
        <f>IF(INDEX('Pace of change parameters'!$E$29:$I$29,1,$B$6)=1,D88*(1+P88),D88)</f>
        <v>315173.01972643391</v>
      </c>
      <c r="S88" s="102">
        <f>IF(P88&lt;INDEX('Pace of change parameters'!$E$22:$I$22,1,$B$6),INDEX('Pace of change parameters'!$E$22:$I$22,1,$B$6),P88)</f>
        <v>3.0487423748621283E-2</v>
      </c>
      <c r="T88" s="131">
        <v>2.4528694885307623E-2</v>
      </c>
      <c r="U88" s="116">
        <f t="shared" si="23"/>
        <v>320006.22158132232</v>
      </c>
      <c r="V88" s="130">
        <f>IF(J88&gt;INDEX('Pace of change parameters'!$E$24:$I$24,1,$B$6),0,IF(J88&lt;INDEX('Pace of change parameters'!$E$23:$I$23,1,$B$6),1,(J88-INDEX('Pace of change parameters'!$E$24:$I$24,1,$B$6))/(INDEX('Pace of change parameters'!$E$23:$I$23,1,$B$6)-INDEX('Pace of change parameters'!$E$24:$I$24,1,$B$6))))</f>
        <v>1</v>
      </c>
      <c r="W88" s="131">
        <f>MIN(S88, S88+(INDEX('Pace of change parameters'!$E$25:$I$25,1,$B$6)-S88)*(1-V88))</f>
        <v>3.0487423748621283E-2</v>
      </c>
      <c r="X88" s="131">
        <v>2.4528694885307623E-2</v>
      </c>
      <c r="Y88" s="107">
        <f t="shared" si="24"/>
        <v>320006.22158132232</v>
      </c>
      <c r="Z88" s="96">
        <v>-2.1421300918996744E-2</v>
      </c>
      <c r="AA88" s="98">
        <f t="shared" si="25"/>
        <v>321720.68141960463</v>
      </c>
      <c r="AB88" s="98">
        <f>IF(INDEX('Pace of change parameters'!$E$27:$I$27,1,$B$6)=1,MAX(AA88,Y88),Y88)</f>
        <v>320006.22158132232</v>
      </c>
      <c r="AC88" s="96">
        <f t="shared" si="26"/>
        <v>3.0487423748621234E-2</v>
      </c>
      <c r="AD88" s="142">
        <v>2.4528694885307623E-2</v>
      </c>
      <c r="AE88" s="55">
        <f>IF(ROUND(AB88,0)/D88 &gt; (1+'Pace of change parameters'!$E$25), ROUND(AB88,0), ROUNDUP(AB88,0))</f>
        <v>320006</v>
      </c>
      <c r="AF88" s="55">
        <v>1148.0621865512176</v>
      </c>
      <c r="AG88" s="16">
        <f t="shared" si="19"/>
        <v>3.0486710210100521E-2</v>
      </c>
      <c r="AH88" s="16">
        <f t="shared" si="20"/>
        <v>2.4527985472778457E-2</v>
      </c>
      <c r="AI88" s="55"/>
      <c r="AJ88" s="55">
        <v>328763.21722691995</v>
      </c>
      <c r="AK88" s="55">
        <v>1179.479816088294</v>
      </c>
      <c r="AL88" s="16">
        <f t="shared" si="27"/>
        <v>-2.6636852202585382E-2</v>
      </c>
      <c r="AM88" s="57">
        <f t="shared" si="28"/>
        <v>-2.6636852202585382E-2</v>
      </c>
    </row>
    <row r="89" spans="1:39" x14ac:dyDescent="0.2">
      <c r="A89" s="188" t="s">
        <v>225</v>
      </c>
      <c r="B89" s="188" t="s">
        <v>226</v>
      </c>
      <c r="D89" s="67">
        <v>325778.87074725277</v>
      </c>
      <c r="E89" s="72">
        <v>1082.1852083366643</v>
      </c>
      <c r="F89" s="54"/>
      <c r="G89" s="87">
        <v>335820.99039888318</v>
      </c>
      <c r="H89" s="80">
        <v>1110.749800848663</v>
      </c>
      <c r="I89" s="89"/>
      <c r="J89" s="102">
        <f t="shared" si="21"/>
        <v>-2.9903192292127234E-2</v>
      </c>
      <c r="K89" s="125">
        <f t="shared" si="22"/>
        <v>-2.5716495731238465E-2</v>
      </c>
      <c r="L89" s="102">
        <v>1.3409593935945985E-2</v>
      </c>
      <c r="M89" s="96">
        <f>INDEX('Pace of change parameters'!$E$20:$I$20,1,$B$6)</f>
        <v>9.0547645222140982E-3</v>
      </c>
      <c r="N89" s="107">
        <f>IF(INDEX('Pace of change parameters'!$E$28:$I$28,1,$B$6)=1,(1+L89)*D89,D89)</f>
        <v>330147.43311688449</v>
      </c>
      <c r="O89" s="93">
        <f>IF(K89&lt;INDEX('Pace of change parameters'!$E$16:$I$16,1,$B$6),1,IF(K89&gt;INDEX('Pace of change parameters'!$E$17:$I$17,1,$B$6),0,(K89-INDEX('Pace of change parameters'!$E$17:$I$17,1,$B$6))/(INDEX('Pace of change parameters'!$E$16:$I$16,1,$B$6)-INDEX('Pace of change parameters'!$E$17:$I$17,1,$B$6))))</f>
        <v>0.13740163071282421</v>
      </c>
      <c r="P89" s="56">
        <v>2.3213454349145124E-2</v>
      </c>
      <c r="Q89" s="56">
        <v>1.8816495731238447E-2</v>
      </c>
      <c r="R89" s="9">
        <f>IF(INDEX('Pace of change parameters'!$E$29:$I$29,1,$B$6)=1,D89*(1+P89),D89)</f>
        <v>333341.32369126019</v>
      </c>
      <c r="S89" s="102">
        <f>IF(P89&lt;INDEX('Pace of change parameters'!$E$22:$I$22,1,$B$6),INDEX('Pace of change parameters'!$E$22:$I$22,1,$B$6),P89)</f>
        <v>3.0487423748621283E-2</v>
      </c>
      <c r="T89" s="131">
        <v>2.6059207388450245E-2</v>
      </c>
      <c r="U89" s="116">
        <f t="shared" si="23"/>
        <v>335711.02922807157</v>
      </c>
      <c r="V89" s="130">
        <f>IF(J89&gt;INDEX('Pace of change parameters'!$E$24:$I$24,1,$B$6),0,IF(J89&lt;INDEX('Pace of change parameters'!$E$23:$I$23,1,$B$6),1,(J89-INDEX('Pace of change parameters'!$E$24:$I$24,1,$B$6))/(INDEX('Pace of change parameters'!$E$23:$I$23,1,$B$6)-INDEX('Pace of change parameters'!$E$24:$I$24,1,$B$6))))</f>
        <v>1</v>
      </c>
      <c r="W89" s="131">
        <f>MIN(S89, S89+(INDEX('Pace of change parameters'!$E$25:$I$25,1,$B$6)-S89)*(1-V89))</f>
        <v>3.0487423748621283E-2</v>
      </c>
      <c r="X89" s="131">
        <v>2.6059207388450245E-2</v>
      </c>
      <c r="Y89" s="107">
        <f t="shared" si="24"/>
        <v>335711.02922807157</v>
      </c>
      <c r="Z89" s="96">
        <v>-3.2777586746365883E-2</v>
      </c>
      <c r="AA89" s="98">
        <f t="shared" si="25"/>
        <v>337006.18550246092</v>
      </c>
      <c r="AB89" s="98">
        <f>IF(INDEX('Pace of change parameters'!$E$27:$I$27,1,$B$6)=1,MAX(AA89,Y89),Y89)</f>
        <v>335711.02922807157</v>
      </c>
      <c r="AC89" s="96">
        <f t="shared" si="26"/>
        <v>3.0487423748621234E-2</v>
      </c>
      <c r="AD89" s="142">
        <v>2.6059207388450245E-2</v>
      </c>
      <c r="AE89" s="55">
        <f>IF(ROUND(AB89,0)/D89 &gt; (1+'Pace of change parameters'!$E$25), ROUND(AB89,0), ROUNDUP(AB89,0))</f>
        <v>335711</v>
      </c>
      <c r="AF89" s="55">
        <v>1110.3860004396722</v>
      </c>
      <c r="AG89" s="16">
        <f t="shared" si="19"/>
        <v>3.0487334031103597E-2</v>
      </c>
      <c r="AH89" s="16">
        <f t="shared" si="20"/>
        <v>2.6059118056467323E-2</v>
      </c>
      <c r="AI89" s="55"/>
      <c r="AJ89" s="55">
        <v>348426.7743225756</v>
      </c>
      <c r="AK89" s="55">
        <v>1152.4442523067191</v>
      </c>
      <c r="AL89" s="16">
        <f t="shared" si="27"/>
        <v>-3.6494825483196824E-2</v>
      </c>
      <c r="AM89" s="57">
        <f t="shared" si="28"/>
        <v>-3.6494825483196824E-2</v>
      </c>
    </row>
    <row r="90" spans="1:39" x14ac:dyDescent="0.2">
      <c r="A90" s="188" t="s">
        <v>227</v>
      </c>
      <c r="B90" s="188" t="s">
        <v>228</v>
      </c>
      <c r="D90" s="67">
        <v>163296.65203787878</v>
      </c>
      <c r="E90" s="72">
        <v>1114.0749647819478</v>
      </c>
      <c r="F90" s="54"/>
      <c r="G90" s="87">
        <v>167173.29197563458</v>
      </c>
      <c r="H90" s="80">
        <v>1136.1077820105502</v>
      </c>
      <c r="I90" s="89"/>
      <c r="J90" s="102">
        <f t="shared" si="21"/>
        <v>-2.3189349757620437E-2</v>
      </c>
      <c r="K90" s="125">
        <f t="shared" si="22"/>
        <v>-1.9393245585917374E-2</v>
      </c>
      <c r="L90" s="102">
        <v>1.2976176517598415E-2</v>
      </c>
      <c r="M90" s="96">
        <f>INDEX('Pace of change parameters'!$E$20:$I$20,1,$B$6)</f>
        <v>9.0547645222140982E-3</v>
      </c>
      <c r="N90" s="107">
        <f>IF(INDEX('Pace of change parameters'!$E$28:$I$28,1,$B$6)=1,(1+L90)*D90,D90)</f>
        <v>165415.61821945515</v>
      </c>
      <c r="O90" s="93">
        <f>IF(K90&lt;INDEX('Pace of change parameters'!$E$16:$I$16,1,$B$6),1,IF(K90&gt;INDEX('Pace of change parameters'!$E$17:$I$17,1,$B$6),0,(K90-INDEX('Pace of change parameters'!$E$17:$I$17,1,$B$6))/(INDEX('Pace of change parameters'!$E$16:$I$16,1,$B$6)-INDEX('Pace of change parameters'!$E$17:$I$17,1,$B$6))))</f>
        <v>4.8398475148673611E-2</v>
      </c>
      <c r="P90" s="56">
        <v>1.6428020286046063E-2</v>
      </c>
      <c r="Q90" s="56">
        <v>1.2493245585917467E-2</v>
      </c>
      <c r="R90" s="9">
        <f>IF(INDEX('Pace of change parameters'!$E$29:$I$29,1,$B$6)=1,D90*(1+P90),D90)</f>
        <v>165979.29275020046</v>
      </c>
      <c r="S90" s="102">
        <f>IF(P90&lt;INDEX('Pace of change parameters'!$E$22:$I$22,1,$B$6),INDEX('Pace of change parameters'!$E$22:$I$22,1,$B$6),P90)</f>
        <v>3.0487423748621283E-2</v>
      </c>
      <c r="T90" s="131">
        <v>2.6498222582536091E-2</v>
      </c>
      <c r="U90" s="116">
        <f t="shared" si="23"/>
        <v>168275.14626528876</v>
      </c>
      <c r="V90" s="130">
        <f>IF(J90&gt;INDEX('Pace of change parameters'!$E$24:$I$24,1,$B$6),0,IF(J90&lt;INDEX('Pace of change parameters'!$E$23:$I$23,1,$B$6),1,(J90-INDEX('Pace of change parameters'!$E$24:$I$24,1,$B$6))/(INDEX('Pace of change parameters'!$E$23:$I$23,1,$B$6)-INDEX('Pace of change parameters'!$E$24:$I$24,1,$B$6))))</f>
        <v>1</v>
      </c>
      <c r="W90" s="131">
        <f>MIN(S90, S90+(INDEX('Pace of change parameters'!$E$25:$I$25,1,$B$6)-S90)*(1-V90))</f>
        <v>3.0487423748621283E-2</v>
      </c>
      <c r="X90" s="131">
        <v>2.6498222582536091E-2</v>
      </c>
      <c r="Y90" s="107">
        <f t="shared" si="24"/>
        <v>168275.14626528876</v>
      </c>
      <c r="Z90" s="96">
        <v>-2.6500164170321527E-2</v>
      </c>
      <c r="AA90" s="98">
        <f t="shared" si="25"/>
        <v>168852.09735655828</v>
      </c>
      <c r="AB90" s="98">
        <f>IF(INDEX('Pace of change parameters'!$E$27:$I$27,1,$B$6)=1,MAX(AA90,Y90),Y90)</f>
        <v>168275.14626528876</v>
      </c>
      <c r="AC90" s="96">
        <f t="shared" si="26"/>
        <v>3.0487423748621234E-2</v>
      </c>
      <c r="AD90" s="142">
        <v>2.6498222582536091E-2</v>
      </c>
      <c r="AE90" s="55">
        <f>IF(ROUND(AB90,0)/D90 &gt; (1+'Pace of change parameters'!$E$25), ROUND(AB90,0), ROUNDUP(AB90,0))</f>
        <v>168275</v>
      </c>
      <c r="AF90" s="55">
        <v>1143.5949771551398</v>
      </c>
      <c r="AG90" s="16">
        <f t="shared" si="19"/>
        <v>3.0486528045696959E-2</v>
      </c>
      <c r="AH90" s="16">
        <f t="shared" si="20"/>
        <v>2.649733034703794E-2</v>
      </c>
      <c r="AI90" s="55"/>
      <c r="AJ90" s="55">
        <v>173448.51138331398</v>
      </c>
      <c r="AK90" s="55">
        <v>1178.7541013994589</v>
      </c>
      <c r="AL90" s="16">
        <f t="shared" si="27"/>
        <v>-2.9827361111683048E-2</v>
      </c>
      <c r="AM90" s="57">
        <f t="shared" si="28"/>
        <v>-2.9827361111683048E-2</v>
      </c>
    </row>
    <row r="91" spans="1:39" x14ac:dyDescent="0.2">
      <c r="A91" s="188" t="s">
        <v>229</v>
      </c>
      <c r="B91" s="188" t="s">
        <v>230</v>
      </c>
      <c r="D91" s="67">
        <v>367913.25308901514</v>
      </c>
      <c r="E91" s="72">
        <v>1291.20912022312</v>
      </c>
      <c r="F91" s="54"/>
      <c r="G91" s="87">
        <v>367576.89108077961</v>
      </c>
      <c r="H91" s="80">
        <v>1285.778787048489</v>
      </c>
      <c r="I91" s="89"/>
      <c r="J91" s="102">
        <f t="shared" si="21"/>
        <v>9.1507931101575402E-4</v>
      </c>
      <c r="K91" s="125">
        <f t="shared" si="22"/>
        <v>4.2233805918483469E-3</v>
      </c>
      <c r="L91" s="102">
        <v>1.2389969714843518E-2</v>
      </c>
      <c r="M91" s="96">
        <f>INDEX('Pace of change parameters'!$E$20:$I$20,1,$B$6)</f>
        <v>9.0547645222140982E-3</v>
      </c>
      <c r="N91" s="107">
        <f>IF(INDEX('Pace of change parameters'!$E$28:$I$28,1,$B$6)=1,(1+L91)*D91,D91)</f>
        <v>372471.68715247762</v>
      </c>
      <c r="O91" s="93">
        <f>IF(K91&lt;INDEX('Pace of change parameters'!$E$16:$I$16,1,$B$6),1,IF(K91&gt;INDEX('Pace of change parameters'!$E$17:$I$17,1,$B$6),0,(K91-INDEX('Pace of change parameters'!$E$17:$I$17,1,$B$6))/(INDEX('Pace of change parameters'!$E$16:$I$16,1,$B$6)-INDEX('Pace of change parameters'!$E$17:$I$17,1,$B$6))))</f>
        <v>0</v>
      </c>
      <c r="P91" s="56">
        <v>1.2389969714843518E-2</v>
      </c>
      <c r="Q91" s="56">
        <v>9.0547645222140982E-3</v>
      </c>
      <c r="R91" s="9">
        <f>IF(INDEX('Pace of change parameters'!$E$29:$I$29,1,$B$6)=1,D91*(1+P91),D91)</f>
        <v>372471.68715247762</v>
      </c>
      <c r="S91" s="102">
        <f>IF(P91&lt;INDEX('Pace of change parameters'!$E$22:$I$22,1,$B$6),INDEX('Pace of change parameters'!$E$22:$I$22,1,$B$6),P91)</f>
        <v>3.0487423748621283E-2</v>
      </c>
      <c r="T91" s="131">
        <v>2.7092598523719369E-2</v>
      </c>
      <c r="U91" s="116">
        <f t="shared" si="23"/>
        <v>379129.98033867369</v>
      </c>
      <c r="V91" s="130">
        <f>IF(J91&gt;INDEX('Pace of change parameters'!$E$24:$I$24,1,$B$6),0,IF(J91&lt;INDEX('Pace of change parameters'!$E$23:$I$23,1,$B$6),1,(J91-INDEX('Pace of change parameters'!$E$24:$I$24,1,$B$6))/(INDEX('Pace of change parameters'!$E$23:$I$23,1,$B$6)-INDEX('Pace of change parameters'!$E$24:$I$24,1,$B$6))))</f>
        <v>1</v>
      </c>
      <c r="W91" s="131">
        <f>MIN(S91, S91+(INDEX('Pace of change parameters'!$E$25:$I$25,1,$B$6)-S91)*(1-V91))</f>
        <v>3.0487423748621283E-2</v>
      </c>
      <c r="X91" s="131">
        <v>2.7092598523719369E-2</v>
      </c>
      <c r="Y91" s="107">
        <f t="shared" si="24"/>
        <v>379129.98033867369</v>
      </c>
      <c r="Z91" s="96">
        <v>-3.0546987955261118E-3</v>
      </c>
      <c r="AA91" s="98">
        <f t="shared" si="25"/>
        <v>380209.71815486421</v>
      </c>
      <c r="AB91" s="98">
        <f>IF(INDEX('Pace of change parameters'!$E$27:$I$27,1,$B$6)=1,MAX(AA91,Y91),Y91)</f>
        <v>379129.98033867369</v>
      </c>
      <c r="AC91" s="96">
        <f t="shared" si="26"/>
        <v>3.0487423748621234E-2</v>
      </c>
      <c r="AD91" s="142">
        <v>2.7092598523719369E-2</v>
      </c>
      <c r="AE91" s="55">
        <f>IF(ROUND(AB91,0)/D91 &gt; (1+'Pace of change parameters'!$E$25), ROUND(AB91,0), ROUNDUP(AB91,0))</f>
        <v>379130</v>
      </c>
      <c r="AF91" s="55">
        <v>1326.1913993025323</v>
      </c>
      <c r="AG91" s="16">
        <f t="shared" si="19"/>
        <v>3.0487477188735568E-2</v>
      </c>
      <c r="AH91" s="16">
        <f t="shared" si="20"/>
        <v>2.7092651787781197E-2</v>
      </c>
      <c r="AI91" s="55"/>
      <c r="AJ91" s="55">
        <v>381374.70300076477</v>
      </c>
      <c r="AK91" s="55">
        <v>1334.0433387787089</v>
      </c>
      <c r="AL91" s="16">
        <f t="shared" si="27"/>
        <v>-5.8858203837401923E-3</v>
      </c>
      <c r="AM91" s="57">
        <f t="shared" si="28"/>
        <v>-5.8858203837401923E-3</v>
      </c>
    </row>
    <row r="92" spans="1:39" x14ac:dyDescent="0.2">
      <c r="A92" s="188" t="s">
        <v>231</v>
      </c>
      <c r="B92" s="188" t="s">
        <v>232</v>
      </c>
      <c r="D92" s="67">
        <v>196955.83199999999</v>
      </c>
      <c r="E92" s="72">
        <v>1101.1177565704511</v>
      </c>
      <c r="F92" s="54"/>
      <c r="G92" s="87">
        <v>204993.19597526116</v>
      </c>
      <c r="H92" s="80">
        <v>1141.3489563579246</v>
      </c>
      <c r="I92" s="89"/>
      <c r="J92" s="102">
        <f t="shared" si="21"/>
        <v>-3.920795486417572E-2</v>
      </c>
      <c r="K92" s="125">
        <f t="shared" si="22"/>
        <v>-3.5248816379394032E-2</v>
      </c>
      <c r="L92" s="102">
        <v>1.3212779330618485E-2</v>
      </c>
      <c r="M92" s="96">
        <f>INDEX('Pace of change parameters'!$E$20:$I$20,1,$B$6)</f>
        <v>9.0547645222140982E-3</v>
      </c>
      <c r="N92" s="107">
        <f>IF(INDEX('Pace of change parameters'!$E$28:$I$28,1,$B$6)=1,(1+L92)*D92,D92)</f>
        <v>199558.16594609435</v>
      </c>
      <c r="O92" s="93">
        <f>IF(K92&lt;INDEX('Pace of change parameters'!$E$16:$I$16,1,$B$6),1,IF(K92&gt;INDEX('Pace of change parameters'!$E$17:$I$17,1,$B$6),0,(K92-INDEX('Pace of change parameters'!$E$17:$I$17,1,$B$6))/(INDEX('Pace of change parameters'!$E$16:$I$16,1,$B$6)-INDEX('Pace of change parameters'!$E$17:$I$17,1,$B$6))))</f>
        <v>0.27157418407336714</v>
      </c>
      <c r="P92" s="56">
        <v>3.2586336241594349E-2</v>
      </c>
      <c r="Q92" s="56">
        <v>2.8348816379394126E-2</v>
      </c>
      <c r="R92" s="9">
        <f>IF(INDEX('Pace of change parameters'!$E$29:$I$29,1,$B$6)=1,D92*(1+P92),D92)</f>
        <v>203373.90096629495</v>
      </c>
      <c r="S92" s="102">
        <f>IF(P92&lt;INDEX('Pace of change parameters'!$E$22:$I$22,1,$B$6),INDEX('Pace of change parameters'!$E$22:$I$22,1,$B$6),P92)</f>
        <v>3.2586336241594349E-2</v>
      </c>
      <c r="T92" s="131">
        <v>2.8348816379394126E-2</v>
      </c>
      <c r="U92" s="116">
        <f t="shared" si="23"/>
        <v>203373.90096629495</v>
      </c>
      <c r="V92" s="130">
        <f>IF(J92&gt;INDEX('Pace of change parameters'!$E$24:$I$24,1,$B$6),0,IF(J92&lt;INDEX('Pace of change parameters'!$E$23:$I$23,1,$B$6),1,(J92-INDEX('Pace of change parameters'!$E$24:$I$24,1,$B$6))/(INDEX('Pace of change parameters'!$E$23:$I$23,1,$B$6)-INDEX('Pace of change parameters'!$E$24:$I$24,1,$B$6))))</f>
        <v>1</v>
      </c>
      <c r="W92" s="131">
        <f>MIN(S92, S92+(INDEX('Pace of change parameters'!$E$25:$I$25,1,$B$6)-S92)*(1-V92))</f>
        <v>3.2586336241594349E-2</v>
      </c>
      <c r="X92" s="131">
        <v>2.8348816379394126E-2</v>
      </c>
      <c r="Y92" s="107">
        <f t="shared" si="24"/>
        <v>203373.90096629495</v>
      </c>
      <c r="Z92" s="96">
        <v>-4.224082218124714E-2</v>
      </c>
      <c r="AA92" s="98">
        <f t="shared" si="25"/>
        <v>203703.95025167608</v>
      </c>
      <c r="AB92" s="98">
        <f>IF(INDEX('Pace of change parameters'!$E$27:$I$27,1,$B$6)=1,MAX(AA92,Y92),Y92)</f>
        <v>203373.90096629495</v>
      </c>
      <c r="AC92" s="96">
        <f t="shared" si="26"/>
        <v>3.2586336241594349E-2</v>
      </c>
      <c r="AD92" s="142">
        <v>2.8348816379394126E-2</v>
      </c>
      <c r="AE92" s="55">
        <f>IF(ROUND(AB92,0)/D92 &gt; (1+'Pace of change parameters'!$E$25), ROUND(AB92,0), ROUNDUP(AB92,0))</f>
        <v>203374</v>
      </c>
      <c r="AF92" s="55">
        <v>1132.3336930575454</v>
      </c>
      <c r="AG92" s="16">
        <f t="shared" si="19"/>
        <v>3.2586839063491135E-2</v>
      </c>
      <c r="AH92" s="16">
        <f t="shared" si="20"/>
        <v>2.8349317137814189E-2</v>
      </c>
      <c r="AI92" s="55"/>
      <c r="AJ92" s="55">
        <v>212688.06916118655</v>
      </c>
      <c r="AK92" s="55">
        <v>1184.1920148227648</v>
      </c>
      <c r="AL92" s="16">
        <f t="shared" si="27"/>
        <v>-4.3792156268661397E-2</v>
      </c>
      <c r="AM92" s="57">
        <f t="shared" si="28"/>
        <v>-4.3792156268661286E-2</v>
      </c>
    </row>
    <row r="93" spans="1:39" x14ac:dyDescent="0.2">
      <c r="A93" s="188" t="s">
        <v>233</v>
      </c>
      <c r="B93" s="188" t="s">
        <v>234</v>
      </c>
      <c r="D93" s="67">
        <v>365344.53</v>
      </c>
      <c r="E93" s="72">
        <v>1313.3433149159355</v>
      </c>
      <c r="F93" s="54"/>
      <c r="G93" s="87">
        <v>337735.69845996</v>
      </c>
      <c r="H93" s="80">
        <v>1207.8020050422351</v>
      </c>
      <c r="I93" s="89"/>
      <c r="J93" s="102">
        <f t="shared" si="21"/>
        <v>8.174685609467236E-2</v>
      </c>
      <c r="K93" s="125">
        <f t="shared" si="22"/>
        <v>8.7382956339776774E-2</v>
      </c>
      <c r="L93" s="102">
        <v>1.4312125589274638E-2</v>
      </c>
      <c r="M93" s="96">
        <f>INDEX('Pace of change parameters'!$E$20:$I$20,1,$B$6)</f>
        <v>9.0547645222140982E-3</v>
      </c>
      <c r="N93" s="107">
        <f>IF(INDEX('Pace of change parameters'!$E$28:$I$28,1,$B$6)=1,(1+L93)*D93,D93)</f>
        <v>370573.38679671456</v>
      </c>
      <c r="O93" s="93">
        <f>IF(K93&lt;INDEX('Pace of change parameters'!$E$16:$I$16,1,$B$6),1,IF(K93&gt;INDEX('Pace of change parameters'!$E$17:$I$17,1,$B$6),0,(K93-INDEX('Pace of change parameters'!$E$17:$I$17,1,$B$6))/(INDEX('Pace of change parameters'!$E$16:$I$16,1,$B$6)-INDEX('Pace of change parameters'!$E$17:$I$17,1,$B$6))))</f>
        <v>0</v>
      </c>
      <c r="P93" s="56">
        <v>1.4312125589274638E-2</v>
      </c>
      <c r="Q93" s="56">
        <v>9.0547645222140982E-3</v>
      </c>
      <c r="R93" s="9">
        <f>IF(INDEX('Pace of change parameters'!$E$29:$I$29,1,$B$6)=1,D93*(1+P93),D93)</f>
        <v>370573.38679671456</v>
      </c>
      <c r="S93" s="102">
        <f>IF(P93&lt;INDEX('Pace of change parameters'!$E$22:$I$22,1,$B$6),INDEX('Pace of change parameters'!$E$22:$I$22,1,$B$6),P93)</f>
        <v>3.0487423748621283E-2</v>
      </c>
      <c r="T93" s="131">
        <v>2.5146223219677521E-2</v>
      </c>
      <c r="U93" s="116">
        <f t="shared" si="23"/>
        <v>376482.94350035087</v>
      </c>
      <c r="V93" s="130">
        <f>IF(J93&gt;INDEX('Pace of change parameters'!$E$24:$I$24,1,$B$6),0,IF(J93&lt;INDEX('Pace of change parameters'!$E$23:$I$23,1,$B$6),1,(J93-INDEX('Pace of change parameters'!$E$24:$I$24,1,$B$6))/(INDEX('Pace of change parameters'!$E$23:$I$23,1,$B$6)-INDEX('Pace of change parameters'!$E$24:$I$24,1,$B$6))))</f>
        <v>0.36506287810655291</v>
      </c>
      <c r="W93" s="131">
        <f>MIN(S93, S93+(INDEX('Pace of change parameters'!$E$25:$I$25,1,$B$6)-S93)*(1-V93))</f>
        <v>1.9947467525190062E-2</v>
      </c>
      <c r="X93" s="131">
        <v>1.4660897473492529E-2</v>
      </c>
      <c r="Y93" s="107">
        <f t="shared" si="24"/>
        <v>372632.22814768087</v>
      </c>
      <c r="Z93" s="96">
        <v>0</v>
      </c>
      <c r="AA93" s="98">
        <f t="shared" si="25"/>
        <v>350413.35518727382</v>
      </c>
      <c r="AB93" s="98">
        <f>IF(INDEX('Pace of change parameters'!$E$27:$I$27,1,$B$6)=1,MAX(AA93,Y93),Y93)</f>
        <v>372632.22814768087</v>
      </c>
      <c r="AC93" s="96">
        <f t="shared" si="26"/>
        <v>1.9947467525190055E-2</v>
      </c>
      <c r="AD93" s="142">
        <v>1.4660897473492529E-2</v>
      </c>
      <c r="AE93" s="55">
        <f>IF(ROUND(AB93,0)/D93 &gt; (1+'Pace of change parameters'!$E$25), ROUND(AB93,0), ROUNDUP(AB93,0))</f>
        <v>372632</v>
      </c>
      <c r="AF93" s="55">
        <v>1332.5972907073528</v>
      </c>
      <c r="AG93" s="16">
        <f t="shared" si="19"/>
        <v>1.9946843052501606E-2</v>
      </c>
      <c r="AH93" s="16">
        <f t="shared" si="20"/>
        <v>1.4660276237557612E-2</v>
      </c>
      <c r="AI93" s="55"/>
      <c r="AJ93" s="55">
        <v>350413.35518727382</v>
      </c>
      <c r="AK93" s="55">
        <v>1253.1395257257414</v>
      </c>
      <c r="AL93" s="16">
        <f t="shared" si="27"/>
        <v>6.3406957765213434E-2</v>
      </c>
      <c r="AM93" s="57">
        <f t="shared" si="28"/>
        <v>6.3406957765213212E-2</v>
      </c>
    </row>
    <row r="94" spans="1:39" x14ac:dyDescent="0.2">
      <c r="A94" s="188" t="s">
        <v>235</v>
      </c>
      <c r="B94" s="188" t="s">
        <v>236</v>
      </c>
      <c r="D94" s="67">
        <v>219859.21957522124</v>
      </c>
      <c r="E94" s="72">
        <v>1179.8060636602841</v>
      </c>
      <c r="F94" s="54"/>
      <c r="G94" s="87">
        <v>226115.19559497375</v>
      </c>
      <c r="H94" s="80">
        <v>1207.5704610565624</v>
      </c>
      <c r="I94" s="89"/>
      <c r="J94" s="102">
        <f t="shared" si="21"/>
        <v>-2.7667207430669305E-2</v>
      </c>
      <c r="K94" s="125">
        <f t="shared" si="22"/>
        <v>-2.2991948123661343E-2</v>
      </c>
      <c r="L94" s="102">
        <v>1.3906593767474051E-2</v>
      </c>
      <c r="M94" s="96">
        <f>INDEX('Pace of change parameters'!$E$20:$I$20,1,$B$6)</f>
        <v>9.0547645222140982E-3</v>
      </c>
      <c r="N94" s="107">
        <f>IF(INDEX('Pace of change parameters'!$E$28:$I$28,1,$B$6)=1,(1+L94)*D94,D94)</f>
        <v>222916.71242788772</v>
      </c>
      <c r="O94" s="93">
        <f>IF(K94&lt;INDEX('Pace of change parameters'!$E$16:$I$16,1,$B$6),1,IF(K94&gt;INDEX('Pace of change parameters'!$E$17:$I$17,1,$B$6),0,(K94-INDEX('Pace of change parameters'!$E$17:$I$17,1,$B$6))/(INDEX('Pace of change parameters'!$E$16:$I$16,1,$B$6)-INDEX('Pace of change parameters'!$E$17:$I$17,1,$B$6))))</f>
        <v>9.9052153942787755E-2</v>
      </c>
      <c r="P94" s="56">
        <v>2.0977614197607242E-2</v>
      </c>
      <c r="Q94" s="56">
        <v>1.6091948123661437E-2</v>
      </c>
      <c r="R94" s="9">
        <f>IF(INDEX('Pace of change parameters'!$E$29:$I$29,1,$B$6)=1,D94*(1+P94),D94)</f>
        <v>224471.34146125725</v>
      </c>
      <c r="S94" s="102">
        <f>IF(P94&lt;INDEX('Pace of change parameters'!$E$22:$I$22,1,$B$6),INDEX('Pace of change parameters'!$E$22:$I$22,1,$B$6),P94)</f>
        <v>3.0487423748621283E-2</v>
      </c>
      <c r="T94" s="131">
        <v>2.5556250551652449E-2</v>
      </c>
      <c r="U94" s="116">
        <f t="shared" si="23"/>
        <v>226562.16076745218</v>
      </c>
      <c r="V94" s="130">
        <f>IF(J94&gt;INDEX('Pace of change parameters'!$E$24:$I$24,1,$B$6),0,IF(J94&lt;INDEX('Pace of change parameters'!$E$23:$I$23,1,$B$6),1,(J94-INDEX('Pace of change parameters'!$E$24:$I$24,1,$B$6))/(INDEX('Pace of change parameters'!$E$23:$I$23,1,$B$6)-INDEX('Pace of change parameters'!$E$24:$I$24,1,$B$6))))</f>
        <v>1</v>
      </c>
      <c r="W94" s="131">
        <f>MIN(S94, S94+(INDEX('Pace of change parameters'!$E$25:$I$25,1,$B$6)-S94)*(1-V94))</f>
        <v>3.0487423748621283E-2</v>
      </c>
      <c r="X94" s="131">
        <v>2.5556250551652449E-2</v>
      </c>
      <c r="Y94" s="107">
        <f t="shared" si="24"/>
        <v>226562.16076745218</v>
      </c>
      <c r="Z94" s="96">
        <v>-3.0072785217366116E-2</v>
      </c>
      <c r="AA94" s="98">
        <f t="shared" si="25"/>
        <v>227547.76625349288</v>
      </c>
      <c r="AB94" s="98">
        <f>IF(INDEX('Pace of change parameters'!$E$27:$I$27,1,$B$6)=1,MAX(AA94,Y94),Y94)</f>
        <v>226562.16076745218</v>
      </c>
      <c r="AC94" s="96">
        <f t="shared" si="26"/>
        <v>3.0487423748621234E-2</v>
      </c>
      <c r="AD94" s="142">
        <v>2.5556250551652449E-2</v>
      </c>
      <c r="AE94" s="55">
        <f>IF(ROUND(AB94,0)/D94 &gt; (1+'Pace of change parameters'!$E$25), ROUND(AB94,0), ROUNDUP(AB94,0))</f>
        <v>226562</v>
      </c>
      <c r="AF94" s="55">
        <v>1209.9566244453606</v>
      </c>
      <c r="AG94" s="16">
        <f t="shared" si="19"/>
        <v>3.0486692519553493E-2</v>
      </c>
      <c r="AH94" s="16">
        <f t="shared" si="20"/>
        <v>2.5555522821722132E-2</v>
      </c>
      <c r="AI94" s="55"/>
      <c r="AJ94" s="55">
        <v>234602.92977188769</v>
      </c>
      <c r="AK94" s="55">
        <v>1252.8992902242442</v>
      </c>
      <c r="AL94" s="16">
        <f t="shared" si="27"/>
        <v>-3.4274634931908854E-2</v>
      </c>
      <c r="AM94" s="57">
        <f t="shared" si="28"/>
        <v>-3.4274634931908743E-2</v>
      </c>
    </row>
    <row r="95" spans="1:39" x14ac:dyDescent="0.2">
      <c r="A95" s="188" t="s">
        <v>237</v>
      </c>
      <c r="B95" s="188" t="s">
        <v>238</v>
      </c>
      <c r="D95" s="67">
        <v>325749.85399999999</v>
      </c>
      <c r="E95" s="72">
        <v>1215.6705092943323</v>
      </c>
      <c r="F95" s="54"/>
      <c r="G95" s="87">
        <v>332833.40841735154</v>
      </c>
      <c r="H95" s="80">
        <v>1237.7791521067873</v>
      </c>
      <c r="I95" s="89"/>
      <c r="J95" s="102">
        <f t="shared" si="21"/>
        <v>-2.1282582331606625E-2</v>
      </c>
      <c r="K95" s="125">
        <f t="shared" si="22"/>
        <v>-1.7861540788455255E-2</v>
      </c>
      <c r="L95" s="102">
        <v>1.2581848240586169E-2</v>
      </c>
      <c r="M95" s="96">
        <f>INDEX('Pace of change parameters'!$E$20:$I$20,1,$B$6)</f>
        <v>9.0547645222140982E-3</v>
      </c>
      <c r="N95" s="107">
        <f>IF(INDEX('Pace of change parameters'!$E$28:$I$28,1,$B$6)=1,(1+L95)*D95,D95)</f>
        <v>329848.38922742108</v>
      </c>
      <c r="O95" s="93">
        <f>IF(K95&lt;INDEX('Pace of change parameters'!$E$16:$I$16,1,$B$6),1,IF(K95&gt;INDEX('Pace of change parameters'!$E$17:$I$17,1,$B$6),0,(K95-INDEX('Pace of change parameters'!$E$17:$I$17,1,$B$6))/(INDEX('Pace of change parameters'!$E$16:$I$16,1,$B$6)-INDEX('Pace of change parameters'!$E$17:$I$17,1,$B$6))))</f>
        <v>2.683890416321259E-2</v>
      </c>
      <c r="P95" s="56">
        <v>1.4495289516259779E-2</v>
      </c>
      <c r="Q95" s="56">
        <v>1.0961540788455348E-2</v>
      </c>
      <c r="R95" s="9">
        <f>IF(INDEX('Pace of change parameters'!$E$29:$I$29,1,$B$6)=1,D95*(1+P95),D95)</f>
        <v>330471.69244360935</v>
      </c>
      <c r="S95" s="102">
        <f>IF(P95&lt;INDEX('Pace of change parameters'!$E$22:$I$22,1,$B$6),INDEX('Pace of change parameters'!$E$22:$I$22,1,$B$6),P95)</f>
        <v>3.0487423748621283E-2</v>
      </c>
      <c r="T95" s="131">
        <v>2.6897970292975693E-2</v>
      </c>
      <c r="U95" s="116">
        <f t="shared" si="23"/>
        <v>335681.12783494947</v>
      </c>
      <c r="V95" s="130">
        <f>IF(J95&gt;INDEX('Pace of change parameters'!$E$24:$I$24,1,$B$6),0,IF(J95&lt;INDEX('Pace of change parameters'!$E$23:$I$23,1,$B$6),1,(J95-INDEX('Pace of change parameters'!$E$24:$I$24,1,$B$6))/(INDEX('Pace of change parameters'!$E$23:$I$23,1,$B$6)-INDEX('Pace of change parameters'!$E$24:$I$24,1,$B$6))))</f>
        <v>1</v>
      </c>
      <c r="W95" s="131">
        <f>MIN(S95, S95+(INDEX('Pace of change parameters'!$E$25:$I$25,1,$B$6)-S95)*(1-V95))</f>
        <v>3.0487423748621283E-2</v>
      </c>
      <c r="X95" s="131">
        <v>2.6897970292975693E-2</v>
      </c>
      <c r="Y95" s="107">
        <f t="shared" si="24"/>
        <v>335681.12783494947</v>
      </c>
      <c r="Z95" s="96">
        <v>-2.4979560358286967E-2</v>
      </c>
      <c r="AA95" s="98">
        <f t="shared" si="25"/>
        <v>336700.9290310283</v>
      </c>
      <c r="AB95" s="98">
        <f>IF(INDEX('Pace of change parameters'!$E$27:$I$27,1,$B$6)=1,MAX(AA95,Y95),Y95)</f>
        <v>335681.12783494947</v>
      </c>
      <c r="AC95" s="96">
        <f t="shared" si="26"/>
        <v>3.0487423748621234E-2</v>
      </c>
      <c r="AD95" s="142">
        <v>2.6897970292975693E-2</v>
      </c>
      <c r="AE95" s="55">
        <f>IF(ROUND(AB95,0)/D95 &gt; (1+'Pace of change parameters'!$E$25), ROUND(AB95,0), ROUNDUP(AB95,0))</f>
        <v>335681</v>
      </c>
      <c r="AF95" s="55">
        <v>1248.3691031320679</v>
      </c>
      <c r="AG95" s="16">
        <f t="shared" si="19"/>
        <v>3.0487031315753033E-2</v>
      </c>
      <c r="AH95" s="16">
        <f t="shared" si="20"/>
        <v>2.6897579227052493E-2</v>
      </c>
      <c r="AI95" s="55"/>
      <c r="AJ95" s="55">
        <v>345327.04684094054</v>
      </c>
      <c r="AK95" s="55">
        <v>1284.2419313338276</v>
      </c>
      <c r="AL95" s="16">
        <f t="shared" si="27"/>
        <v>-2.7933076569538362E-2</v>
      </c>
      <c r="AM95" s="57">
        <f t="shared" si="28"/>
        <v>-2.7933076569538362E-2</v>
      </c>
    </row>
    <row r="96" spans="1:39" x14ac:dyDescent="0.2">
      <c r="A96" s="188" t="s">
        <v>239</v>
      </c>
      <c r="B96" s="188" t="s">
        <v>240</v>
      </c>
      <c r="D96" s="67">
        <v>131003.70214285715</v>
      </c>
      <c r="E96" s="72">
        <v>1147.2733511070187</v>
      </c>
      <c r="F96" s="54"/>
      <c r="G96" s="87">
        <v>134699.43252707412</v>
      </c>
      <c r="H96" s="80">
        <v>1177.6399192412955</v>
      </c>
      <c r="I96" s="89"/>
      <c r="J96" s="102">
        <f t="shared" si="21"/>
        <v>-2.7436866769829593E-2</v>
      </c>
      <c r="K96" s="125">
        <f t="shared" si="22"/>
        <v>-2.57859534464836E-2</v>
      </c>
      <c r="L96" s="102">
        <v>1.0767621917088466E-2</v>
      </c>
      <c r="M96" s="96">
        <f>INDEX('Pace of change parameters'!$E$20:$I$20,1,$B$6)</f>
        <v>9.0547645222140982E-3</v>
      </c>
      <c r="N96" s="107">
        <f>IF(INDEX('Pace of change parameters'!$E$28:$I$28,1,$B$6)=1,(1+L96)*D96,D96)</f>
        <v>132414.3004772703</v>
      </c>
      <c r="O96" s="93">
        <f>IF(K96&lt;INDEX('Pace of change parameters'!$E$16:$I$16,1,$B$6),1,IF(K96&gt;INDEX('Pace of change parameters'!$E$17:$I$17,1,$B$6),0,(K96-INDEX('Pace of change parameters'!$E$17:$I$17,1,$B$6))/(INDEX('Pace of change parameters'!$E$16:$I$16,1,$B$6)-INDEX('Pace of change parameters'!$E$17:$I$17,1,$B$6))))</f>
        <v>0.13837928550949041</v>
      </c>
      <c r="P96" s="56">
        <v>2.0615499157236705E-2</v>
      </c>
      <c r="Q96" s="56">
        <v>1.8885953446483583E-2</v>
      </c>
      <c r="R96" s="9">
        <f>IF(INDEX('Pace of change parameters'!$E$29:$I$29,1,$B$6)=1,D96*(1+P96),D96)</f>
        <v>133704.40885397809</v>
      </c>
      <c r="S96" s="102">
        <f>IF(P96&lt;INDEX('Pace of change parameters'!$E$22:$I$22,1,$B$6),INDEX('Pace of change parameters'!$E$22:$I$22,1,$B$6),P96)</f>
        <v>3.0487423748621283E-2</v>
      </c>
      <c r="T96" s="131">
        <v>2.8741148971096031E-2</v>
      </c>
      <c r="U96" s="116">
        <f t="shared" si="23"/>
        <v>134997.6675227246</v>
      </c>
      <c r="V96" s="130">
        <f>IF(J96&gt;INDEX('Pace of change parameters'!$E$24:$I$24,1,$B$6),0,IF(J96&lt;INDEX('Pace of change parameters'!$E$23:$I$23,1,$B$6),1,(J96-INDEX('Pace of change parameters'!$E$24:$I$24,1,$B$6))/(INDEX('Pace of change parameters'!$E$23:$I$23,1,$B$6)-INDEX('Pace of change parameters'!$E$24:$I$24,1,$B$6))))</f>
        <v>1</v>
      </c>
      <c r="W96" s="131">
        <f>MIN(S96, S96+(INDEX('Pace of change parameters'!$E$25:$I$25,1,$B$6)-S96)*(1-V96))</f>
        <v>3.0487423748621283E-2</v>
      </c>
      <c r="X96" s="131">
        <v>2.8741148971096031E-2</v>
      </c>
      <c r="Y96" s="107">
        <f t="shared" si="24"/>
        <v>134997.6675227246</v>
      </c>
      <c r="Z96" s="96">
        <v>-3.2846541068864199E-2</v>
      </c>
      <c r="AA96" s="98">
        <f t="shared" si="25"/>
        <v>135165.1832895604</v>
      </c>
      <c r="AB96" s="98">
        <f>IF(INDEX('Pace of change parameters'!$E$27:$I$27,1,$B$6)=1,MAX(AA96,Y96),Y96)</f>
        <v>134997.6675227246</v>
      </c>
      <c r="AC96" s="96">
        <f t="shared" si="26"/>
        <v>3.0487423748621234E-2</v>
      </c>
      <c r="AD96" s="142">
        <v>2.8741148971096031E-2</v>
      </c>
      <c r="AE96" s="55">
        <f>IF(ROUND(AB96,0)/D96 &gt; (1+'Pace of change parameters'!$E$25), ROUND(AB96,0), ROUNDUP(AB96,0))</f>
        <v>134998</v>
      </c>
      <c r="AF96" s="55">
        <v>1180.2502121587052</v>
      </c>
      <c r="AG96" s="16">
        <f t="shared" si="19"/>
        <v>3.048996167136675E-2</v>
      </c>
      <c r="AH96" s="16">
        <f t="shared" si="20"/>
        <v>2.8743682593051378E-2</v>
      </c>
      <c r="AI96" s="55"/>
      <c r="AJ96" s="55">
        <v>139755.67376757381</v>
      </c>
      <c r="AK96" s="55">
        <v>1221.8452392965951</v>
      </c>
      <c r="AL96" s="16">
        <f t="shared" si="27"/>
        <v>-3.4042795110316937E-2</v>
      </c>
      <c r="AM96" s="57">
        <f t="shared" si="28"/>
        <v>-3.4042795110316715E-2</v>
      </c>
    </row>
    <row r="97" spans="1:39" x14ac:dyDescent="0.2">
      <c r="A97" s="188" t="s">
        <v>241</v>
      </c>
      <c r="B97" s="188" t="s">
        <v>242</v>
      </c>
      <c r="D97" s="67">
        <v>85223.928459715637</v>
      </c>
      <c r="E97" s="72">
        <v>1142.0444958688308</v>
      </c>
      <c r="F97" s="54"/>
      <c r="G97" s="87">
        <v>93638.018350713784</v>
      </c>
      <c r="H97" s="80">
        <v>1235.8068358788169</v>
      </c>
      <c r="I97" s="89"/>
      <c r="J97" s="102">
        <f t="shared" si="21"/>
        <v>-8.9857624490555121E-2</v>
      </c>
      <c r="K97" s="125">
        <f t="shared" si="22"/>
        <v>-7.5871355690720899E-2</v>
      </c>
      <c r="L97" s="102">
        <v>2.4561032058061594E-2</v>
      </c>
      <c r="M97" s="96">
        <f>INDEX('Pace of change parameters'!$E$20:$I$20,1,$B$6)</f>
        <v>9.0547645222140982E-3</v>
      </c>
      <c r="N97" s="107">
        <f>IF(INDEX('Pace of change parameters'!$E$28:$I$28,1,$B$6)=1,(1+L97)*D97,D97)</f>
        <v>87317.116098728657</v>
      </c>
      <c r="O97" s="93">
        <f>IF(K97&lt;INDEX('Pace of change parameters'!$E$16:$I$16,1,$B$6),1,IF(K97&gt;INDEX('Pace of change parameters'!$E$17:$I$17,1,$B$6),0,(K97-INDEX('Pace of change parameters'!$E$17:$I$17,1,$B$6))/(INDEX('Pace of change parameters'!$E$16:$I$16,1,$B$6)-INDEX('Pace of change parameters'!$E$17:$I$17,1,$B$6))))</f>
        <v>0.84335833030268792</v>
      </c>
      <c r="P97" s="56">
        <v>8.53983687848483E-2</v>
      </c>
      <c r="Q97" s="56">
        <v>6.8971355690720992E-2</v>
      </c>
      <c r="R97" s="9">
        <f>IF(INDEX('Pace of change parameters'!$E$29:$I$29,1,$B$6)=1,D97*(1+P97),D97)</f>
        <v>92501.912931611965</v>
      </c>
      <c r="S97" s="102">
        <f>IF(P97&lt;INDEX('Pace of change parameters'!$E$22:$I$22,1,$B$6),INDEX('Pace of change parameters'!$E$22:$I$22,1,$B$6),P97)</f>
        <v>8.53983687848483E-2</v>
      </c>
      <c r="T97" s="131">
        <v>6.8971355690720992E-2</v>
      </c>
      <c r="U97" s="116">
        <f t="shared" si="23"/>
        <v>92501.912931611965</v>
      </c>
      <c r="V97" s="130">
        <f>IF(J97&gt;INDEX('Pace of change parameters'!$E$24:$I$24,1,$B$6),0,IF(J97&lt;INDEX('Pace of change parameters'!$E$23:$I$23,1,$B$6),1,(J97-INDEX('Pace of change parameters'!$E$24:$I$24,1,$B$6))/(INDEX('Pace of change parameters'!$E$23:$I$23,1,$B$6)-INDEX('Pace of change parameters'!$E$24:$I$24,1,$B$6))))</f>
        <v>1</v>
      </c>
      <c r="W97" s="131">
        <f>MIN(S97, S97+(INDEX('Pace of change parameters'!$E$25:$I$25,1,$B$6)-S97)*(1-V97))</f>
        <v>8.53983687848483E-2</v>
      </c>
      <c r="X97" s="131">
        <v>6.8971355690720992E-2</v>
      </c>
      <c r="Y97" s="107">
        <f t="shared" si="24"/>
        <v>92501.912931611965</v>
      </c>
      <c r="Z97" s="96">
        <v>-8.2568950834807198E-2</v>
      </c>
      <c r="AA97" s="98">
        <f t="shared" si="25"/>
        <v>89131.113174791928</v>
      </c>
      <c r="AB97" s="98">
        <f>IF(INDEX('Pace of change parameters'!$E$27:$I$27,1,$B$6)=1,MAX(AA97,Y97),Y97)</f>
        <v>92501.912931611965</v>
      </c>
      <c r="AC97" s="96">
        <f t="shared" si="26"/>
        <v>8.53983687848483E-2</v>
      </c>
      <c r="AD97" s="142">
        <v>6.8971355690720992E-2</v>
      </c>
      <c r="AE97" s="55">
        <f>IF(ROUND(AB97,0)/D97 &gt; (1+'Pace of change parameters'!$E$25), ROUND(AB97,0), ROUNDUP(AB97,0))</f>
        <v>92502</v>
      </c>
      <c r="AF97" s="55">
        <v>1220.8140021108309</v>
      </c>
      <c r="AG97" s="16">
        <f t="shared" si="19"/>
        <v>8.539939042735667E-2</v>
      </c>
      <c r="AH97" s="16">
        <f t="shared" si="20"/>
        <v>6.8972361871132426E-2</v>
      </c>
      <c r="AI97" s="55"/>
      <c r="AJ97" s="55">
        <v>97152.928556206913</v>
      </c>
      <c r="AK97" s="55">
        <v>1282.1955798522258</v>
      </c>
      <c r="AL97" s="16">
        <f t="shared" si="27"/>
        <v>-4.7872242508018248E-2</v>
      </c>
      <c r="AM97" s="57">
        <f t="shared" si="28"/>
        <v>-4.7872242508018359E-2</v>
      </c>
    </row>
    <row r="98" spans="1:39" x14ac:dyDescent="0.2">
      <c r="A98" s="188" t="s">
        <v>243</v>
      </c>
      <c r="B98" s="188" t="s">
        <v>244</v>
      </c>
      <c r="D98" s="67">
        <v>346897.36337373737</v>
      </c>
      <c r="E98" s="72">
        <v>1069.8519755672737</v>
      </c>
      <c r="F98" s="54"/>
      <c r="G98" s="87">
        <v>351555.79031567881</v>
      </c>
      <c r="H98" s="80">
        <v>1078.7382878178732</v>
      </c>
      <c r="I98" s="89"/>
      <c r="J98" s="102">
        <f t="shared" si="21"/>
        <v>-1.3250889532379517E-2</v>
      </c>
      <c r="K98" s="125">
        <f t="shared" si="22"/>
        <v>-8.2376905973877701E-3</v>
      </c>
      <c r="L98" s="102">
        <v>1.418128778652572E-2</v>
      </c>
      <c r="M98" s="96">
        <f>INDEX('Pace of change parameters'!$E$20:$I$20,1,$B$6)</f>
        <v>9.0547645222140982E-3</v>
      </c>
      <c r="N98" s="107">
        <f>IF(INDEX('Pace of change parameters'!$E$28:$I$28,1,$B$6)=1,(1+L98)*D98,D98)</f>
        <v>351816.81471612735</v>
      </c>
      <c r="O98" s="93">
        <f>IF(K98&lt;INDEX('Pace of change parameters'!$E$16:$I$16,1,$B$6),1,IF(K98&gt;INDEX('Pace of change parameters'!$E$17:$I$17,1,$B$6),0,(K98-INDEX('Pace of change parameters'!$E$17:$I$17,1,$B$6))/(INDEX('Pace of change parameters'!$E$16:$I$16,1,$B$6)-INDEX('Pace of change parameters'!$E$17:$I$17,1,$B$6))))</f>
        <v>0</v>
      </c>
      <c r="P98" s="56">
        <v>1.418128778652572E-2</v>
      </c>
      <c r="Q98" s="56">
        <v>9.0547645222140982E-3</v>
      </c>
      <c r="R98" s="9">
        <f>IF(INDEX('Pace of change parameters'!$E$29:$I$29,1,$B$6)=1,D98*(1+P98),D98)</f>
        <v>351816.81471612735</v>
      </c>
      <c r="S98" s="102">
        <f>IF(P98&lt;INDEX('Pace of change parameters'!$E$22:$I$22,1,$B$6),INDEX('Pace of change parameters'!$E$22:$I$22,1,$B$6),P98)</f>
        <v>3.0487423748621283E-2</v>
      </c>
      <c r="T98" s="131">
        <v>2.5278475590094551E-2</v>
      </c>
      <c r="U98" s="116">
        <f t="shared" si="23"/>
        <v>357473.37028819195</v>
      </c>
      <c r="V98" s="130">
        <f>IF(J98&gt;INDEX('Pace of change parameters'!$E$24:$I$24,1,$B$6),0,IF(J98&lt;INDEX('Pace of change parameters'!$E$23:$I$23,1,$B$6),1,(J98-INDEX('Pace of change parameters'!$E$24:$I$24,1,$B$6))/(INDEX('Pace of change parameters'!$E$23:$I$23,1,$B$6)-INDEX('Pace of change parameters'!$E$24:$I$24,1,$B$6))))</f>
        <v>1</v>
      </c>
      <c r="W98" s="131">
        <f>MIN(S98, S98+(INDEX('Pace of change parameters'!$E$25:$I$25,1,$B$6)-S98)*(1-V98))</f>
        <v>3.0487423748621283E-2</v>
      </c>
      <c r="X98" s="131">
        <v>2.5278475590094551E-2</v>
      </c>
      <c r="Y98" s="107">
        <f t="shared" si="24"/>
        <v>357473.37028819195</v>
      </c>
      <c r="Z98" s="96">
        <v>-1.5425458738161812E-2</v>
      </c>
      <c r="AA98" s="98">
        <f t="shared" si="25"/>
        <v>359125.74453102582</v>
      </c>
      <c r="AB98" s="98">
        <f>IF(INDEX('Pace of change parameters'!$E$27:$I$27,1,$B$6)=1,MAX(AA98,Y98),Y98)</f>
        <v>357473.37028819195</v>
      </c>
      <c r="AC98" s="96">
        <f t="shared" si="26"/>
        <v>3.0487423748621234E-2</v>
      </c>
      <c r="AD98" s="142">
        <v>2.5278475590094551E-2</v>
      </c>
      <c r="AE98" s="55">
        <f>IF(ROUND(AB98,0)/D98 &gt; (1+'Pace of change parameters'!$E$25), ROUND(AB98,0), ROUNDUP(AB98,0))</f>
        <v>357473</v>
      </c>
      <c r="AF98" s="55">
        <v>1096.8950663985711</v>
      </c>
      <c r="AG98" s="16">
        <f t="shared" si="19"/>
        <v>3.0486356319949115E-2</v>
      </c>
      <c r="AH98" s="16">
        <f t="shared" si="20"/>
        <v>2.5277413557102779E-2</v>
      </c>
      <c r="AI98" s="55"/>
      <c r="AJ98" s="55">
        <v>364752.21476960753</v>
      </c>
      <c r="AK98" s="55">
        <v>1119.2311163045447</v>
      </c>
      <c r="AL98" s="16">
        <f t="shared" si="27"/>
        <v>-1.9956601974864929E-2</v>
      </c>
      <c r="AM98" s="57">
        <f t="shared" si="28"/>
        <v>-1.9956601974864929E-2</v>
      </c>
    </row>
    <row r="99" spans="1:39" x14ac:dyDescent="0.2">
      <c r="A99" s="188" t="s">
        <v>245</v>
      </c>
      <c r="B99" s="188" t="s">
        <v>246</v>
      </c>
      <c r="D99" s="67">
        <v>121981.30636252546</v>
      </c>
      <c r="E99" s="72">
        <v>1252.7864017184852</v>
      </c>
      <c r="F99" s="54"/>
      <c r="G99" s="87">
        <v>119514.21839381363</v>
      </c>
      <c r="H99" s="80">
        <v>1220.9688734472927</v>
      </c>
      <c r="I99" s="89"/>
      <c r="J99" s="102">
        <f t="shared" si="21"/>
        <v>2.0642631494961261E-2</v>
      </c>
      <c r="K99" s="125">
        <f t="shared" si="22"/>
        <v>2.6059246032504202E-2</v>
      </c>
      <c r="L99" s="102">
        <v>1.4409881522061685E-2</v>
      </c>
      <c r="M99" s="96">
        <f>INDEX('Pace of change parameters'!$E$20:$I$20,1,$B$6)</f>
        <v>9.0547645222140982E-3</v>
      </c>
      <c r="N99" s="107">
        <f>IF(INDEX('Pace of change parameters'!$E$28:$I$28,1,$B$6)=1,(1+L99)*D99,D99)</f>
        <v>123739.04253511576</v>
      </c>
      <c r="O99" s="93">
        <f>IF(K99&lt;INDEX('Pace of change parameters'!$E$16:$I$16,1,$B$6),1,IF(K99&gt;INDEX('Pace of change parameters'!$E$17:$I$17,1,$B$6),0,(K99-INDEX('Pace of change parameters'!$E$17:$I$17,1,$B$6))/(INDEX('Pace of change parameters'!$E$16:$I$16,1,$B$6)-INDEX('Pace of change parameters'!$E$17:$I$17,1,$B$6))))</f>
        <v>0</v>
      </c>
      <c r="P99" s="56">
        <v>1.4409881522061685E-2</v>
      </c>
      <c r="Q99" s="56">
        <v>9.0547645222140982E-3</v>
      </c>
      <c r="R99" s="9">
        <f>IF(INDEX('Pace of change parameters'!$E$29:$I$29,1,$B$6)=1,D99*(1+P99),D99)</f>
        <v>123739.04253511576</v>
      </c>
      <c r="S99" s="102">
        <f>IF(P99&lt;INDEX('Pace of change parameters'!$E$22:$I$22,1,$B$6),INDEX('Pace of change parameters'!$E$22:$I$22,1,$B$6),P99)</f>
        <v>3.0487423748621283E-2</v>
      </c>
      <c r="T99" s="131">
        <v>2.504743265471987E-2</v>
      </c>
      <c r="U99" s="116">
        <f t="shared" si="23"/>
        <v>125700.20213901016</v>
      </c>
      <c r="V99" s="130">
        <f>IF(J99&gt;INDEX('Pace of change parameters'!$E$24:$I$24,1,$B$6),0,IF(J99&lt;INDEX('Pace of change parameters'!$E$23:$I$23,1,$B$6),1,(J99-INDEX('Pace of change parameters'!$E$24:$I$24,1,$B$6))/(INDEX('Pace of change parameters'!$E$23:$I$23,1,$B$6)-INDEX('Pace of change parameters'!$E$24:$I$24,1,$B$6))))</f>
        <v>1</v>
      </c>
      <c r="W99" s="131">
        <f>MIN(S99, S99+(INDEX('Pace of change parameters'!$E$25:$I$25,1,$B$6)-S99)*(1-V99))</f>
        <v>3.0487423748621283E-2</v>
      </c>
      <c r="X99" s="131">
        <v>2.504743265471987E-2</v>
      </c>
      <c r="Y99" s="107">
        <f t="shared" si="24"/>
        <v>125700.20213901016</v>
      </c>
      <c r="Z99" s="96">
        <v>0</v>
      </c>
      <c r="AA99" s="98">
        <f t="shared" si="25"/>
        <v>124000.44902249446</v>
      </c>
      <c r="AB99" s="98">
        <f>IF(INDEX('Pace of change parameters'!$E$27:$I$27,1,$B$6)=1,MAX(AA99,Y99),Y99)</f>
        <v>125700.20213901016</v>
      </c>
      <c r="AC99" s="96">
        <f t="shared" si="26"/>
        <v>3.0487423748621234E-2</v>
      </c>
      <c r="AD99" s="142">
        <v>2.504743265471987E-2</v>
      </c>
      <c r="AE99" s="55">
        <f>IF(ROUND(AB99,0)/D99 &gt; (1+'Pace of change parameters'!$E$25), ROUND(AB99,0), ROUNDUP(AB99,0))</f>
        <v>125700</v>
      </c>
      <c r="AF99" s="55">
        <v>1284.1634196744997</v>
      </c>
      <c r="AG99" s="16">
        <f t="shared" si="19"/>
        <v>3.0485766617572407E-2</v>
      </c>
      <c r="AH99" s="16">
        <f t="shared" si="20"/>
        <v>2.5045784271743088E-2</v>
      </c>
      <c r="AI99" s="55"/>
      <c r="AJ99" s="55">
        <v>124000.44902249446</v>
      </c>
      <c r="AK99" s="55">
        <v>1266.8006416698486</v>
      </c>
      <c r="AL99" s="16">
        <f t="shared" si="27"/>
        <v>1.3706006638711798E-2</v>
      </c>
      <c r="AM99" s="57">
        <f t="shared" si="28"/>
        <v>1.3706006638711576E-2</v>
      </c>
    </row>
    <row r="100" spans="1:39" x14ac:dyDescent="0.2">
      <c r="A100" s="188" t="s">
        <v>247</v>
      </c>
      <c r="B100" s="188" t="s">
        <v>248</v>
      </c>
      <c r="D100" s="67">
        <v>139169.18460285131</v>
      </c>
      <c r="E100" s="72">
        <v>1357.5229923120196</v>
      </c>
      <c r="F100" s="54"/>
      <c r="G100" s="87">
        <v>135536.18709605242</v>
      </c>
      <c r="H100" s="80">
        <v>1316.9586156408152</v>
      </c>
      <c r="I100" s="89"/>
      <c r="J100" s="102">
        <f t="shared" si="21"/>
        <v>2.6804631181075234E-2</v>
      </c>
      <c r="K100" s="125">
        <f t="shared" si="22"/>
        <v>3.0801557611183084E-2</v>
      </c>
      <c r="L100" s="102">
        <v>1.2982598050882643E-2</v>
      </c>
      <c r="M100" s="96">
        <f>INDEX('Pace of change parameters'!$E$20:$I$20,1,$B$6)</f>
        <v>9.0547645222140982E-3</v>
      </c>
      <c r="N100" s="107">
        <f>IF(INDEX('Pace of change parameters'!$E$28:$I$28,1,$B$6)=1,(1+L100)*D100,D100)</f>
        <v>140975.96218761921</v>
      </c>
      <c r="O100" s="93">
        <f>IF(K100&lt;INDEX('Pace of change parameters'!$E$16:$I$16,1,$B$6),1,IF(K100&gt;INDEX('Pace of change parameters'!$E$17:$I$17,1,$B$6),0,(K100-INDEX('Pace of change parameters'!$E$17:$I$17,1,$B$6))/(INDEX('Pace of change parameters'!$E$16:$I$16,1,$B$6)-INDEX('Pace of change parameters'!$E$17:$I$17,1,$B$6))))</f>
        <v>0</v>
      </c>
      <c r="P100" s="56">
        <v>1.2982598050882643E-2</v>
      </c>
      <c r="Q100" s="56">
        <v>9.0547645222140982E-3</v>
      </c>
      <c r="R100" s="9">
        <f>IF(INDEX('Pace of change parameters'!$E$29:$I$29,1,$B$6)=1,D100*(1+P100),D100)</f>
        <v>140975.96218761921</v>
      </c>
      <c r="S100" s="102">
        <f>IF(P100&lt;INDEX('Pace of change parameters'!$E$22:$I$22,1,$B$6),INDEX('Pace of change parameters'!$E$22:$I$22,1,$B$6),P100)</f>
        <v>3.0487423748621283E-2</v>
      </c>
      <c r="T100" s="131">
        <v>2.6491715370551283E-2</v>
      </c>
      <c r="U100" s="116">
        <f t="shared" si="23"/>
        <v>143412.09450658853</v>
      </c>
      <c r="V100" s="130">
        <f>IF(J100&gt;INDEX('Pace of change parameters'!$E$24:$I$24,1,$B$6),0,IF(J100&lt;INDEX('Pace of change parameters'!$E$23:$I$23,1,$B$6),1,(J100-INDEX('Pace of change parameters'!$E$24:$I$24,1,$B$6))/(INDEX('Pace of change parameters'!$E$23:$I$23,1,$B$6)-INDEX('Pace of change parameters'!$E$24:$I$24,1,$B$6))))</f>
        <v>1</v>
      </c>
      <c r="W100" s="131">
        <f>MIN(S100, S100+(INDEX('Pace of change parameters'!$E$25:$I$25,1,$B$6)-S100)*(1-V100))</f>
        <v>3.0487423748621283E-2</v>
      </c>
      <c r="X100" s="131">
        <v>2.6491715370551283E-2</v>
      </c>
      <c r="Y100" s="107">
        <f t="shared" si="24"/>
        <v>143412.09450658853</v>
      </c>
      <c r="Z100" s="96">
        <v>0</v>
      </c>
      <c r="AA100" s="98">
        <f t="shared" si="25"/>
        <v>140623.83777073066</v>
      </c>
      <c r="AB100" s="98">
        <f>IF(INDEX('Pace of change parameters'!$E$27:$I$27,1,$B$6)=1,MAX(AA100,Y100),Y100)</f>
        <v>143412.09450658853</v>
      </c>
      <c r="AC100" s="96">
        <f t="shared" si="26"/>
        <v>3.0487423748621234E-2</v>
      </c>
      <c r="AD100" s="142">
        <v>2.6491715370551283E-2</v>
      </c>
      <c r="AE100" s="55">
        <f>IF(ROUND(AB100,0)/D100 &gt; (1+'Pace of change parameters'!$E$25), ROUND(AB100,0), ROUNDUP(AB100,0))</f>
        <v>143412</v>
      </c>
      <c r="AF100" s="55">
        <v>1393.4851867452412</v>
      </c>
      <c r="AG100" s="16">
        <f t="shared" si="19"/>
        <v>3.0486744671648802E-2</v>
      </c>
      <c r="AH100" s="16">
        <f t="shared" si="20"/>
        <v>2.6491038926695243E-2</v>
      </c>
      <c r="AI100" s="55"/>
      <c r="AJ100" s="55">
        <v>140623.83777073066</v>
      </c>
      <c r="AK100" s="55">
        <v>1366.3935712268092</v>
      </c>
      <c r="AL100" s="16">
        <f t="shared" si="27"/>
        <v>1.9827095273954098E-2</v>
      </c>
      <c r="AM100" s="57">
        <f t="shared" si="28"/>
        <v>1.9827095273953876E-2</v>
      </c>
    </row>
    <row r="101" spans="1:39" x14ac:dyDescent="0.2">
      <c r="A101" s="188" t="s">
        <v>249</v>
      </c>
      <c r="B101" s="188" t="s">
        <v>250</v>
      </c>
      <c r="D101" s="67">
        <v>412497.96799999999</v>
      </c>
      <c r="E101" s="72">
        <v>1068.9965325468936</v>
      </c>
      <c r="F101" s="54"/>
      <c r="G101" s="87">
        <v>417413.70554371562</v>
      </c>
      <c r="H101" s="80">
        <v>1074.7568391896855</v>
      </c>
      <c r="I101" s="89"/>
      <c r="J101" s="102">
        <f t="shared" si="21"/>
        <v>-1.1776655817547943E-2</v>
      </c>
      <c r="K101" s="125">
        <f t="shared" si="22"/>
        <v>-5.3596371130189002E-3</v>
      </c>
      <c r="L101" s="102">
        <v>1.5607051852756681E-2</v>
      </c>
      <c r="M101" s="96">
        <f>INDEX('Pace of change parameters'!$E$20:$I$20,1,$B$6)</f>
        <v>9.0547645222140982E-3</v>
      </c>
      <c r="N101" s="107">
        <f>IF(INDEX('Pace of change parameters'!$E$28:$I$28,1,$B$6)=1,(1+L101)*D101,D101)</f>
        <v>418935.84517573274</v>
      </c>
      <c r="O101" s="93">
        <f>IF(K101&lt;INDEX('Pace of change parameters'!$E$16:$I$16,1,$B$6),1,IF(K101&gt;INDEX('Pace of change parameters'!$E$17:$I$17,1,$B$6),0,(K101-INDEX('Pace of change parameters'!$E$17:$I$17,1,$B$6))/(INDEX('Pace of change parameters'!$E$16:$I$16,1,$B$6)-INDEX('Pace of change parameters'!$E$17:$I$17,1,$B$6))))</f>
        <v>0</v>
      </c>
      <c r="P101" s="56">
        <v>1.5607051852756681E-2</v>
      </c>
      <c r="Q101" s="56">
        <v>9.0547645222140982E-3</v>
      </c>
      <c r="R101" s="9">
        <f>IF(INDEX('Pace of change parameters'!$E$29:$I$29,1,$B$6)=1,D101*(1+P101),D101)</f>
        <v>418935.84517573274</v>
      </c>
      <c r="S101" s="102">
        <f>IF(P101&lt;INDEX('Pace of change parameters'!$E$22:$I$22,1,$B$6),INDEX('Pace of change parameters'!$E$22:$I$22,1,$B$6),P101)</f>
        <v>3.0487423748621283E-2</v>
      </c>
      <c r="T101" s="131">
        <v>2.3839134256544714E-2</v>
      </c>
      <c r="U101" s="116">
        <f t="shared" si="23"/>
        <v>425073.96834586118</v>
      </c>
      <c r="V101" s="130">
        <f>IF(J101&gt;INDEX('Pace of change parameters'!$E$24:$I$24,1,$B$6),0,IF(J101&lt;INDEX('Pace of change parameters'!$E$23:$I$23,1,$B$6),1,(J101-INDEX('Pace of change parameters'!$E$24:$I$24,1,$B$6))/(INDEX('Pace of change parameters'!$E$23:$I$23,1,$B$6)-INDEX('Pace of change parameters'!$E$24:$I$24,1,$B$6))))</f>
        <v>1</v>
      </c>
      <c r="W101" s="131">
        <f>MIN(S101, S101+(INDEX('Pace of change parameters'!$E$25:$I$25,1,$B$6)-S101)*(1-V101))</f>
        <v>3.0487423748621283E-2</v>
      </c>
      <c r="X101" s="131">
        <v>2.3839134256544714E-2</v>
      </c>
      <c r="Y101" s="107">
        <f t="shared" si="24"/>
        <v>425073.96834586118</v>
      </c>
      <c r="Z101" s="96">
        <v>-1.2568263861693407E-2</v>
      </c>
      <c r="AA101" s="98">
        <f t="shared" si="25"/>
        <v>427639.16054116021</v>
      </c>
      <c r="AB101" s="98">
        <f>IF(INDEX('Pace of change parameters'!$E$27:$I$27,1,$B$6)=1,MAX(AA101,Y101),Y101)</f>
        <v>425073.96834586118</v>
      </c>
      <c r="AC101" s="96">
        <f t="shared" si="26"/>
        <v>3.0487423748621234E-2</v>
      </c>
      <c r="AD101" s="142">
        <v>2.3839134256544714E-2</v>
      </c>
      <c r="AE101" s="55">
        <f>IF(ROUND(AB101,0)/D101 &gt; (1+'Pace of change parameters'!$E$25), ROUND(AB101,0), ROUNDUP(AB101,0))</f>
        <v>425074</v>
      </c>
      <c r="AF101" s="55">
        <v>1094.4805659091385</v>
      </c>
      <c r="AG101" s="16">
        <f t="shared" si="19"/>
        <v>3.0487500486305441E-2</v>
      </c>
      <c r="AH101" s="16">
        <f t="shared" si="20"/>
        <v>2.3839210499148056E-2</v>
      </c>
      <c r="AI101" s="55"/>
      <c r="AJ101" s="55">
        <v>433082.25256521639</v>
      </c>
      <c r="AK101" s="55">
        <v>1115.1002151926075</v>
      </c>
      <c r="AL101" s="16">
        <f t="shared" si="27"/>
        <v>-1.8491297017557806E-2</v>
      </c>
      <c r="AM101" s="57">
        <f t="shared" si="28"/>
        <v>-1.8491297017557695E-2</v>
      </c>
    </row>
    <row r="102" spans="1:39" x14ac:dyDescent="0.2">
      <c r="A102" s="188" t="s">
        <v>251</v>
      </c>
      <c r="B102" s="188" t="s">
        <v>252</v>
      </c>
      <c r="D102" s="67">
        <v>321349.69820714288</v>
      </c>
      <c r="E102" s="72">
        <v>1307.8892564830542</v>
      </c>
      <c r="F102" s="54"/>
      <c r="G102" s="87">
        <v>324205.25799269753</v>
      </c>
      <c r="H102" s="80">
        <v>1310.335934832425</v>
      </c>
      <c r="I102" s="89"/>
      <c r="J102" s="102">
        <f t="shared" si="21"/>
        <v>-8.8078762301225799E-3</v>
      </c>
      <c r="K102" s="125">
        <f t="shared" si="22"/>
        <v>-1.8672145701962295E-3</v>
      </c>
      <c r="L102" s="102">
        <v>1.6120506419202263E-2</v>
      </c>
      <c r="M102" s="96">
        <f>INDEX('Pace of change parameters'!$E$20:$I$20,1,$B$6)</f>
        <v>9.0547645222140982E-3</v>
      </c>
      <c r="N102" s="107">
        <f>IF(INDEX('Pace of change parameters'!$E$28:$I$28,1,$B$6)=1,(1+L102)*D102,D102)</f>
        <v>326530.01807989983</v>
      </c>
      <c r="O102" s="93">
        <f>IF(K102&lt;INDEX('Pace of change parameters'!$E$16:$I$16,1,$B$6),1,IF(K102&gt;INDEX('Pace of change parameters'!$E$17:$I$17,1,$B$6),0,(K102-INDEX('Pace of change parameters'!$E$17:$I$17,1,$B$6))/(INDEX('Pace of change parameters'!$E$16:$I$16,1,$B$6)-INDEX('Pace of change parameters'!$E$17:$I$17,1,$B$6))))</f>
        <v>0</v>
      </c>
      <c r="P102" s="56">
        <v>1.6120506419202263E-2</v>
      </c>
      <c r="Q102" s="56">
        <v>9.0547645222140982E-3</v>
      </c>
      <c r="R102" s="9">
        <f>IF(INDEX('Pace of change parameters'!$E$29:$I$29,1,$B$6)=1,D102*(1+P102),D102)</f>
        <v>326530.01807989983</v>
      </c>
      <c r="S102" s="102">
        <f>IF(P102&lt;INDEX('Pace of change parameters'!$E$22:$I$22,1,$B$6),INDEX('Pace of change parameters'!$E$22:$I$22,1,$B$6),P102)</f>
        <v>3.0487423748621283E-2</v>
      </c>
      <c r="T102" s="131">
        <v>2.332177940004021E-2</v>
      </c>
      <c r="U102" s="116">
        <f t="shared" si="23"/>
        <v>331146.8226278756</v>
      </c>
      <c r="V102" s="130">
        <f>IF(J102&gt;INDEX('Pace of change parameters'!$E$24:$I$24,1,$B$6),0,IF(J102&lt;INDEX('Pace of change parameters'!$E$23:$I$23,1,$B$6),1,(J102-INDEX('Pace of change parameters'!$E$24:$I$24,1,$B$6))/(INDEX('Pace of change parameters'!$E$23:$I$23,1,$B$6)-INDEX('Pace of change parameters'!$E$24:$I$24,1,$B$6))))</f>
        <v>1</v>
      </c>
      <c r="W102" s="131">
        <f>MIN(S102, S102+(INDEX('Pace of change parameters'!$E$25:$I$25,1,$B$6)-S102)*(1-V102))</f>
        <v>3.0487423748621283E-2</v>
      </c>
      <c r="X102" s="131">
        <v>2.332177940004021E-2</v>
      </c>
      <c r="Y102" s="107">
        <f t="shared" si="24"/>
        <v>331146.8226278756</v>
      </c>
      <c r="Z102" s="96">
        <v>-9.101152548435798E-3</v>
      </c>
      <c r="AA102" s="98">
        <f t="shared" si="25"/>
        <v>333313.61933138972</v>
      </c>
      <c r="AB102" s="98">
        <f>IF(INDEX('Pace of change parameters'!$E$27:$I$27,1,$B$6)=1,MAX(AA102,Y102),Y102)</f>
        <v>331146.8226278756</v>
      </c>
      <c r="AC102" s="96">
        <f t="shared" si="26"/>
        <v>3.0487423748621234E-2</v>
      </c>
      <c r="AD102" s="142">
        <v>2.332177940004021E-2</v>
      </c>
      <c r="AE102" s="55">
        <f>IF(ROUND(AB102,0)/D102 &gt; (1+'Pace of change parameters'!$E$25), ROUND(AB102,0), ROUNDUP(AB102,0))</f>
        <v>331147</v>
      </c>
      <c r="AF102" s="55">
        <v>1338.3922780849118</v>
      </c>
      <c r="AG102" s="16">
        <f t="shared" si="19"/>
        <v>3.0487975708449966E-2</v>
      </c>
      <c r="AH102" s="16">
        <f t="shared" si="20"/>
        <v>2.3322327521736019E-2</v>
      </c>
      <c r="AI102" s="55"/>
      <c r="AJ102" s="55">
        <v>336375.01969915483</v>
      </c>
      <c r="AK102" s="55">
        <v>1359.5222934407045</v>
      </c>
      <c r="AL102" s="16">
        <f t="shared" si="27"/>
        <v>-1.5542235282009487E-2</v>
      </c>
      <c r="AM102" s="57">
        <f t="shared" si="28"/>
        <v>-1.5542235282009598E-2</v>
      </c>
    </row>
    <row r="103" spans="1:39" x14ac:dyDescent="0.2">
      <c r="A103" s="188" t="s">
        <v>253</v>
      </c>
      <c r="B103" s="188" t="s">
        <v>254</v>
      </c>
      <c r="D103" s="67">
        <v>270827.21873571427</v>
      </c>
      <c r="E103" s="72">
        <v>1156.5459934308738</v>
      </c>
      <c r="F103" s="54"/>
      <c r="G103" s="87">
        <v>266240.22769153456</v>
      </c>
      <c r="H103" s="80">
        <v>1130.5569213892156</v>
      </c>
      <c r="I103" s="89"/>
      <c r="J103" s="102">
        <f t="shared" si="21"/>
        <v>1.7228767733380224E-2</v>
      </c>
      <c r="K103" s="125">
        <f t="shared" si="22"/>
        <v>2.2987849218350842E-2</v>
      </c>
      <c r="L103" s="102">
        <v>1.4767568560021482E-2</v>
      </c>
      <c r="M103" s="96">
        <f>INDEX('Pace of change parameters'!$E$20:$I$20,1,$B$6)</f>
        <v>9.0547645222140982E-3</v>
      </c>
      <c r="N103" s="107">
        <f>IF(INDEX('Pace of change parameters'!$E$28:$I$28,1,$B$6)=1,(1+L103)*D103,D103)</f>
        <v>274826.67825631384</v>
      </c>
      <c r="O103" s="93">
        <f>IF(K103&lt;INDEX('Pace of change parameters'!$E$16:$I$16,1,$B$6),1,IF(K103&gt;INDEX('Pace of change parameters'!$E$17:$I$17,1,$B$6),0,(K103-INDEX('Pace of change parameters'!$E$17:$I$17,1,$B$6))/(INDEX('Pace of change parameters'!$E$16:$I$16,1,$B$6)-INDEX('Pace of change parameters'!$E$17:$I$17,1,$B$6))))</f>
        <v>0</v>
      </c>
      <c r="P103" s="56">
        <v>1.4767568560021482E-2</v>
      </c>
      <c r="Q103" s="56">
        <v>9.0547645222140982E-3</v>
      </c>
      <c r="R103" s="9">
        <f>IF(INDEX('Pace of change parameters'!$E$29:$I$29,1,$B$6)=1,D103*(1+P103),D103)</f>
        <v>274826.67825631384</v>
      </c>
      <c r="S103" s="102">
        <f>IF(P103&lt;INDEX('Pace of change parameters'!$E$22:$I$22,1,$B$6),INDEX('Pace of change parameters'!$E$22:$I$22,1,$B$6),P103)</f>
        <v>3.0487423748621283E-2</v>
      </c>
      <c r="T103" s="131">
        <v>2.4686122152380197E-2</v>
      </c>
      <c r="U103" s="116">
        <f t="shared" si="23"/>
        <v>279084.04291597049</v>
      </c>
      <c r="V103" s="130">
        <f>IF(J103&gt;INDEX('Pace of change parameters'!$E$24:$I$24,1,$B$6),0,IF(J103&lt;INDEX('Pace of change parameters'!$E$23:$I$23,1,$B$6),1,(J103-INDEX('Pace of change parameters'!$E$24:$I$24,1,$B$6))/(INDEX('Pace of change parameters'!$E$23:$I$23,1,$B$6)-INDEX('Pace of change parameters'!$E$24:$I$24,1,$B$6))))</f>
        <v>1</v>
      </c>
      <c r="W103" s="131">
        <f>MIN(S103, S103+(INDEX('Pace of change parameters'!$E$25:$I$25,1,$B$6)-S103)*(1-V103))</f>
        <v>3.0487423748621283E-2</v>
      </c>
      <c r="X103" s="131">
        <v>2.4686122152380197E-2</v>
      </c>
      <c r="Y103" s="107">
        <f t="shared" si="24"/>
        <v>279084.04291597049</v>
      </c>
      <c r="Z103" s="96">
        <v>0</v>
      </c>
      <c r="AA103" s="98">
        <f t="shared" si="25"/>
        <v>276234.14373021858</v>
      </c>
      <c r="AB103" s="98">
        <f>IF(INDEX('Pace of change parameters'!$E$27:$I$27,1,$B$6)=1,MAX(AA103,Y103),Y103)</f>
        <v>279084.04291597049</v>
      </c>
      <c r="AC103" s="96">
        <f t="shared" si="26"/>
        <v>3.0487423748621234E-2</v>
      </c>
      <c r="AD103" s="142">
        <v>2.4686122152380197E-2</v>
      </c>
      <c r="AE103" s="55">
        <f>IF(ROUND(AB103,0)/D103 &gt; (1+'Pace of change parameters'!$E$25), ROUND(AB103,0), ROUNDUP(AB103,0))</f>
        <v>279084</v>
      </c>
      <c r="AF103" s="55">
        <v>1185.0964468620766</v>
      </c>
      <c r="AG103" s="16">
        <f t="shared" si="19"/>
        <v>3.0487265286075482E-2</v>
      </c>
      <c r="AH103" s="16">
        <f t="shared" si="20"/>
        <v>2.4685964581925957E-2</v>
      </c>
      <c r="AI103" s="55"/>
      <c r="AJ103" s="55">
        <v>276234.14373021858</v>
      </c>
      <c r="AK103" s="55">
        <v>1172.9948769426776</v>
      </c>
      <c r="AL103" s="16">
        <f t="shared" si="27"/>
        <v>1.0316813958251014E-2</v>
      </c>
      <c r="AM103" s="57">
        <f t="shared" si="28"/>
        <v>1.0316813958251014E-2</v>
      </c>
    </row>
    <row r="104" spans="1:39" x14ac:dyDescent="0.2">
      <c r="A104" s="188" t="s">
        <v>255</v>
      </c>
      <c r="B104" s="188" t="s">
        <v>256</v>
      </c>
      <c r="D104" s="67">
        <v>243869.72293360162</v>
      </c>
      <c r="E104" s="72">
        <v>1287.5365503759167</v>
      </c>
      <c r="F104" s="54"/>
      <c r="G104" s="87">
        <v>246942.93281687229</v>
      </c>
      <c r="H104" s="80">
        <v>1297.5336136766032</v>
      </c>
      <c r="I104" s="89"/>
      <c r="J104" s="102">
        <f t="shared" si="21"/>
        <v>-1.2445020589229361E-2</v>
      </c>
      <c r="K104" s="125">
        <f t="shared" si="22"/>
        <v>-7.7046661414492679E-3</v>
      </c>
      <c r="L104" s="102">
        <v>1.3898319909794399E-2</v>
      </c>
      <c r="M104" s="96">
        <f>INDEX('Pace of change parameters'!$E$20:$I$20,1,$B$6)</f>
        <v>9.0547645222140982E-3</v>
      </c>
      <c r="N104" s="107">
        <f>IF(INDEX('Pace of change parameters'!$E$28:$I$28,1,$B$6)=1,(1+L104)*D104,D104)</f>
        <v>247259.10235924573</v>
      </c>
      <c r="O104" s="93">
        <f>IF(K104&lt;INDEX('Pace of change parameters'!$E$16:$I$16,1,$B$6),1,IF(K104&gt;INDEX('Pace of change parameters'!$E$17:$I$17,1,$B$6),0,(K104-INDEX('Pace of change parameters'!$E$17:$I$17,1,$B$6))/(INDEX('Pace of change parameters'!$E$16:$I$16,1,$B$6)-INDEX('Pace of change parameters'!$E$17:$I$17,1,$B$6))))</f>
        <v>0</v>
      </c>
      <c r="P104" s="56">
        <v>1.3898319909794399E-2</v>
      </c>
      <c r="Q104" s="56">
        <v>9.0547645222140982E-3</v>
      </c>
      <c r="R104" s="9">
        <f>IF(INDEX('Pace of change parameters'!$E$29:$I$29,1,$B$6)=1,D104*(1+P104),D104)</f>
        <v>247259.10235924573</v>
      </c>
      <c r="S104" s="102">
        <f>IF(P104&lt;INDEX('Pace of change parameters'!$E$22:$I$22,1,$B$6),INDEX('Pace of change parameters'!$E$22:$I$22,1,$B$6),P104)</f>
        <v>3.0487423748621283E-2</v>
      </c>
      <c r="T104" s="131">
        <v>2.5564619543190226E-2</v>
      </c>
      <c r="U104" s="116">
        <f t="shared" si="23"/>
        <v>251304.6825161372</v>
      </c>
      <c r="V104" s="130">
        <f>IF(J104&gt;INDEX('Pace of change parameters'!$E$24:$I$24,1,$B$6),0,IF(J104&lt;INDEX('Pace of change parameters'!$E$23:$I$23,1,$B$6),1,(J104-INDEX('Pace of change parameters'!$E$24:$I$24,1,$B$6))/(INDEX('Pace of change parameters'!$E$23:$I$23,1,$B$6)-INDEX('Pace of change parameters'!$E$24:$I$24,1,$B$6))))</f>
        <v>1</v>
      </c>
      <c r="W104" s="131">
        <f>MIN(S104, S104+(INDEX('Pace of change parameters'!$E$25:$I$25,1,$B$6)-S104)*(1-V104))</f>
        <v>3.0487423748621283E-2</v>
      </c>
      <c r="X104" s="131">
        <v>2.5564619543190226E-2</v>
      </c>
      <c r="Y104" s="107">
        <f t="shared" si="24"/>
        <v>251304.6825161372</v>
      </c>
      <c r="Z104" s="96">
        <v>-1.4896297361275734E-2</v>
      </c>
      <c r="AA104" s="98">
        <f t="shared" si="25"/>
        <v>252395.86487213674</v>
      </c>
      <c r="AB104" s="98">
        <f>IF(INDEX('Pace of change parameters'!$E$27:$I$27,1,$B$6)=1,MAX(AA104,Y104),Y104)</f>
        <v>251304.6825161372</v>
      </c>
      <c r="AC104" s="96">
        <f t="shared" si="26"/>
        <v>3.0487423748621234E-2</v>
      </c>
      <c r="AD104" s="142">
        <v>2.5564619543190226E-2</v>
      </c>
      <c r="AE104" s="55">
        <f>IF(ROUND(AB104,0)/D104 &gt; (1+'Pace of change parameters'!$E$25), ROUND(AB104,0), ROUNDUP(AB104,0))</f>
        <v>251305</v>
      </c>
      <c r="AF104" s="55">
        <v>1320.4536006171531</v>
      </c>
      <c r="AG104" s="16">
        <f t="shared" si="19"/>
        <v>3.0488725607084932E-2</v>
      </c>
      <c r="AH104" s="16">
        <f t="shared" si="20"/>
        <v>2.5565915182466759E-2</v>
      </c>
      <c r="AI104" s="55"/>
      <c r="AJ104" s="55">
        <v>256212.48219457772</v>
      </c>
      <c r="AK104" s="55">
        <v>1346.2394088334429</v>
      </c>
      <c r="AL104" s="16">
        <f t="shared" si="27"/>
        <v>-1.9153954376238347E-2</v>
      </c>
      <c r="AM104" s="57">
        <f t="shared" si="28"/>
        <v>-1.9153954376238236E-2</v>
      </c>
    </row>
    <row r="105" spans="1:39" x14ac:dyDescent="0.2">
      <c r="A105" s="188" t="s">
        <v>257</v>
      </c>
      <c r="B105" s="188" t="s">
        <v>258</v>
      </c>
      <c r="D105" s="67">
        <v>278882.07677742949</v>
      </c>
      <c r="E105" s="72">
        <v>986.51572646546981</v>
      </c>
      <c r="F105" s="54"/>
      <c r="G105" s="87">
        <v>296602.12218466424</v>
      </c>
      <c r="H105" s="80">
        <v>1034.867248553124</v>
      </c>
      <c r="I105" s="89"/>
      <c r="J105" s="102">
        <f t="shared" si="21"/>
        <v>-5.9743488268780065E-2</v>
      </c>
      <c r="K105" s="125">
        <f t="shared" si="22"/>
        <v>-4.6722439187495524E-2</v>
      </c>
      <c r="L105" s="102">
        <v>2.3028559386294223E-2</v>
      </c>
      <c r="M105" s="96">
        <f>INDEX('Pace of change parameters'!$E$20:$I$20,1,$B$6)</f>
        <v>9.0547645222140982E-3</v>
      </c>
      <c r="N105" s="107">
        <f>IF(INDEX('Pace of change parameters'!$E$28:$I$28,1,$B$6)=1,(1+L105)*D105,D105)</f>
        <v>285304.32924427162</v>
      </c>
      <c r="O105" s="93">
        <f>IF(K105&lt;INDEX('Pace of change parameters'!$E$16:$I$16,1,$B$6),1,IF(K105&gt;INDEX('Pace of change parameters'!$E$17:$I$17,1,$B$6),0,(K105-INDEX('Pace of change parameters'!$E$17:$I$17,1,$B$6))/(INDEX('Pace of change parameters'!$E$16:$I$16,1,$B$6)-INDEX('Pace of change parameters'!$E$17:$I$17,1,$B$6))))</f>
        <v>0.43307161216886569</v>
      </c>
      <c r="P105" s="56">
        <v>5.4222317143726606E-2</v>
      </c>
      <c r="Q105" s="56">
        <v>3.9822439187495506E-2</v>
      </c>
      <c r="R105" s="9">
        <f>IF(INDEX('Pace of change parameters'!$E$29:$I$29,1,$B$6)=1,D105*(1+P105),D105)</f>
        <v>294003.70919015637</v>
      </c>
      <c r="S105" s="102">
        <f>IF(P105&lt;INDEX('Pace of change parameters'!$E$22:$I$22,1,$B$6),INDEX('Pace of change parameters'!$E$22:$I$22,1,$B$6),P105)</f>
        <v>5.4222317143726606E-2</v>
      </c>
      <c r="T105" s="131">
        <v>3.9822439187495506E-2</v>
      </c>
      <c r="U105" s="116">
        <f t="shared" si="23"/>
        <v>294003.70919015637</v>
      </c>
      <c r="V105" s="130">
        <f>IF(J105&gt;INDEX('Pace of change parameters'!$E$24:$I$24,1,$B$6),0,IF(J105&lt;INDEX('Pace of change parameters'!$E$23:$I$23,1,$B$6),1,(J105-INDEX('Pace of change parameters'!$E$24:$I$24,1,$B$6))/(INDEX('Pace of change parameters'!$E$23:$I$23,1,$B$6)-INDEX('Pace of change parameters'!$E$24:$I$24,1,$B$6))))</f>
        <v>1</v>
      </c>
      <c r="W105" s="131">
        <f>MIN(S105, S105+(INDEX('Pace of change parameters'!$E$25:$I$25,1,$B$6)-S105)*(1-V105))</f>
        <v>5.4222317143726606E-2</v>
      </c>
      <c r="X105" s="131">
        <v>3.9822439187495506E-2</v>
      </c>
      <c r="Y105" s="107">
        <f t="shared" si="24"/>
        <v>294003.70919015637</v>
      </c>
      <c r="Z105" s="96">
        <v>-5.3631290245820584E-2</v>
      </c>
      <c r="AA105" s="98">
        <f t="shared" si="25"/>
        <v>291231.4743695425</v>
      </c>
      <c r="AB105" s="98">
        <f>IF(INDEX('Pace of change parameters'!$E$27:$I$27,1,$B$6)=1,MAX(AA105,Y105),Y105)</f>
        <v>294003.70919015637</v>
      </c>
      <c r="AC105" s="96">
        <f t="shared" si="26"/>
        <v>5.4222317143726606E-2</v>
      </c>
      <c r="AD105" s="142">
        <v>3.9822439187495506E-2</v>
      </c>
      <c r="AE105" s="55">
        <f>IF(ROUND(AB105,0)/D105 &gt; (1+'Pace of change parameters'!$E$25), ROUND(AB105,0), ROUNDUP(AB105,0))</f>
        <v>294004</v>
      </c>
      <c r="AF105" s="55">
        <v>1025.8022036476991</v>
      </c>
      <c r="AG105" s="16">
        <f t="shared" ref="AG105:AG136" si="29">AE105/D105 - 1</f>
        <v>5.4223359913656344E-2</v>
      </c>
      <c r="AH105" s="16">
        <f t="shared" ref="AH105:AH136" si="30">AF105/E105 - 1</f>
        <v>3.9823467713978156E-2</v>
      </c>
      <c r="AI105" s="55"/>
      <c r="AJ105" s="55">
        <v>307735.7391129196</v>
      </c>
      <c r="AK105" s="55">
        <v>1073.7132805104229</v>
      </c>
      <c r="AL105" s="16">
        <f t="shared" si="27"/>
        <v>-4.4621853647882403E-2</v>
      </c>
      <c r="AM105" s="57">
        <f t="shared" si="28"/>
        <v>-4.4621853647882403E-2</v>
      </c>
    </row>
    <row r="106" spans="1:39" x14ac:dyDescent="0.2">
      <c r="A106" s="188" t="s">
        <v>259</v>
      </c>
      <c r="B106" s="188" t="s">
        <v>260</v>
      </c>
      <c r="D106" s="67">
        <v>720356.88748815167</v>
      </c>
      <c r="E106" s="72">
        <v>1090.8647293544852</v>
      </c>
      <c r="F106" s="54"/>
      <c r="G106" s="87">
        <v>753261.54775350098</v>
      </c>
      <c r="H106" s="80">
        <v>1131.5743286937088</v>
      </c>
      <c r="I106" s="89"/>
      <c r="J106" s="102">
        <f t="shared" si="21"/>
        <v>-4.3682915135497047E-2</v>
      </c>
      <c r="K106" s="125">
        <f t="shared" si="22"/>
        <v>-3.5976071838090262E-2</v>
      </c>
      <c r="L106" s="102">
        <v>1.7186614378034815E-2</v>
      </c>
      <c r="M106" s="96">
        <f>INDEX('Pace of change parameters'!$E$20:$I$20,1,$B$6)</f>
        <v>9.0547645222140982E-3</v>
      </c>
      <c r="N106" s="107">
        <f>IF(INDEX('Pace of change parameters'!$E$28:$I$28,1,$B$6)=1,(1+L106)*D106,D106)</f>
        <v>732737.38352797192</v>
      </c>
      <c r="O106" s="93">
        <f>IF(K106&lt;INDEX('Pace of change parameters'!$E$16:$I$16,1,$B$6),1,IF(K106&gt;INDEX('Pace of change parameters'!$E$17:$I$17,1,$B$6),0,(K106-INDEX('Pace of change parameters'!$E$17:$I$17,1,$B$6))/(INDEX('Pace of change parameters'!$E$16:$I$16,1,$B$6)-INDEX('Pace of change parameters'!$E$17:$I$17,1,$B$6))))</f>
        <v>0.2818106968219754</v>
      </c>
      <c r="P106" s="56">
        <v>3.7369270979137337E-2</v>
      </c>
      <c r="Q106" s="56">
        <v>2.9076071838090245E-2</v>
      </c>
      <c r="R106" s="9">
        <f>IF(INDEX('Pace of change parameters'!$E$29:$I$29,1,$B$6)=1,D106*(1+P106),D106)</f>
        <v>747276.09921838436</v>
      </c>
      <c r="S106" s="102">
        <f>IF(P106&lt;INDEX('Pace of change parameters'!$E$22:$I$22,1,$B$6),INDEX('Pace of change parameters'!$E$22:$I$22,1,$B$6),P106)</f>
        <v>3.7369270979137337E-2</v>
      </c>
      <c r="T106" s="131">
        <v>2.9076071838090245E-2</v>
      </c>
      <c r="U106" s="116">
        <f t="shared" si="23"/>
        <v>747276.09921838436</v>
      </c>
      <c r="V106" s="130">
        <f>IF(J106&gt;INDEX('Pace of change parameters'!$E$24:$I$24,1,$B$6),0,IF(J106&lt;INDEX('Pace of change parameters'!$E$23:$I$23,1,$B$6),1,(J106-INDEX('Pace of change parameters'!$E$24:$I$24,1,$B$6))/(INDEX('Pace of change parameters'!$E$23:$I$23,1,$B$6)-INDEX('Pace of change parameters'!$E$24:$I$24,1,$B$6))))</f>
        <v>1</v>
      </c>
      <c r="W106" s="131">
        <f>MIN(S106, S106+(INDEX('Pace of change parameters'!$E$25:$I$25,1,$B$6)-S106)*(1-V106))</f>
        <v>3.7369270979137337E-2</v>
      </c>
      <c r="X106" s="131">
        <v>2.9076071838090245E-2</v>
      </c>
      <c r="Y106" s="107">
        <f t="shared" si="24"/>
        <v>747276.09921838436</v>
      </c>
      <c r="Z106" s="96">
        <v>-4.2962806877415938E-2</v>
      </c>
      <c r="AA106" s="98">
        <f t="shared" si="25"/>
        <v>747959.86831250275</v>
      </c>
      <c r="AB106" s="98">
        <f>IF(INDEX('Pace of change parameters'!$E$27:$I$27,1,$B$6)=1,MAX(AA106,Y106),Y106)</f>
        <v>747276.09921838436</v>
      </c>
      <c r="AC106" s="96">
        <f t="shared" si="26"/>
        <v>3.7369270979137337E-2</v>
      </c>
      <c r="AD106" s="142">
        <v>2.9076071838090245E-2</v>
      </c>
      <c r="AE106" s="55">
        <f>IF(ROUND(AB106,0)/D106 &gt; (1+'Pace of change parameters'!$E$25), ROUND(AB106,0), ROUNDUP(AB106,0))</f>
        <v>747276</v>
      </c>
      <c r="AF106" s="55">
        <v>1122.5826415417073</v>
      </c>
      <c r="AG106" s="16">
        <f t="shared" si="29"/>
        <v>3.7369133244097741E-2</v>
      </c>
      <c r="AH106" s="16">
        <f t="shared" si="30"/>
        <v>2.9075935204166958E-2</v>
      </c>
      <c r="AI106" s="55"/>
      <c r="AJ106" s="55">
        <v>781536.88664082962</v>
      </c>
      <c r="AK106" s="55">
        <v>1174.0504748814953</v>
      </c>
      <c r="AL106" s="16">
        <f t="shared" si="27"/>
        <v>-4.3837836993322665E-2</v>
      </c>
      <c r="AM106" s="57">
        <f t="shared" si="28"/>
        <v>-4.3837836993322665E-2</v>
      </c>
    </row>
    <row r="107" spans="1:39" x14ac:dyDescent="0.2">
      <c r="A107" s="188" t="s">
        <v>261</v>
      </c>
      <c r="B107" s="188" t="s">
        <v>262</v>
      </c>
      <c r="D107" s="67">
        <v>157606.39114285714</v>
      </c>
      <c r="E107" s="72">
        <v>1202.0836630248959</v>
      </c>
      <c r="F107" s="54"/>
      <c r="G107" s="87">
        <v>160349.09840960821</v>
      </c>
      <c r="H107" s="80">
        <v>1215.7335421659427</v>
      </c>
      <c r="I107" s="89"/>
      <c r="J107" s="102">
        <f t="shared" si="21"/>
        <v>-1.7104600487025334E-2</v>
      </c>
      <c r="K107" s="125">
        <f t="shared" si="22"/>
        <v>-1.1227689841252775E-2</v>
      </c>
      <c r="L107" s="102">
        <v>1.5088086776776199E-2</v>
      </c>
      <c r="M107" s="96">
        <f>INDEX('Pace of change parameters'!$E$20:$I$20,1,$B$6)</f>
        <v>9.0547645222140982E-3</v>
      </c>
      <c r="N107" s="107">
        <f>IF(INDEX('Pace of change parameters'!$E$28:$I$28,1,$B$6)=1,(1+L107)*D107,D107)</f>
        <v>159984.3700489951</v>
      </c>
      <c r="O107" s="93">
        <f>IF(K107&lt;INDEX('Pace of change parameters'!$E$16:$I$16,1,$B$6),1,IF(K107&gt;INDEX('Pace of change parameters'!$E$17:$I$17,1,$B$6),0,(K107-INDEX('Pace of change parameters'!$E$17:$I$17,1,$B$6))/(INDEX('Pace of change parameters'!$E$16:$I$16,1,$B$6)-INDEX('Pace of change parameters'!$E$17:$I$17,1,$B$6))))</f>
        <v>0</v>
      </c>
      <c r="P107" s="56">
        <v>1.5088086776776199E-2</v>
      </c>
      <c r="Q107" s="56">
        <v>9.0547645222140982E-3</v>
      </c>
      <c r="R107" s="9">
        <f>IF(INDEX('Pace of change parameters'!$E$29:$I$29,1,$B$6)=1,D107*(1+P107),D107)</f>
        <v>159984.3700489951</v>
      </c>
      <c r="S107" s="102">
        <f>IF(P107&lt;INDEX('Pace of change parameters'!$E$22:$I$22,1,$B$6),INDEX('Pace of change parameters'!$E$22:$I$22,1,$B$6),P107)</f>
        <v>3.0487423748621283E-2</v>
      </c>
      <c r="T107" s="131">
        <v>2.4362573316684122E-2</v>
      </c>
      <c r="U107" s="116">
        <f t="shared" si="23"/>
        <v>162411.40397512037</v>
      </c>
      <c r="V107" s="130">
        <f>IF(J107&gt;INDEX('Pace of change parameters'!$E$24:$I$24,1,$B$6),0,IF(J107&lt;INDEX('Pace of change parameters'!$E$23:$I$23,1,$B$6),1,(J107-INDEX('Pace of change parameters'!$E$24:$I$24,1,$B$6))/(INDEX('Pace of change parameters'!$E$23:$I$23,1,$B$6)-INDEX('Pace of change parameters'!$E$24:$I$24,1,$B$6))))</f>
        <v>1</v>
      </c>
      <c r="W107" s="131">
        <f>MIN(S107, S107+(INDEX('Pace of change parameters'!$E$25:$I$25,1,$B$6)-S107)*(1-V107))</f>
        <v>3.0487423748621283E-2</v>
      </c>
      <c r="X107" s="131">
        <v>2.4362573316684122E-2</v>
      </c>
      <c r="Y107" s="107">
        <f t="shared" si="24"/>
        <v>162411.40397512037</v>
      </c>
      <c r="Z107" s="96">
        <v>-1.8393788050529714E-2</v>
      </c>
      <c r="AA107" s="98">
        <f t="shared" si="25"/>
        <v>163308.01600125676</v>
      </c>
      <c r="AB107" s="98">
        <f>IF(INDEX('Pace of change parameters'!$E$27:$I$27,1,$B$6)=1,MAX(AA107,Y107),Y107)</f>
        <v>162411.40397512037</v>
      </c>
      <c r="AC107" s="96">
        <f t="shared" si="26"/>
        <v>3.0487423748621234E-2</v>
      </c>
      <c r="AD107" s="142">
        <v>2.4362573316684122E-2</v>
      </c>
      <c r="AE107" s="55">
        <f>IF(ROUND(AB107,0)/D107 &gt; (1+'Pace of change parameters'!$E$25), ROUND(AB107,0), ROUNDUP(AB107,0))</f>
        <v>162411</v>
      </c>
      <c r="AF107" s="55">
        <v>1231.3664515427151</v>
      </c>
      <c r="AG107" s="16">
        <f t="shared" si="29"/>
        <v>3.048486055865518E-2</v>
      </c>
      <c r="AH107" s="16">
        <f t="shared" si="30"/>
        <v>2.436002536140669E-2</v>
      </c>
      <c r="AI107" s="55"/>
      <c r="AJ107" s="55">
        <v>166368.1566123415</v>
      </c>
      <c r="AK107" s="55">
        <v>1261.3687906449788</v>
      </c>
      <c r="AL107" s="16">
        <f t="shared" si="27"/>
        <v>-2.3785541012888434E-2</v>
      </c>
      <c r="AM107" s="57">
        <f t="shared" si="28"/>
        <v>-2.3785541012888545E-2</v>
      </c>
    </row>
    <row r="108" spans="1:39" x14ac:dyDescent="0.2">
      <c r="A108" s="188" t="s">
        <v>263</v>
      </c>
      <c r="B108" s="188" t="s">
        <v>264</v>
      </c>
      <c r="D108" s="67">
        <v>383529.46150712832</v>
      </c>
      <c r="E108" s="72">
        <v>1316.875524502401</v>
      </c>
      <c r="F108" s="54"/>
      <c r="G108" s="87">
        <v>352663.24963257997</v>
      </c>
      <c r="H108" s="80">
        <v>1206.7277620819416</v>
      </c>
      <c r="I108" s="89"/>
      <c r="J108" s="102">
        <f t="shared" si="21"/>
        <v>8.7523187932698088E-2</v>
      </c>
      <c r="K108" s="125">
        <f t="shared" si="22"/>
        <v>9.1278054488797E-2</v>
      </c>
      <c r="L108" s="102">
        <v>1.2538704938950485E-2</v>
      </c>
      <c r="M108" s="96">
        <f>INDEX('Pace of change parameters'!$E$20:$I$20,1,$B$6)</f>
        <v>9.0547645222140982E-3</v>
      </c>
      <c r="N108" s="107">
        <f>IF(INDEX('Pace of change parameters'!$E$28:$I$28,1,$B$6)=1,(1+L108)*D108,D108)</f>
        <v>388338.42426036077</v>
      </c>
      <c r="O108" s="93">
        <f>IF(K108&lt;INDEX('Pace of change parameters'!$E$16:$I$16,1,$B$6),1,IF(K108&gt;INDEX('Pace of change parameters'!$E$17:$I$17,1,$B$6),0,(K108-INDEX('Pace of change parameters'!$E$17:$I$17,1,$B$6))/(INDEX('Pace of change parameters'!$E$16:$I$16,1,$B$6)-INDEX('Pace of change parameters'!$E$17:$I$17,1,$B$6))))</f>
        <v>0</v>
      </c>
      <c r="P108" s="56">
        <v>1.2538704938950485E-2</v>
      </c>
      <c r="Q108" s="56">
        <v>9.0547645222140982E-3</v>
      </c>
      <c r="R108" s="9">
        <f>IF(INDEX('Pace of change parameters'!$E$29:$I$29,1,$B$6)=1,D108*(1+P108),D108)</f>
        <v>388338.42426036077</v>
      </c>
      <c r="S108" s="102">
        <f>IF(P108&lt;INDEX('Pace of change parameters'!$E$22:$I$22,1,$B$6),INDEX('Pace of change parameters'!$E$22:$I$22,1,$B$6),P108)</f>
        <v>3.0487423748621283E-2</v>
      </c>
      <c r="T108" s="131">
        <v>2.694172542911577E-2</v>
      </c>
      <c r="U108" s="116">
        <f t="shared" si="23"/>
        <v>395222.28672017663</v>
      </c>
      <c r="V108" s="130">
        <f>IF(J108&gt;INDEX('Pace of change parameters'!$E$24:$I$24,1,$B$6),0,IF(J108&lt;INDEX('Pace of change parameters'!$E$23:$I$23,1,$B$6),1,(J108-INDEX('Pace of change parameters'!$E$24:$I$24,1,$B$6))/(INDEX('Pace of change parameters'!$E$23:$I$23,1,$B$6)-INDEX('Pace of change parameters'!$E$24:$I$24,1,$B$6))))</f>
        <v>0.24953624134603836</v>
      </c>
      <c r="W108" s="131">
        <f>MIN(S108, S108+(INDEX('Pace of change parameters'!$E$25:$I$25,1,$B$6)-S108)*(1-V108))</f>
        <v>1.8029725354965519E-2</v>
      </c>
      <c r="X108" s="131">
        <v>1.4526891450145074E-2</v>
      </c>
      <c r="Y108" s="107">
        <f t="shared" si="24"/>
        <v>390444.39236363966</v>
      </c>
      <c r="Z108" s="96">
        <v>0</v>
      </c>
      <c r="AA108" s="98">
        <f t="shared" si="25"/>
        <v>365901.24502237106</v>
      </c>
      <c r="AB108" s="98">
        <f>IF(INDEX('Pace of change parameters'!$E$27:$I$27,1,$B$6)=1,MAX(AA108,Y108),Y108)</f>
        <v>390444.39236363966</v>
      </c>
      <c r="AC108" s="96">
        <f t="shared" si="26"/>
        <v>1.8029725354965498E-2</v>
      </c>
      <c r="AD108" s="142">
        <v>1.4526891450145074E-2</v>
      </c>
      <c r="AE108" s="55">
        <f>IF(ROUND(AB108,0)/D108 &gt; (1+'Pace of change parameters'!$E$25), ROUND(AB108,0), ROUNDUP(AB108,0))</f>
        <v>390444</v>
      </c>
      <c r="AF108" s="55">
        <v>1336.0042897273713</v>
      </c>
      <c r="AG108" s="16">
        <f t="shared" si="29"/>
        <v>1.8028702321068346E-2</v>
      </c>
      <c r="AH108" s="16">
        <f t="shared" si="30"/>
        <v>1.4525871936300394E-2</v>
      </c>
      <c r="AI108" s="55"/>
      <c r="AJ108" s="55">
        <v>365901.24502237106</v>
      </c>
      <c r="AK108" s="55">
        <v>1252.0249586790262</v>
      </c>
      <c r="AL108" s="16">
        <f t="shared" si="27"/>
        <v>6.70748058704429E-2</v>
      </c>
      <c r="AM108" s="57">
        <f t="shared" si="28"/>
        <v>6.70748058704429E-2</v>
      </c>
    </row>
    <row r="109" spans="1:39" x14ac:dyDescent="0.2">
      <c r="A109" s="188" t="s">
        <v>265</v>
      </c>
      <c r="B109" s="188" t="s">
        <v>266</v>
      </c>
      <c r="D109" s="67">
        <v>407790.29399999999</v>
      </c>
      <c r="E109" s="72">
        <v>1147.086207915027</v>
      </c>
      <c r="F109" s="54"/>
      <c r="G109" s="87">
        <v>405201.69065108016</v>
      </c>
      <c r="H109" s="80">
        <v>1133.4834665351032</v>
      </c>
      <c r="I109" s="89"/>
      <c r="J109" s="102">
        <f t="shared" si="21"/>
        <v>6.388431757923918E-3</v>
      </c>
      <c r="K109" s="125">
        <f t="shared" si="22"/>
        <v>1.2000829109140465E-2</v>
      </c>
      <c r="L109" s="102">
        <v>1.4682031399422257E-2</v>
      </c>
      <c r="M109" s="96">
        <f>INDEX('Pace of change parameters'!$E$20:$I$20,1,$B$6)</f>
        <v>9.0547645222140982E-3</v>
      </c>
      <c r="N109" s="107">
        <f>IF(INDEX('Pace of change parameters'!$E$28:$I$28,1,$B$6)=1,(1+L109)*D109,D109)</f>
        <v>413777.4839008876</v>
      </c>
      <c r="O109" s="93">
        <f>IF(K109&lt;INDEX('Pace of change parameters'!$E$16:$I$16,1,$B$6),1,IF(K109&gt;INDEX('Pace of change parameters'!$E$17:$I$17,1,$B$6),0,(K109-INDEX('Pace of change parameters'!$E$17:$I$17,1,$B$6))/(INDEX('Pace of change parameters'!$E$16:$I$16,1,$B$6)-INDEX('Pace of change parameters'!$E$17:$I$17,1,$B$6))))</f>
        <v>0</v>
      </c>
      <c r="P109" s="56">
        <v>1.4682031399422257E-2</v>
      </c>
      <c r="Q109" s="56">
        <v>9.0547645222140982E-3</v>
      </c>
      <c r="R109" s="9">
        <f>IF(INDEX('Pace of change parameters'!$E$29:$I$29,1,$B$6)=1,D109*(1+P109),D109)</f>
        <v>413777.4839008876</v>
      </c>
      <c r="S109" s="102">
        <f>IF(P109&lt;INDEX('Pace of change parameters'!$E$22:$I$22,1,$B$6),INDEX('Pace of change parameters'!$E$22:$I$22,1,$B$6),P109)</f>
        <v>3.0487423748621283E-2</v>
      </c>
      <c r="T109" s="131">
        <v>2.4772502652558703E-2</v>
      </c>
      <c r="U109" s="116">
        <f t="shared" si="23"/>
        <v>420222.76949375286</v>
      </c>
      <c r="V109" s="130">
        <f>IF(J109&gt;INDEX('Pace of change parameters'!$E$24:$I$24,1,$B$6),0,IF(J109&lt;INDEX('Pace of change parameters'!$E$23:$I$23,1,$B$6),1,(J109-INDEX('Pace of change parameters'!$E$24:$I$24,1,$B$6))/(INDEX('Pace of change parameters'!$E$23:$I$23,1,$B$6)-INDEX('Pace of change parameters'!$E$24:$I$24,1,$B$6))))</f>
        <v>1</v>
      </c>
      <c r="W109" s="131">
        <f>MIN(S109, S109+(INDEX('Pace of change parameters'!$E$25:$I$25,1,$B$6)-S109)*(1-V109))</f>
        <v>3.0487423748621283E-2</v>
      </c>
      <c r="X109" s="131">
        <v>2.4772502652558703E-2</v>
      </c>
      <c r="Y109" s="107">
        <f t="shared" si="24"/>
        <v>420222.76949375286</v>
      </c>
      <c r="Z109" s="96">
        <v>0</v>
      </c>
      <c r="AA109" s="98">
        <f t="shared" si="25"/>
        <v>420411.83267286181</v>
      </c>
      <c r="AB109" s="98">
        <f>IF(INDEX('Pace of change parameters'!$E$27:$I$27,1,$B$6)=1,MAX(AA109,Y109),Y109)</f>
        <v>420222.76949375286</v>
      </c>
      <c r="AC109" s="96">
        <f t="shared" si="26"/>
        <v>3.0487423748621234E-2</v>
      </c>
      <c r="AD109" s="142">
        <v>2.4772502652558703E-2</v>
      </c>
      <c r="AE109" s="55">
        <f>IF(ROUND(AB109,0)/D109 &gt; (1+'Pace of change parameters'!$E$25), ROUND(AB109,0), ROUNDUP(AB109,0))</f>
        <v>420223</v>
      </c>
      <c r="AF109" s="55">
        <v>1175.5030488457091</v>
      </c>
      <c r="AG109" s="16">
        <f t="shared" si="29"/>
        <v>3.0487989005447025E-2</v>
      </c>
      <c r="AH109" s="16">
        <f t="shared" si="30"/>
        <v>2.4773064774558984E-2</v>
      </c>
      <c r="AI109" s="55"/>
      <c r="AJ109" s="55">
        <v>420411.83267286181</v>
      </c>
      <c r="AK109" s="55">
        <v>1176.0312764359903</v>
      </c>
      <c r="AL109" s="16">
        <f t="shared" si="27"/>
        <v>-4.4916117527249444E-4</v>
      </c>
      <c r="AM109" s="57">
        <f t="shared" si="28"/>
        <v>-4.4916117527249444E-4</v>
      </c>
    </row>
    <row r="110" spans="1:39" x14ac:dyDescent="0.2">
      <c r="A110" s="188" t="s">
        <v>267</v>
      </c>
      <c r="B110" s="188" t="s">
        <v>268</v>
      </c>
      <c r="D110" s="67">
        <v>174355.55703822937</v>
      </c>
      <c r="E110" s="72">
        <v>1161.2865128428759</v>
      </c>
      <c r="F110" s="54"/>
      <c r="G110" s="87">
        <v>179683.4908782432</v>
      </c>
      <c r="H110" s="80">
        <v>1189.6433032186765</v>
      </c>
      <c r="I110" s="89"/>
      <c r="J110" s="102">
        <f t="shared" si="21"/>
        <v>-2.9651771645644032E-2</v>
      </c>
      <c r="K110" s="125">
        <f t="shared" si="22"/>
        <v>-2.3836380450408035E-2</v>
      </c>
      <c r="L110" s="102">
        <v>1.5102127748779726E-2</v>
      </c>
      <c r="M110" s="96">
        <f>INDEX('Pace of change parameters'!$E$20:$I$20,1,$B$6)</f>
        <v>9.0547645222140982E-3</v>
      </c>
      <c r="N110" s="107">
        <f>IF(INDEX('Pace of change parameters'!$E$28:$I$28,1,$B$6)=1,(1+L110)*D110,D110)</f>
        <v>176988.69693433036</v>
      </c>
      <c r="O110" s="93">
        <f>IF(K110&lt;INDEX('Pace of change parameters'!$E$16:$I$16,1,$B$6),1,IF(K110&gt;INDEX('Pace of change parameters'!$E$17:$I$17,1,$B$6),0,(K110-INDEX('Pace of change parameters'!$E$17:$I$17,1,$B$6))/(INDEX('Pace of change parameters'!$E$16:$I$16,1,$B$6)-INDEX('Pace of change parameters'!$E$17:$I$17,1,$B$6))))</f>
        <v>0.1109379942960191</v>
      </c>
      <c r="P110" s="56">
        <v>2.3030978966876559E-2</v>
      </c>
      <c r="Q110" s="56">
        <v>1.6936380450408128E-2</v>
      </c>
      <c r="R110" s="9">
        <f>IF(INDEX('Pace of change parameters'!$E$29:$I$29,1,$B$6)=1,D110*(1+P110),D110)</f>
        <v>178371.13620513488</v>
      </c>
      <c r="S110" s="102">
        <f>IF(P110&lt;INDEX('Pace of change parameters'!$E$22:$I$22,1,$B$6),INDEX('Pace of change parameters'!$E$22:$I$22,1,$B$6),P110)</f>
        <v>3.0487423748621283E-2</v>
      </c>
      <c r="T110" s="131">
        <v>2.4348404253473399E-2</v>
      </c>
      <c r="U110" s="116">
        <f t="shared" si="23"/>
        <v>179671.20878858076</v>
      </c>
      <c r="V110" s="130">
        <f>IF(J110&gt;INDEX('Pace of change parameters'!$E$24:$I$24,1,$B$6),0,IF(J110&lt;INDEX('Pace of change parameters'!$E$23:$I$23,1,$B$6),1,(J110-INDEX('Pace of change parameters'!$E$24:$I$24,1,$B$6))/(INDEX('Pace of change parameters'!$E$23:$I$23,1,$B$6)-INDEX('Pace of change parameters'!$E$24:$I$24,1,$B$6))))</f>
        <v>1</v>
      </c>
      <c r="W110" s="131">
        <f>MIN(S110, S110+(INDEX('Pace of change parameters'!$E$25:$I$25,1,$B$6)-S110)*(1-V110))</f>
        <v>3.0487423748621283E-2</v>
      </c>
      <c r="X110" s="131">
        <v>2.4348404253473399E-2</v>
      </c>
      <c r="Y110" s="107">
        <f t="shared" si="24"/>
        <v>179671.20878858076</v>
      </c>
      <c r="Z110" s="96">
        <v>-3.0911097545684108E-2</v>
      </c>
      <c r="AA110" s="98">
        <f t="shared" si="25"/>
        <v>180665.60465963944</v>
      </c>
      <c r="AB110" s="98">
        <f>IF(INDEX('Pace of change parameters'!$E$27:$I$27,1,$B$6)=1,MAX(AA110,Y110),Y110)</f>
        <v>179671.20878858076</v>
      </c>
      <c r="AC110" s="96">
        <f t="shared" si="26"/>
        <v>3.0487423748621234E-2</v>
      </c>
      <c r="AD110" s="142">
        <v>2.4348404253473399E-2</v>
      </c>
      <c r="AE110" s="55">
        <f>IF(ROUND(AB110,0)/D110 &gt; (1+'Pace of change parameters'!$E$25), ROUND(AB110,0), ROUNDUP(AB110,0))</f>
        <v>179671</v>
      </c>
      <c r="AF110" s="55">
        <v>1189.5606039702329</v>
      </c>
      <c r="AG110" s="16">
        <f t="shared" si="29"/>
        <v>3.0486226261232208E-2</v>
      </c>
      <c r="AH110" s="16">
        <f t="shared" si="30"/>
        <v>2.4347213899988285E-2</v>
      </c>
      <c r="AI110" s="55"/>
      <c r="AJ110" s="55">
        <v>186428.30828222827</v>
      </c>
      <c r="AK110" s="55">
        <v>1234.2991968506672</v>
      </c>
      <c r="AL110" s="16">
        <f t="shared" si="27"/>
        <v>-3.6246149227501356E-2</v>
      </c>
      <c r="AM110" s="57">
        <f t="shared" si="28"/>
        <v>-3.6246149227501245E-2</v>
      </c>
    </row>
    <row r="111" spans="1:39" x14ac:dyDescent="0.2">
      <c r="A111" s="188" t="s">
        <v>269</v>
      </c>
      <c r="B111" s="188" t="s">
        <v>270</v>
      </c>
      <c r="D111" s="67">
        <v>113720.39114285714</v>
      </c>
      <c r="E111" s="72">
        <v>1201.4832661685912</v>
      </c>
      <c r="F111" s="54"/>
      <c r="G111" s="87">
        <v>111911.91285159398</v>
      </c>
      <c r="H111" s="80">
        <v>1174.1128503908408</v>
      </c>
      <c r="I111" s="89"/>
      <c r="J111" s="102">
        <f t="shared" si="21"/>
        <v>1.615983718964209E-2</v>
      </c>
      <c r="K111" s="125">
        <f t="shared" si="22"/>
        <v>2.3311571599475611E-2</v>
      </c>
      <c r="L111" s="102">
        <v>1.6156493420296014E-2</v>
      </c>
      <c r="M111" s="96">
        <f>INDEX('Pace of change parameters'!$E$20:$I$20,1,$B$6)</f>
        <v>9.0547645222140982E-3</v>
      </c>
      <c r="N111" s="107">
        <f>IF(INDEX('Pace of change parameters'!$E$28:$I$28,1,$B$6)=1,(1+L111)*D111,D111)</f>
        <v>115557.7138941102</v>
      </c>
      <c r="O111" s="93">
        <f>IF(K111&lt;INDEX('Pace of change parameters'!$E$16:$I$16,1,$B$6),1,IF(K111&gt;INDEX('Pace of change parameters'!$E$17:$I$17,1,$B$6),0,(K111-INDEX('Pace of change parameters'!$E$17:$I$17,1,$B$6))/(INDEX('Pace of change parameters'!$E$16:$I$16,1,$B$6)-INDEX('Pace of change parameters'!$E$17:$I$17,1,$B$6))))</f>
        <v>0</v>
      </c>
      <c r="P111" s="56">
        <v>1.6156493420296014E-2</v>
      </c>
      <c r="Q111" s="56">
        <v>9.0547645222140982E-3</v>
      </c>
      <c r="R111" s="9">
        <f>IF(INDEX('Pace of change parameters'!$E$29:$I$29,1,$B$6)=1,D111*(1+P111),D111)</f>
        <v>115557.7138941102</v>
      </c>
      <c r="S111" s="102">
        <f>IF(P111&lt;INDEX('Pace of change parameters'!$E$22:$I$22,1,$B$6),INDEX('Pace of change parameters'!$E$22:$I$22,1,$B$6),P111)</f>
        <v>3.0487423748621283E-2</v>
      </c>
      <c r="T111" s="131">
        <v>2.328553864162064E-2</v>
      </c>
      <c r="U111" s="116">
        <f t="shared" si="23"/>
        <v>117187.43289648839</v>
      </c>
      <c r="V111" s="130">
        <f>IF(J111&gt;INDEX('Pace of change parameters'!$E$24:$I$24,1,$B$6),0,IF(J111&lt;INDEX('Pace of change parameters'!$E$23:$I$23,1,$B$6),1,(J111-INDEX('Pace of change parameters'!$E$24:$I$24,1,$B$6))/(INDEX('Pace of change parameters'!$E$23:$I$23,1,$B$6)-INDEX('Pace of change parameters'!$E$24:$I$24,1,$B$6))))</f>
        <v>1</v>
      </c>
      <c r="W111" s="131">
        <f>MIN(S111, S111+(INDEX('Pace of change parameters'!$E$25:$I$25,1,$B$6)-S111)*(1-V111))</f>
        <v>3.0487423748621283E-2</v>
      </c>
      <c r="X111" s="131">
        <v>2.328553864162064E-2</v>
      </c>
      <c r="Y111" s="107">
        <f t="shared" si="24"/>
        <v>117187.43289648839</v>
      </c>
      <c r="Z111" s="96">
        <v>0</v>
      </c>
      <c r="AA111" s="98">
        <f t="shared" si="25"/>
        <v>116112.77412062495</v>
      </c>
      <c r="AB111" s="98">
        <f>IF(INDEX('Pace of change parameters'!$E$27:$I$27,1,$B$6)=1,MAX(AA111,Y111),Y111)</f>
        <v>117187.43289648839</v>
      </c>
      <c r="AC111" s="96">
        <f t="shared" si="26"/>
        <v>3.0487423748621234E-2</v>
      </c>
      <c r="AD111" s="142">
        <v>2.328553864162064E-2</v>
      </c>
      <c r="AE111" s="55">
        <f>IF(ROUND(AB111,0)/D111 &gt; (1+'Pace of change parameters'!$E$25), ROUND(AB111,0), ROUNDUP(AB111,0))</f>
        <v>117187</v>
      </c>
      <c r="AF111" s="55">
        <v>1229.455909499198</v>
      </c>
      <c r="AG111" s="16">
        <f t="shared" si="29"/>
        <v>3.0483617074338554E-2</v>
      </c>
      <c r="AH111" s="16">
        <f t="shared" si="30"/>
        <v>2.3281758571477074E-2</v>
      </c>
      <c r="AI111" s="55"/>
      <c r="AJ111" s="55">
        <v>116112.77412062495</v>
      </c>
      <c r="AK111" s="55">
        <v>1218.1857741127249</v>
      </c>
      <c r="AL111" s="16">
        <f t="shared" si="27"/>
        <v>9.2515736318476982E-3</v>
      </c>
      <c r="AM111" s="57">
        <f t="shared" si="28"/>
        <v>9.2515736318476982E-3</v>
      </c>
    </row>
    <row r="112" spans="1:39" x14ac:dyDescent="0.2">
      <c r="A112" s="188" t="s">
        <v>271</v>
      </c>
      <c r="B112" s="188" t="s">
        <v>272</v>
      </c>
      <c r="D112" s="67">
        <v>131981.81123541249</v>
      </c>
      <c r="E112" s="72">
        <v>1063.7089165229052</v>
      </c>
      <c r="F112" s="54"/>
      <c r="G112" s="87">
        <v>134797.93604739383</v>
      </c>
      <c r="H112" s="80">
        <v>1078.6640712476487</v>
      </c>
      <c r="I112" s="89"/>
      <c r="J112" s="102">
        <f t="shared" si="21"/>
        <v>-2.0891453493703471E-2</v>
      </c>
      <c r="K112" s="125">
        <f t="shared" si="22"/>
        <v>-1.3864515490393137E-2</v>
      </c>
      <c r="L112" s="102">
        <v>1.6296622738591893E-2</v>
      </c>
      <c r="M112" s="96">
        <f>INDEX('Pace of change parameters'!$E$20:$I$20,1,$B$6)</f>
        <v>9.0547645222140982E-3</v>
      </c>
      <c r="N112" s="107">
        <f>IF(INDEX('Pace of change parameters'!$E$28:$I$28,1,$B$6)=1,(1+L112)*D112,D112)</f>
        <v>134132.66902147204</v>
      </c>
      <c r="O112" s="93">
        <f>IF(K112&lt;INDEX('Pace of change parameters'!$E$16:$I$16,1,$B$6),1,IF(K112&gt;INDEX('Pace of change parameters'!$E$17:$I$17,1,$B$6),0,(K112-INDEX('Pace of change parameters'!$E$17:$I$17,1,$B$6))/(INDEX('Pace of change parameters'!$E$16:$I$16,1,$B$6)-INDEX('Pace of change parameters'!$E$17:$I$17,1,$B$6))))</f>
        <v>0</v>
      </c>
      <c r="P112" s="56">
        <v>1.6296622738591893E-2</v>
      </c>
      <c r="Q112" s="56">
        <v>9.0547645222140982E-3</v>
      </c>
      <c r="R112" s="9">
        <f>IF(INDEX('Pace of change parameters'!$E$29:$I$29,1,$B$6)=1,D112*(1+P112),D112)</f>
        <v>134132.66902147204</v>
      </c>
      <c r="S112" s="102">
        <f>IF(P112&lt;INDEX('Pace of change parameters'!$E$22:$I$22,1,$B$6),INDEX('Pace of change parameters'!$E$22:$I$22,1,$B$6),P112)</f>
        <v>3.0487423748621283E-2</v>
      </c>
      <c r="T112" s="131">
        <v>2.3144445675508551E-2</v>
      </c>
      <c r="U112" s="116">
        <f t="shared" si="23"/>
        <v>136005.59664165706</v>
      </c>
      <c r="V112" s="130">
        <f>IF(J112&gt;INDEX('Pace of change parameters'!$E$24:$I$24,1,$B$6),0,IF(J112&lt;INDEX('Pace of change parameters'!$E$23:$I$23,1,$B$6),1,(J112-INDEX('Pace of change parameters'!$E$24:$I$24,1,$B$6))/(INDEX('Pace of change parameters'!$E$23:$I$23,1,$B$6)-INDEX('Pace of change parameters'!$E$24:$I$24,1,$B$6))))</f>
        <v>1</v>
      </c>
      <c r="W112" s="131">
        <f>MIN(S112, S112+(INDEX('Pace of change parameters'!$E$25:$I$25,1,$B$6)-S112)*(1-V112))</f>
        <v>3.0487423748621283E-2</v>
      </c>
      <c r="X112" s="131">
        <v>2.3144445675508551E-2</v>
      </c>
      <c r="Y112" s="107">
        <f t="shared" si="24"/>
        <v>136005.59664165706</v>
      </c>
      <c r="Z112" s="96">
        <v>-2.1011503383403851E-2</v>
      </c>
      <c r="AA112" s="98">
        <f t="shared" si="25"/>
        <v>136919.25062517961</v>
      </c>
      <c r="AB112" s="98">
        <f>IF(INDEX('Pace of change parameters'!$E$27:$I$27,1,$B$6)=1,MAX(AA112,Y112),Y112)</f>
        <v>136005.59664165706</v>
      </c>
      <c r="AC112" s="96">
        <f t="shared" si="26"/>
        <v>3.0487423748621234E-2</v>
      </c>
      <c r="AD112" s="142">
        <v>2.3144445675508551E-2</v>
      </c>
      <c r="AE112" s="55">
        <f>IF(ROUND(AB112,0)/D112 &gt; (1+'Pace of change parameters'!$E$25), ROUND(AB112,0), ROUNDUP(AB112,0))</f>
        <v>136006</v>
      </c>
      <c r="AF112" s="55">
        <v>1088.3310974622605</v>
      </c>
      <c r="AG112" s="16">
        <f t="shared" si="29"/>
        <v>3.0490479914763835E-2</v>
      </c>
      <c r="AH112" s="16">
        <f t="shared" si="30"/>
        <v>2.3147480064227732E-2</v>
      </c>
      <c r="AI112" s="55"/>
      <c r="AJ112" s="55">
        <v>139857.87483548099</v>
      </c>
      <c r="AK112" s="55">
        <v>1119.1541138511425</v>
      </c>
      <c r="AL112" s="16">
        <f t="shared" si="27"/>
        <v>-2.7541351103840706E-2</v>
      </c>
      <c r="AM112" s="57">
        <f t="shared" si="28"/>
        <v>-2.7541351103840706E-2</v>
      </c>
    </row>
    <row r="113" spans="1:39" x14ac:dyDescent="0.2">
      <c r="A113" s="188" t="s">
        <v>273</v>
      </c>
      <c r="B113" s="188" t="s">
        <v>274</v>
      </c>
      <c r="D113" s="67">
        <v>191356.2874</v>
      </c>
      <c r="E113" s="72">
        <v>1172.5693800017159</v>
      </c>
      <c r="F113" s="54"/>
      <c r="G113" s="87">
        <v>191754.14222726773</v>
      </c>
      <c r="H113" s="80">
        <v>1164.8222567239534</v>
      </c>
      <c r="I113" s="89"/>
      <c r="J113" s="102">
        <f t="shared" si="21"/>
        <v>-2.0748173814998383E-3</v>
      </c>
      <c r="K113" s="125">
        <f t="shared" si="22"/>
        <v>6.6509059498496281E-3</v>
      </c>
      <c r="L113" s="102">
        <v>1.7877803418073546E-2</v>
      </c>
      <c r="M113" s="96">
        <f>INDEX('Pace of change parameters'!$E$20:$I$20,1,$B$6)</f>
        <v>9.0547645222140982E-3</v>
      </c>
      <c r="N113" s="107">
        <f>IF(INDEX('Pace of change parameters'!$E$28:$I$28,1,$B$6)=1,(1+L113)*D113,D113)</f>
        <v>194777.31748894957</v>
      </c>
      <c r="O113" s="93">
        <f>IF(K113&lt;INDEX('Pace of change parameters'!$E$16:$I$16,1,$B$6),1,IF(K113&gt;INDEX('Pace of change parameters'!$E$17:$I$17,1,$B$6),0,(K113-INDEX('Pace of change parameters'!$E$17:$I$17,1,$B$6))/(INDEX('Pace of change parameters'!$E$16:$I$16,1,$B$6)-INDEX('Pace of change parameters'!$E$17:$I$17,1,$B$6))))</f>
        <v>0</v>
      </c>
      <c r="P113" s="56">
        <v>1.7877803418073546E-2</v>
      </c>
      <c r="Q113" s="56">
        <v>9.0547645222140982E-3</v>
      </c>
      <c r="R113" s="9">
        <f>IF(INDEX('Pace of change parameters'!$E$29:$I$29,1,$B$6)=1,D113*(1+P113),D113)</f>
        <v>194777.31748894957</v>
      </c>
      <c r="S113" s="102">
        <f>IF(P113&lt;INDEX('Pace of change parameters'!$E$22:$I$22,1,$B$6),INDEX('Pace of change parameters'!$E$22:$I$22,1,$B$6),P113)</f>
        <v>3.0487423748621283E-2</v>
      </c>
      <c r="T113" s="131">
        <v>2.1555083745826487E-2</v>
      </c>
      <c r="U113" s="116">
        <f t="shared" si="23"/>
        <v>197190.24762092676</v>
      </c>
      <c r="V113" s="130">
        <f>IF(J113&gt;INDEX('Pace of change parameters'!$E$24:$I$24,1,$B$6),0,IF(J113&lt;INDEX('Pace of change parameters'!$E$23:$I$23,1,$B$6),1,(J113-INDEX('Pace of change parameters'!$E$24:$I$24,1,$B$6))/(INDEX('Pace of change parameters'!$E$23:$I$23,1,$B$6)-INDEX('Pace of change parameters'!$E$24:$I$24,1,$B$6))))</f>
        <v>1</v>
      </c>
      <c r="W113" s="131">
        <f>MIN(S113, S113+(INDEX('Pace of change parameters'!$E$25:$I$25,1,$B$6)-S113)*(1-V113))</f>
        <v>3.0487423748621283E-2</v>
      </c>
      <c r="X113" s="131">
        <v>2.1555083745826487E-2</v>
      </c>
      <c r="Y113" s="107">
        <f t="shared" si="24"/>
        <v>197190.24762092676</v>
      </c>
      <c r="Z113" s="96">
        <v>-6.4476685609304862E-4</v>
      </c>
      <c r="AA113" s="98">
        <f t="shared" si="25"/>
        <v>198823.78054447359</v>
      </c>
      <c r="AB113" s="98">
        <f>IF(INDEX('Pace of change parameters'!$E$27:$I$27,1,$B$6)=1,MAX(AA113,Y113),Y113)</f>
        <v>197190.24762092676</v>
      </c>
      <c r="AC113" s="96">
        <f t="shared" si="26"/>
        <v>3.0487423748621234E-2</v>
      </c>
      <c r="AD113" s="142">
        <v>2.1555083745826487E-2</v>
      </c>
      <c r="AE113" s="55">
        <f>IF(ROUND(AB113,0)/D113 &gt; (1+'Pace of change parameters'!$E$25), ROUND(AB113,0), ROUNDUP(AB113,0))</f>
        <v>197190</v>
      </c>
      <c r="AF113" s="55">
        <v>1197.8427069969907</v>
      </c>
      <c r="AG113" s="16">
        <f t="shared" si="29"/>
        <v>3.0486129717836485E-2</v>
      </c>
      <c r="AH113" s="16">
        <f t="shared" si="30"/>
        <v>2.1553800931794598E-2</v>
      </c>
      <c r="AI113" s="55"/>
      <c r="AJ113" s="55">
        <v>198952.05823757668</v>
      </c>
      <c r="AK113" s="55">
        <v>1208.546437455864</v>
      </c>
      <c r="AL113" s="16">
        <f t="shared" si="27"/>
        <v>-8.8566977048939455E-3</v>
      </c>
      <c r="AM113" s="57">
        <f t="shared" si="28"/>
        <v>-8.8566977048940565E-3</v>
      </c>
    </row>
    <row r="114" spans="1:39" x14ac:dyDescent="0.2">
      <c r="A114" s="188" t="s">
        <v>275</v>
      </c>
      <c r="B114" s="188" t="s">
        <v>276</v>
      </c>
      <c r="D114" s="67">
        <v>152658.23265714286</v>
      </c>
      <c r="E114" s="72">
        <v>1155.1977892919572</v>
      </c>
      <c r="F114" s="54"/>
      <c r="G114" s="87">
        <v>149211.19196410241</v>
      </c>
      <c r="H114" s="80">
        <v>1120.166167201407</v>
      </c>
      <c r="I114" s="89"/>
      <c r="J114" s="102">
        <f t="shared" si="21"/>
        <v>2.3101756963845865E-2</v>
      </c>
      <c r="K114" s="125">
        <f t="shared" si="22"/>
        <v>3.1273594147261496E-2</v>
      </c>
      <c r="L114" s="102">
        <v>1.7114403936083988E-2</v>
      </c>
      <c r="M114" s="96">
        <f>INDEX('Pace of change parameters'!$E$20:$I$20,1,$B$6)</f>
        <v>9.0547645222140982E-3</v>
      </c>
      <c r="N114" s="107">
        <f>IF(INDEX('Pace of change parameters'!$E$28:$I$28,1,$B$6)=1,(1+L114)*D114,D114)</f>
        <v>155270.88731500588</v>
      </c>
      <c r="O114" s="93">
        <f>IF(K114&lt;INDEX('Pace of change parameters'!$E$16:$I$16,1,$B$6),1,IF(K114&gt;INDEX('Pace of change parameters'!$E$17:$I$17,1,$B$6),0,(K114-INDEX('Pace of change parameters'!$E$17:$I$17,1,$B$6))/(INDEX('Pace of change parameters'!$E$16:$I$16,1,$B$6)-INDEX('Pace of change parameters'!$E$17:$I$17,1,$B$6))))</f>
        <v>0</v>
      </c>
      <c r="P114" s="56">
        <v>1.7114403936083988E-2</v>
      </c>
      <c r="Q114" s="56">
        <v>9.0547645222140982E-3</v>
      </c>
      <c r="R114" s="9">
        <f>IF(INDEX('Pace of change parameters'!$E$29:$I$29,1,$B$6)=1,D114*(1+P114),D114)</f>
        <v>155270.88731500588</v>
      </c>
      <c r="S114" s="102">
        <f>IF(P114&lt;INDEX('Pace of change parameters'!$E$22:$I$22,1,$B$6),INDEX('Pace of change parameters'!$E$22:$I$22,1,$B$6),P114)</f>
        <v>3.0487423748621283E-2</v>
      </c>
      <c r="T114" s="131">
        <v>2.2321816198672906E-2</v>
      </c>
      <c r="U114" s="116">
        <f t="shared" si="23"/>
        <v>157312.38888487677</v>
      </c>
      <c r="V114" s="130">
        <f>IF(J114&gt;INDEX('Pace of change parameters'!$E$24:$I$24,1,$B$6),0,IF(J114&lt;INDEX('Pace of change parameters'!$E$23:$I$23,1,$B$6),1,(J114-INDEX('Pace of change parameters'!$E$24:$I$24,1,$B$6))/(INDEX('Pace of change parameters'!$E$23:$I$23,1,$B$6)-INDEX('Pace of change parameters'!$E$24:$I$24,1,$B$6))))</f>
        <v>1</v>
      </c>
      <c r="W114" s="131">
        <f>MIN(S114, S114+(INDEX('Pace of change parameters'!$E$25:$I$25,1,$B$6)-S114)*(1-V114))</f>
        <v>3.0487423748621283E-2</v>
      </c>
      <c r="X114" s="131">
        <v>2.2321816198672906E-2</v>
      </c>
      <c r="Y114" s="107">
        <f t="shared" si="24"/>
        <v>157312.38888487677</v>
      </c>
      <c r="Z114" s="96">
        <v>0</v>
      </c>
      <c r="AA114" s="98">
        <f t="shared" si="25"/>
        <v>154812.16420428889</v>
      </c>
      <c r="AB114" s="98">
        <f>IF(INDEX('Pace of change parameters'!$E$27:$I$27,1,$B$6)=1,MAX(AA114,Y114),Y114)</f>
        <v>157312.38888487677</v>
      </c>
      <c r="AC114" s="96">
        <f t="shared" si="26"/>
        <v>3.0487423748621234E-2</v>
      </c>
      <c r="AD114" s="142">
        <v>2.2321816198672906E-2</v>
      </c>
      <c r="AE114" s="55">
        <f>IF(ROUND(AB114,0)/D114 &gt; (1+'Pace of change parameters'!$E$25), ROUND(AB114,0), ROUNDUP(AB114,0))</f>
        <v>157312</v>
      </c>
      <c r="AF114" s="55">
        <v>1180.9809825604912</v>
      </c>
      <c r="AG114" s="16">
        <f t="shared" si="29"/>
        <v>3.048487632703778E-2</v>
      </c>
      <c r="AH114" s="16">
        <f t="shared" si="30"/>
        <v>2.2319288962920458E-2</v>
      </c>
      <c r="AI114" s="55"/>
      <c r="AJ114" s="55">
        <v>154812.16420428889</v>
      </c>
      <c r="AK114" s="55">
        <v>1162.2140828054899</v>
      </c>
      <c r="AL114" s="16">
        <f t="shared" si="27"/>
        <v>1.6147541173911595E-2</v>
      </c>
      <c r="AM114" s="57">
        <f t="shared" si="28"/>
        <v>1.6147541173911373E-2</v>
      </c>
    </row>
    <row r="115" spans="1:39" x14ac:dyDescent="0.2">
      <c r="A115" s="188" t="s">
        <v>277</v>
      </c>
      <c r="B115" s="188" t="s">
        <v>278</v>
      </c>
      <c r="D115" s="67">
        <v>644601.41914663953</v>
      </c>
      <c r="E115" s="72">
        <v>1185.4084724459149</v>
      </c>
      <c r="F115" s="54"/>
      <c r="G115" s="87">
        <v>642183.38478058728</v>
      </c>
      <c r="H115" s="80">
        <v>1172.4843382810836</v>
      </c>
      <c r="I115" s="89"/>
      <c r="J115" s="102">
        <f t="shared" si="21"/>
        <v>3.7653331172347038E-3</v>
      </c>
      <c r="K115" s="125">
        <f t="shared" si="22"/>
        <v>1.1022862943976364E-2</v>
      </c>
      <c r="L115" s="102">
        <v>1.6350538552975635E-2</v>
      </c>
      <c r="M115" s="96">
        <f>INDEX('Pace of change parameters'!$E$20:$I$20,1,$B$6)</f>
        <v>9.0547645222140982E-3</v>
      </c>
      <c r="N115" s="107">
        <f>IF(INDEX('Pace of change parameters'!$E$28:$I$28,1,$B$6)=1,(1+L115)*D115,D115)</f>
        <v>655140.99950169947</v>
      </c>
      <c r="O115" s="93">
        <f>IF(K115&lt;INDEX('Pace of change parameters'!$E$16:$I$16,1,$B$6),1,IF(K115&gt;INDEX('Pace of change parameters'!$E$17:$I$17,1,$B$6),0,(K115-INDEX('Pace of change parameters'!$E$17:$I$17,1,$B$6))/(INDEX('Pace of change parameters'!$E$16:$I$16,1,$B$6)-INDEX('Pace of change parameters'!$E$17:$I$17,1,$B$6))))</f>
        <v>0</v>
      </c>
      <c r="P115" s="56">
        <v>1.6350538552975635E-2</v>
      </c>
      <c r="Q115" s="56">
        <v>9.0547645222140982E-3</v>
      </c>
      <c r="R115" s="9">
        <f>IF(INDEX('Pace of change parameters'!$E$29:$I$29,1,$B$6)=1,D115*(1+P115),D115)</f>
        <v>655140.99950169947</v>
      </c>
      <c r="S115" s="102">
        <f>IF(P115&lt;INDEX('Pace of change parameters'!$E$22:$I$22,1,$B$6),INDEX('Pace of change parameters'!$E$22:$I$22,1,$B$6),P115)</f>
        <v>3.0487423748621283E-2</v>
      </c>
      <c r="T115" s="131">
        <v>2.3090169454924814E-2</v>
      </c>
      <c r="U115" s="116">
        <f t="shared" si="23"/>
        <v>664253.65576112573</v>
      </c>
      <c r="V115" s="130">
        <f>IF(J115&gt;INDEX('Pace of change parameters'!$E$24:$I$24,1,$B$6),0,IF(J115&lt;INDEX('Pace of change parameters'!$E$23:$I$23,1,$B$6),1,(J115-INDEX('Pace of change parameters'!$E$24:$I$24,1,$B$6))/(INDEX('Pace of change parameters'!$E$23:$I$23,1,$B$6)-INDEX('Pace of change parameters'!$E$24:$I$24,1,$B$6))))</f>
        <v>1</v>
      </c>
      <c r="W115" s="131">
        <f>MIN(S115, S115+(INDEX('Pace of change parameters'!$E$25:$I$25,1,$B$6)-S115)*(1-V115))</f>
        <v>3.0487423748621283E-2</v>
      </c>
      <c r="X115" s="131">
        <v>2.3090169454924814E-2</v>
      </c>
      <c r="Y115" s="107">
        <f t="shared" si="24"/>
        <v>664253.65576112573</v>
      </c>
      <c r="Z115" s="96">
        <v>0</v>
      </c>
      <c r="AA115" s="98">
        <f t="shared" si="25"/>
        <v>666289.15904536482</v>
      </c>
      <c r="AB115" s="98">
        <f>IF(INDEX('Pace of change parameters'!$E$27:$I$27,1,$B$6)=1,MAX(AA115,Y115),Y115)</f>
        <v>664253.65576112573</v>
      </c>
      <c r="AC115" s="96">
        <f t="shared" si="26"/>
        <v>3.0487423748621234E-2</v>
      </c>
      <c r="AD115" s="142">
        <v>2.3090169454924814E-2</v>
      </c>
      <c r="AE115" s="55">
        <f>IF(ROUND(AB115,0)/D115 &gt; (1+'Pace of change parameters'!$E$25), ROUND(AB115,0), ROUNDUP(AB115,0))</f>
        <v>664254</v>
      </c>
      <c r="AF115" s="55">
        <v>1212.7803834517806</v>
      </c>
      <c r="AG115" s="16">
        <f t="shared" si="29"/>
        <v>3.0487957782310948E-2</v>
      </c>
      <c r="AH115" s="16">
        <f t="shared" si="30"/>
        <v>2.309069965510524E-2</v>
      </c>
      <c r="AI115" s="55"/>
      <c r="AJ115" s="55">
        <v>666289.15904536482</v>
      </c>
      <c r="AK115" s="55">
        <v>1216.4961321976261</v>
      </c>
      <c r="AL115" s="16">
        <f t="shared" si="27"/>
        <v>-3.0544681955815278E-3</v>
      </c>
      <c r="AM115" s="57">
        <f t="shared" si="28"/>
        <v>-3.0544681955815278E-3</v>
      </c>
    </row>
    <row r="116" spans="1:39" x14ac:dyDescent="0.2">
      <c r="A116" s="188" t="s">
        <v>279</v>
      </c>
      <c r="B116" s="188" t="s">
        <v>280</v>
      </c>
      <c r="D116" s="67">
        <v>400319.98762626265</v>
      </c>
      <c r="E116" s="72">
        <v>1058.1601874255259</v>
      </c>
      <c r="F116" s="54"/>
      <c r="G116" s="87">
        <v>402891.46063216642</v>
      </c>
      <c r="H116" s="80">
        <v>1057.0362439929002</v>
      </c>
      <c r="I116" s="89"/>
      <c r="J116" s="102">
        <f t="shared" si="21"/>
        <v>-6.3825453184560565E-3</v>
      </c>
      <c r="K116" s="125">
        <f t="shared" si="22"/>
        <v>1.063296967358518E-3</v>
      </c>
      <c r="L116" s="102">
        <v>1.6616288928797962E-2</v>
      </c>
      <c r="M116" s="96">
        <f>INDEX('Pace of change parameters'!$E$20:$I$20,1,$B$6)</f>
        <v>9.0547645222140982E-3</v>
      </c>
      <c r="N116" s="107">
        <f>IF(INDEX('Pace of change parameters'!$E$28:$I$28,1,$B$6)=1,(1+L116)*D116,D116)</f>
        <v>406971.82020463346</v>
      </c>
      <c r="O116" s="93">
        <f>IF(K116&lt;INDEX('Pace of change parameters'!$E$16:$I$16,1,$B$6),1,IF(K116&gt;INDEX('Pace of change parameters'!$E$17:$I$17,1,$B$6),0,(K116-INDEX('Pace of change parameters'!$E$17:$I$17,1,$B$6))/(INDEX('Pace of change parameters'!$E$16:$I$16,1,$B$6)-INDEX('Pace of change parameters'!$E$17:$I$17,1,$B$6))))</f>
        <v>0</v>
      </c>
      <c r="P116" s="56">
        <v>1.6616288928797962E-2</v>
      </c>
      <c r="Q116" s="56">
        <v>9.0547645222140982E-3</v>
      </c>
      <c r="R116" s="9">
        <f>IF(INDEX('Pace of change parameters'!$E$29:$I$29,1,$B$6)=1,D116*(1+P116),D116)</f>
        <v>406971.82020463346</v>
      </c>
      <c r="S116" s="102">
        <f>IF(P116&lt;INDEX('Pace of change parameters'!$E$22:$I$22,1,$B$6),INDEX('Pace of change parameters'!$E$22:$I$22,1,$B$6),P116)</f>
        <v>3.0487423748621283E-2</v>
      </c>
      <c r="T116" s="131">
        <v>2.2822726762934176E-2</v>
      </c>
      <c r="U116" s="116">
        <f t="shared" si="23"/>
        <v>412524.71272406733</v>
      </c>
      <c r="V116" s="130">
        <f>IF(J116&gt;INDEX('Pace of change parameters'!$E$24:$I$24,1,$B$6),0,IF(J116&lt;INDEX('Pace of change parameters'!$E$23:$I$23,1,$B$6),1,(J116-INDEX('Pace of change parameters'!$E$24:$I$24,1,$B$6))/(INDEX('Pace of change parameters'!$E$23:$I$23,1,$B$6)-INDEX('Pace of change parameters'!$E$24:$I$24,1,$B$6))))</f>
        <v>1</v>
      </c>
      <c r="W116" s="131">
        <f>MIN(S116, S116+(INDEX('Pace of change parameters'!$E$25:$I$25,1,$B$6)-S116)*(1-V116))</f>
        <v>3.0487423748621283E-2</v>
      </c>
      <c r="X116" s="131">
        <v>2.2822726762934176E-2</v>
      </c>
      <c r="Y116" s="107">
        <f t="shared" si="24"/>
        <v>412524.71272406733</v>
      </c>
      <c r="Z116" s="96">
        <v>-6.1918798069778846E-3</v>
      </c>
      <c r="AA116" s="98">
        <f t="shared" si="25"/>
        <v>415426.58514506766</v>
      </c>
      <c r="AB116" s="98">
        <f>IF(INDEX('Pace of change parameters'!$E$27:$I$27,1,$B$6)=1,MAX(AA116,Y116),Y116)</f>
        <v>412524.71272406733</v>
      </c>
      <c r="AC116" s="96">
        <f t="shared" si="26"/>
        <v>3.0487423748621234E-2</v>
      </c>
      <c r="AD116" s="142">
        <v>2.2822726762934176E-2</v>
      </c>
      <c r="AE116" s="55">
        <f>IF(ROUND(AB116,0)/D116 &gt; (1+'Pace of change parameters'!$E$25), ROUND(AB116,0), ROUNDUP(AB116,0))</f>
        <v>412525</v>
      </c>
      <c r="AF116" s="55">
        <v>1082.3110419589693</v>
      </c>
      <c r="AG116" s="16">
        <f t="shared" si="29"/>
        <v>3.0488141364382493E-2</v>
      </c>
      <c r="AH116" s="16">
        <f t="shared" si="30"/>
        <v>2.2823439041117055E-2</v>
      </c>
      <c r="AI116" s="55"/>
      <c r="AJ116" s="55">
        <v>418014.88305849378</v>
      </c>
      <c r="AK116" s="55">
        <v>1096.7144382459128</v>
      </c>
      <c r="AL116" s="16">
        <f t="shared" si="27"/>
        <v>-1.3133223913765701E-2</v>
      </c>
      <c r="AM116" s="57">
        <f t="shared" si="28"/>
        <v>-1.3133223913765812E-2</v>
      </c>
    </row>
    <row r="117" spans="1:39" x14ac:dyDescent="0.2">
      <c r="A117" s="188" t="s">
        <v>281</v>
      </c>
      <c r="B117" s="188" t="s">
        <v>282</v>
      </c>
      <c r="D117" s="67">
        <v>316483.71369266056</v>
      </c>
      <c r="E117" s="72">
        <v>1157.754293578653</v>
      </c>
      <c r="F117" s="54"/>
      <c r="G117" s="87">
        <v>321752.44630212471</v>
      </c>
      <c r="H117" s="80">
        <v>1169.1883876259437</v>
      </c>
      <c r="I117" s="89"/>
      <c r="J117" s="102">
        <f t="shared" si="21"/>
        <v>-1.6375112823592386E-2</v>
      </c>
      <c r="K117" s="125">
        <f t="shared" si="22"/>
        <v>-9.7795138647484015E-3</v>
      </c>
      <c r="L117" s="102">
        <v>1.5820880997168052E-2</v>
      </c>
      <c r="M117" s="96">
        <f>INDEX('Pace of change parameters'!$E$20:$I$20,1,$B$6)</f>
        <v>9.0547645222140982E-3</v>
      </c>
      <c r="N117" s="107">
        <f>IF(INDEX('Pace of change parameters'!$E$28:$I$28,1,$B$6)=1,(1+L117)*D117,D117)</f>
        <v>321490.76486453397</v>
      </c>
      <c r="O117" s="93">
        <f>IF(K117&lt;INDEX('Pace of change parameters'!$E$16:$I$16,1,$B$6),1,IF(K117&gt;INDEX('Pace of change parameters'!$E$17:$I$17,1,$B$6),0,(K117-INDEX('Pace of change parameters'!$E$17:$I$17,1,$B$6))/(INDEX('Pace of change parameters'!$E$16:$I$16,1,$B$6)-INDEX('Pace of change parameters'!$E$17:$I$17,1,$B$6))))</f>
        <v>0</v>
      </c>
      <c r="P117" s="56">
        <v>1.5820880997168052E-2</v>
      </c>
      <c r="Q117" s="56">
        <v>9.0547645222140982E-3</v>
      </c>
      <c r="R117" s="9">
        <f>IF(INDEX('Pace of change parameters'!$E$29:$I$29,1,$B$6)=1,D117*(1+P117),D117)</f>
        <v>321490.76486453397</v>
      </c>
      <c r="S117" s="102">
        <f>IF(P117&lt;INDEX('Pace of change parameters'!$E$22:$I$22,1,$B$6),INDEX('Pace of change parameters'!$E$22:$I$22,1,$B$6),P117)</f>
        <v>3.0487423748621283E-2</v>
      </c>
      <c r="T117" s="131">
        <v>2.3623617278907716E-2</v>
      </c>
      <c r="U117" s="116">
        <f t="shared" si="23"/>
        <v>326132.48678154603</v>
      </c>
      <c r="V117" s="130">
        <f>IF(J117&gt;INDEX('Pace of change parameters'!$E$24:$I$24,1,$B$6),0,IF(J117&lt;INDEX('Pace of change parameters'!$E$23:$I$23,1,$B$6),1,(J117-INDEX('Pace of change parameters'!$E$24:$I$24,1,$B$6))/(INDEX('Pace of change parameters'!$E$23:$I$23,1,$B$6)-INDEX('Pace of change parameters'!$E$24:$I$24,1,$B$6))))</f>
        <v>1</v>
      </c>
      <c r="W117" s="131">
        <f>MIN(S117, S117+(INDEX('Pace of change parameters'!$E$25:$I$25,1,$B$6)-S117)*(1-V117))</f>
        <v>3.0487423748621283E-2</v>
      </c>
      <c r="X117" s="131">
        <v>2.3623617278907716E-2</v>
      </c>
      <c r="Y117" s="107">
        <f t="shared" si="24"/>
        <v>326132.48678154603</v>
      </c>
      <c r="Z117" s="96">
        <v>-1.695610768678224E-2</v>
      </c>
      <c r="AA117" s="98">
        <f t="shared" si="25"/>
        <v>328169.67655449646</v>
      </c>
      <c r="AB117" s="98">
        <f>IF(INDEX('Pace of change parameters'!$E$27:$I$27,1,$B$6)=1,MAX(AA117,Y117),Y117)</f>
        <v>326132.48678154603</v>
      </c>
      <c r="AC117" s="96">
        <f t="shared" si="26"/>
        <v>3.0487423748621234E-2</v>
      </c>
      <c r="AD117" s="142">
        <v>2.3623617278907716E-2</v>
      </c>
      <c r="AE117" s="55">
        <f>IF(ROUND(AB117,0)/D117 &gt; (1+'Pace of change parameters'!$E$25), ROUND(AB117,0), ROUNDUP(AB117,0))</f>
        <v>326132</v>
      </c>
      <c r="AF117" s="55">
        <v>1185.1028690398066</v>
      </c>
      <c r="AG117" s="16">
        <f t="shared" si="29"/>
        <v>3.0485885655111344E-2</v>
      </c>
      <c r="AH117" s="16">
        <f t="shared" si="30"/>
        <v>2.3622089430235027E-2</v>
      </c>
      <c r="AI117" s="55"/>
      <c r="AJ117" s="55">
        <v>333830.1362946009</v>
      </c>
      <c r="AK117" s="55">
        <v>1213.0764607419119</v>
      </c>
      <c r="AL117" s="16">
        <f t="shared" si="27"/>
        <v>-2.3060039995332793E-2</v>
      </c>
      <c r="AM117" s="57">
        <f t="shared" si="28"/>
        <v>-2.3060039995332793E-2</v>
      </c>
    </row>
    <row r="118" spans="1:39" x14ac:dyDescent="0.2">
      <c r="A118" s="188" t="s">
        <v>283</v>
      </c>
      <c r="B118" s="188" t="s">
        <v>284</v>
      </c>
      <c r="D118" s="67">
        <v>483407.42800000001</v>
      </c>
      <c r="E118" s="72">
        <v>1043.9254535520777</v>
      </c>
      <c r="F118" s="54"/>
      <c r="G118" s="87">
        <v>528682.32636094384</v>
      </c>
      <c r="H118" s="80">
        <v>1128.2690033292124</v>
      </c>
      <c r="I118" s="89"/>
      <c r="J118" s="102">
        <f t="shared" si="21"/>
        <v>-8.5637245853445787E-2</v>
      </c>
      <c r="K118" s="125">
        <f t="shared" si="22"/>
        <v>-7.475482312131243E-2</v>
      </c>
      <c r="L118" s="102">
        <v>2.1064178135800748E-2</v>
      </c>
      <c r="M118" s="96">
        <f>INDEX('Pace of change parameters'!$E$20:$I$20,1,$B$6)</f>
        <v>9.0547645222140982E-3</v>
      </c>
      <c r="N118" s="107">
        <f>IF(INDEX('Pace of change parameters'!$E$28:$I$28,1,$B$6)=1,(1+L118)*D118,D118)</f>
        <v>493590.00817556126</v>
      </c>
      <c r="O118" s="93">
        <f>IF(K118&lt;INDEX('Pace of change parameters'!$E$16:$I$16,1,$B$6),1,IF(K118&gt;INDEX('Pace of change parameters'!$E$17:$I$17,1,$B$6),0,(K118-INDEX('Pace of change parameters'!$E$17:$I$17,1,$B$6))/(INDEX('Pace of change parameters'!$E$16:$I$16,1,$B$6)-INDEX('Pace of change parameters'!$E$17:$I$17,1,$B$6))))</f>
        <v>0.82764253230582463</v>
      </c>
      <c r="P118" s="56">
        <v>8.0564054276074826E-2</v>
      </c>
      <c r="Q118" s="56">
        <v>6.7854823121312524E-2</v>
      </c>
      <c r="R118" s="9">
        <f>IF(INDEX('Pace of change parameters'!$E$29:$I$29,1,$B$6)=1,D118*(1+P118),D118)</f>
        <v>522352.69026684976</v>
      </c>
      <c r="S118" s="102">
        <f>IF(P118&lt;INDEX('Pace of change parameters'!$E$22:$I$22,1,$B$6),INDEX('Pace of change parameters'!$E$22:$I$22,1,$B$6),P118)</f>
        <v>8.0564054276074826E-2</v>
      </c>
      <c r="T118" s="131">
        <v>6.7854823121312524E-2</v>
      </c>
      <c r="U118" s="116">
        <f t="shared" si="23"/>
        <v>522352.69026684976</v>
      </c>
      <c r="V118" s="130">
        <f>IF(J118&gt;INDEX('Pace of change parameters'!$E$24:$I$24,1,$B$6),0,IF(J118&lt;INDEX('Pace of change parameters'!$E$23:$I$23,1,$B$6),1,(J118-INDEX('Pace of change parameters'!$E$24:$I$24,1,$B$6))/(INDEX('Pace of change parameters'!$E$23:$I$23,1,$B$6)-INDEX('Pace of change parameters'!$E$24:$I$24,1,$B$6))))</f>
        <v>1</v>
      </c>
      <c r="W118" s="131">
        <f>MIN(S118, S118+(INDEX('Pace of change parameters'!$E$25:$I$25,1,$B$6)-S118)*(1-V118))</f>
        <v>8.0564054276074826E-2</v>
      </c>
      <c r="X118" s="131">
        <v>6.7854823121312524E-2</v>
      </c>
      <c r="Y118" s="107">
        <f t="shared" si="24"/>
        <v>522352.69026684976</v>
      </c>
      <c r="Z118" s="96">
        <v>-8.1460510302325817E-2</v>
      </c>
      <c r="AA118" s="98">
        <f t="shared" si="25"/>
        <v>503844.25008836243</v>
      </c>
      <c r="AB118" s="98">
        <f>IF(INDEX('Pace of change parameters'!$E$27:$I$27,1,$B$6)=1,MAX(AA118,Y118),Y118)</f>
        <v>522352.69026684976</v>
      </c>
      <c r="AC118" s="96">
        <f t="shared" si="26"/>
        <v>8.0564054276074826E-2</v>
      </c>
      <c r="AD118" s="142">
        <v>6.7854823121312524E-2</v>
      </c>
      <c r="AE118" s="55">
        <f>IF(ROUND(AB118,0)/D118 &gt; (1+'Pace of change parameters'!$E$25), ROUND(AB118,0), ROUNDUP(AB118,0))</f>
        <v>522353</v>
      </c>
      <c r="AF118" s="55">
        <v>1114.7614915609224</v>
      </c>
      <c r="AG118" s="16">
        <f t="shared" si="29"/>
        <v>8.0564695005058917E-2</v>
      </c>
      <c r="AH118" s="16">
        <f t="shared" si="30"/>
        <v>6.7855456314257712E-2</v>
      </c>
      <c r="AI118" s="55"/>
      <c r="AJ118" s="55">
        <v>548527.58726159553</v>
      </c>
      <c r="AK118" s="55">
        <v>1170.6210768159658</v>
      </c>
      <c r="AL118" s="16">
        <f t="shared" si="27"/>
        <v>-4.7717904932122801E-2</v>
      </c>
      <c r="AM118" s="57">
        <f t="shared" si="28"/>
        <v>-4.771790493212269E-2</v>
      </c>
    </row>
    <row r="119" spans="1:39" x14ac:dyDescent="0.2">
      <c r="A119" s="188" t="s">
        <v>285</v>
      </c>
      <c r="B119" s="188" t="s">
        <v>286</v>
      </c>
      <c r="D119" s="67">
        <v>941680.22596807475</v>
      </c>
      <c r="E119" s="72">
        <v>1020.396687642912</v>
      </c>
      <c r="F119" s="54"/>
      <c r="G119" s="87">
        <v>967082.40926929214</v>
      </c>
      <c r="H119" s="80">
        <v>1037.88136557958</v>
      </c>
      <c r="I119" s="89"/>
      <c r="J119" s="102">
        <f t="shared" si="21"/>
        <v>-2.6266823858796862E-2</v>
      </c>
      <c r="K119" s="125">
        <f t="shared" si="22"/>
        <v>-1.6846509164276324E-2</v>
      </c>
      <c r="L119" s="102">
        <v>1.8816795496114036E-2</v>
      </c>
      <c r="M119" s="96">
        <f>INDEX('Pace of change parameters'!$E$20:$I$20,1,$B$6)</f>
        <v>9.0547645222140982E-3</v>
      </c>
      <c r="N119" s="107">
        <f>IF(INDEX('Pace of change parameters'!$E$28:$I$28,1,$B$6)=1,(1+L119)*D119,D119)</f>
        <v>959399.63020285044</v>
      </c>
      <c r="O119" s="93">
        <f>IF(K119&lt;INDEX('Pace of change parameters'!$E$16:$I$16,1,$B$6),1,IF(K119&gt;INDEX('Pace of change parameters'!$E$17:$I$17,1,$B$6),0,(K119-INDEX('Pace of change parameters'!$E$17:$I$17,1,$B$6))/(INDEX('Pace of change parameters'!$E$16:$I$16,1,$B$6)-INDEX('Pace of change parameters'!$E$17:$I$17,1,$B$6))))</f>
        <v>1.2551786704135327E-2</v>
      </c>
      <c r="P119" s="56">
        <v>1.9717167260432378E-2</v>
      </c>
      <c r="Q119" s="56">
        <v>9.946509164276307E-3</v>
      </c>
      <c r="R119" s="9">
        <f>IF(INDEX('Pace of change parameters'!$E$29:$I$29,1,$B$6)=1,D119*(1+P119),D119)</f>
        <v>960247.49248932907</v>
      </c>
      <c r="S119" s="102">
        <f>IF(P119&lt;INDEX('Pace of change parameters'!$E$22:$I$22,1,$B$6),INDEX('Pace of change parameters'!$E$22:$I$22,1,$B$6),P119)</f>
        <v>3.0487423748621283E-2</v>
      </c>
      <c r="T119" s="131">
        <v>2.0613567925553467E-2</v>
      </c>
      <c r="U119" s="116">
        <f t="shared" si="23"/>
        <v>970389.63005286083</v>
      </c>
      <c r="V119" s="130">
        <f>IF(J119&gt;INDEX('Pace of change parameters'!$E$24:$I$24,1,$B$6),0,IF(J119&lt;INDEX('Pace of change parameters'!$E$23:$I$23,1,$B$6),1,(J119-INDEX('Pace of change parameters'!$E$24:$I$24,1,$B$6))/(INDEX('Pace of change parameters'!$E$23:$I$23,1,$B$6)-INDEX('Pace of change parameters'!$E$24:$I$24,1,$B$6))))</f>
        <v>1</v>
      </c>
      <c r="W119" s="131">
        <f>MIN(S119, S119+(INDEX('Pace of change parameters'!$E$25:$I$25,1,$B$6)-S119)*(1-V119))</f>
        <v>3.0487423748621283E-2</v>
      </c>
      <c r="X119" s="131">
        <v>2.0613567925553467E-2</v>
      </c>
      <c r="Y119" s="107">
        <f t="shared" si="24"/>
        <v>970389.63005286083</v>
      </c>
      <c r="Z119" s="96">
        <v>-2.3971885145922966E-2</v>
      </c>
      <c r="AA119" s="98">
        <f t="shared" si="25"/>
        <v>979330.98160016828</v>
      </c>
      <c r="AB119" s="98">
        <f>IF(INDEX('Pace of change parameters'!$E$27:$I$27,1,$B$6)=1,MAX(AA119,Y119),Y119)</f>
        <v>970389.63005286083</v>
      </c>
      <c r="AC119" s="96">
        <f t="shared" si="26"/>
        <v>3.0487423748621234E-2</v>
      </c>
      <c r="AD119" s="142">
        <v>2.0613567925553467E-2</v>
      </c>
      <c r="AE119" s="55">
        <f>IF(ROUND(AB119,0)/D119 &gt; (1+'Pace of change parameters'!$E$25), ROUND(AB119,0), ROUNDUP(AB119,0))</f>
        <v>970390</v>
      </c>
      <c r="AF119" s="55">
        <v>1041.4311011051793</v>
      </c>
      <c r="AG119" s="16">
        <f t="shared" si="29"/>
        <v>3.0487816607182916E-2</v>
      </c>
      <c r="AH119" s="16">
        <f t="shared" si="30"/>
        <v>2.0613957019849138E-2</v>
      </c>
      <c r="AI119" s="55"/>
      <c r="AJ119" s="55">
        <v>1003383.9873010062</v>
      </c>
      <c r="AK119" s="55">
        <v>1076.840539088606</v>
      </c>
      <c r="AL119" s="16">
        <f t="shared" si="27"/>
        <v>-3.2882712619080601E-2</v>
      </c>
      <c r="AM119" s="57">
        <f t="shared" si="28"/>
        <v>-3.2882712619080823E-2</v>
      </c>
    </row>
    <row r="120" spans="1:39" x14ac:dyDescent="0.2">
      <c r="A120" s="188" t="s">
        <v>287</v>
      </c>
      <c r="B120" s="188" t="s">
        <v>288</v>
      </c>
      <c r="D120" s="67">
        <v>215929.49042431192</v>
      </c>
      <c r="E120" s="72">
        <v>1179.3818808780084</v>
      </c>
      <c r="F120" s="54"/>
      <c r="G120" s="87">
        <v>217053.94963147806</v>
      </c>
      <c r="H120" s="80">
        <v>1180.4962764476079</v>
      </c>
      <c r="I120" s="89"/>
      <c r="J120" s="102">
        <f t="shared" si="21"/>
        <v>-5.1805516972867061E-3</v>
      </c>
      <c r="K120" s="125">
        <f t="shared" si="22"/>
        <v>-9.4400600140220892E-4</v>
      </c>
      <c r="L120" s="102">
        <v>1.3351932844407388E-2</v>
      </c>
      <c r="M120" s="96">
        <f>INDEX('Pace of change parameters'!$E$20:$I$20,1,$B$6)</f>
        <v>9.0547645222140982E-3</v>
      </c>
      <c r="N120" s="107">
        <f>IF(INDEX('Pace of change parameters'!$E$28:$I$28,1,$B$6)=1,(1+L120)*D120,D120)</f>
        <v>218812.56647958444</v>
      </c>
      <c r="O120" s="93">
        <f>IF(K120&lt;INDEX('Pace of change parameters'!$E$16:$I$16,1,$B$6),1,IF(K120&gt;INDEX('Pace of change parameters'!$E$17:$I$17,1,$B$6),0,(K120-INDEX('Pace of change parameters'!$E$17:$I$17,1,$B$6))/(INDEX('Pace of change parameters'!$E$16:$I$16,1,$B$6)-INDEX('Pace of change parameters'!$E$17:$I$17,1,$B$6))))</f>
        <v>0</v>
      </c>
      <c r="P120" s="56">
        <v>1.3351932844407388E-2</v>
      </c>
      <c r="Q120" s="56">
        <v>9.0547645222140982E-3</v>
      </c>
      <c r="R120" s="9">
        <f>IF(INDEX('Pace of change parameters'!$E$29:$I$29,1,$B$6)=1,D120*(1+P120),D120)</f>
        <v>218812.56647958444</v>
      </c>
      <c r="S120" s="102">
        <f>IF(P120&lt;INDEX('Pace of change parameters'!$E$22:$I$22,1,$B$6),INDEX('Pace of change parameters'!$E$22:$I$22,1,$B$6),P120)</f>
        <v>3.0487423748621283E-2</v>
      </c>
      <c r="T120" s="131">
        <v>2.6117591541046981E-2</v>
      </c>
      <c r="U120" s="116">
        <f t="shared" si="23"/>
        <v>222512.62429870176</v>
      </c>
      <c r="V120" s="130">
        <f>IF(J120&gt;INDEX('Pace of change parameters'!$E$24:$I$24,1,$B$6),0,IF(J120&lt;INDEX('Pace of change parameters'!$E$23:$I$23,1,$B$6),1,(J120-INDEX('Pace of change parameters'!$E$24:$I$24,1,$B$6))/(INDEX('Pace of change parameters'!$E$23:$I$23,1,$B$6)-INDEX('Pace of change parameters'!$E$24:$I$24,1,$B$6))))</f>
        <v>1</v>
      </c>
      <c r="W120" s="131">
        <f>MIN(S120, S120+(INDEX('Pace of change parameters'!$E$25:$I$25,1,$B$6)-S120)*(1-V120))</f>
        <v>3.0487423748621283E-2</v>
      </c>
      <c r="X120" s="131">
        <v>2.6117591541046981E-2</v>
      </c>
      <c r="Y120" s="107">
        <f t="shared" si="24"/>
        <v>222512.62429870176</v>
      </c>
      <c r="Z120" s="96">
        <v>-8.1846349065659574E-3</v>
      </c>
      <c r="AA120" s="98">
        <f t="shared" si="25"/>
        <v>223358.35742566959</v>
      </c>
      <c r="AB120" s="98">
        <f>IF(INDEX('Pace of change parameters'!$E$27:$I$27,1,$B$6)=1,MAX(AA120,Y120),Y120)</f>
        <v>222512.62429870176</v>
      </c>
      <c r="AC120" s="96">
        <f t="shared" si="26"/>
        <v>3.0487423748621234E-2</v>
      </c>
      <c r="AD120" s="142">
        <v>2.6117591541046981E-2</v>
      </c>
      <c r="AE120" s="55">
        <f>IF(ROUND(AB120,0)/D120 &gt; (1+'Pace of change parameters'!$E$25), ROUND(AB120,0), ROUNDUP(AB120,0))</f>
        <v>222513</v>
      </c>
      <c r="AF120" s="55">
        <v>1210.1865384489288</v>
      </c>
      <c r="AG120" s="16">
        <f t="shared" si="29"/>
        <v>3.048916367445309E-2</v>
      </c>
      <c r="AH120" s="16">
        <f t="shared" si="30"/>
        <v>2.6119324088638152E-2</v>
      </c>
      <c r="AI120" s="55"/>
      <c r="AJ120" s="55">
        <v>225201.5498919278</v>
      </c>
      <c r="AK120" s="55">
        <v>1224.8088161907208</v>
      </c>
      <c r="AL120" s="16">
        <f t="shared" si="27"/>
        <v>-1.1938416468350255E-2</v>
      </c>
      <c r="AM120" s="57">
        <f t="shared" si="28"/>
        <v>-1.1938416468350366E-2</v>
      </c>
    </row>
    <row r="121" spans="1:39" x14ac:dyDescent="0.2">
      <c r="A121" s="188" t="s">
        <v>289</v>
      </c>
      <c r="B121" s="188" t="s">
        <v>290</v>
      </c>
      <c r="D121" s="67">
        <v>652224.7574782609</v>
      </c>
      <c r="E121" s="72">
        <v>1112.8596053068879</v>
      </c>
      <c r="F121" s="54"/>
      <c r="G121" s="87">
        <v>683820.67174027476</v>
      </c>
      <c r="H121" s="80">
        <v>1155.5719592229179</v>
      </c>
      <c r="I121" s="89"/>
      <c r="J121" s="102">
        <f t="shared" si="21"/>
        <v>-4.6204970934272116E-2</v>
      </c>
      <c r="K121" s="125">
        <f t="shared" si="22"/>
        <v>-3.6962089271145526E-2</v>
      </c>
      <c r="L121" s="102">
        <v>1.8833148237663577E-2</v>
      </c>
      <c r="M121" s="96">
        <f>INDEX('Pace of change parameters'!$E$20:$I$20,1,$B$6)</f>
        <v>9.0547645222140982E-3</v>
      </c>
      <c r="N121" s="107">
        <f>IF(INDEX('Pace of change parameters'!$E$28:$I$28,1,$B$6)=1,(1+L121)*D121,D121)</f>
        <v>664508.20302012318</v>
      </c>
      <c r="O121" s="93">
        <f>IF(K121&lt;INDEX('Pace of change parameters'!$E$16:$I$16,1,$B$6),1,IF(K121&gt;INDEX('Pace of change parameters'!$E$17:$I$17,1,$B$6),0,(K121-INDEX('Pace of change parameters'!$E$17:$I$17,1,$B$6))/(INDEX('Pace of change parameters'!$E$16:$I$16,1,$B$6)-INDEX('Pace of change parameters'!$E$17:$I$17,1,$B$6))))</f>
        <v>0.29568942389528585</v>
      </c>
      <c r="P121" s="56">
        <v>4.0044047350893619E-2</v>
      </c>
      <c r="Q121" s="56">
        <v>3.006208927114562E-2</v>
      </c>
      <c r="R121" s="9">
        <f>IF(INDEX('Pace of change parameters'!$E$29:$I$29,1,$B$6)=1,D121*(1+P121),D121)</f>
        <v>678342.47655014554</v>
      </c>
      <c r="S121" s="102">
        <f>IF(P121&lt;INDEX('Pace of change parameters'!$E$22:$I$22,1,$B$6),INDEX('Pace of change parameters'!$E$22:$I$22,1,$B$6),P121)</f>
        <v>4.0044047350893619E-2</v>
      </c>
      <c r="T121" s="131">
        <v>3.006208927114562E-2</v>
      </c>
      <c r="U121" s="116">
        <f t="shared" si="23"/>
        <v>678342.47655014554</v>
      </c>
      <c r="V121" s="130">
        <f>IF(J121&gt;INDEX('Pace of change parameters'!$E$24:$I$24,1,$B$6),0,IF(J121&lt;INDEX('Pace of change parameters'!$E$23:$I$23,1,$B$6),1,(J121-INDEX('Pace of change parameters'!$E$24:$I$24,1,$B$6))/(INDEX('Pace of change parameters'!$E$23:$I$23,1,$B$6)-INDEX('Pace of change parameters'!$E$24:$I$24,1,$B$6))))</f>
        <v>1</v>
      </c>
      <c r="W121" s="131">
        <f>MIN(S121, S121+(INDEX('Pace of change parameters'!$E$25:$I$25,1,$B$6)-S121)*(1-V121))</f>
        <v>4.0044047350893619E-2</v>
      </c>
      <c r="X121" s="131">
        <v>3.006208927114562E-2</v>
      </c>
      <c r="Y121" s="107">
        <f t="shared" si="24"/>
        <v>678342.47655014554</v>
      </c>
      <c r="Z121" s="96">
        <v>-4.3941678178152865E-2</v>
      </c>
      <c r="AA121" s="98">
        <f t="shared" si="25"/>
        <v>678313.23909043509</v>
      </c>
      <c r="AB121" s="98">
        <f>IF(INDEX('Pace of change parameters'!$E$27:$I$27,1,$B$6)=1,MAX(AA121,Y121),Y121)</f>
        <v>678342.47655014554</v>
      </c>
      <c r="AC121" s="96">
        <f t="shared" si="26"/>
        <v>4.0044047350893619E-2</v>
      </c>
      <c r="AD121" s="142">
        <v>3.006208927114562E-2</v>
      </c>
      <c r="AE121" s="55">
        <f>IF(ROUND(AB121,0)/D121 &gt; (1+'Pace of change parameters'!$E$25), ROUND(AB121,0), ROUNDUP(AB121,0))</f>
        <v>678342</v>
      </c>
      <c r="AF121" s="55">
        <v>1146.3136847973487</v>
      </c>
      <c r="AG121" s="16">
        <f t="shared" si="29"/>
        <v>4.004331669763328E-2</v>
      </c>
      <c r="AH121" s="16">
        <f t="shared" si="30"/>
        <v>3.0061365630424941E-2</v>
      </c>
      <c r="AI121" s="55"/>
      <c r="AJ121" s="55">
        <v>709489.39369917708</v>
      </c>
      <c r="AK121" s="55">
        <v>1198.9489095706008</v>
      </c>
      <c r="AL121" s="16">
        <f t="shared" si="27"/>
        <v>-4.390114070173623E-2</v>
      </c>
      <c r="AM121" s="57">
        <f t="shared" si="28"/>
        <v>-4.3901140701736119E-2</v>
      </c>
    </row>
    <row r="122" spans="1:39" x14ac:dyDescent="0.2">
      <c r="A122" s="188" t="s">
        <v>291</v>
      </c>
      <c r="B122" s="188" t="s">
        <v>292</v>
      </c>
      <c r="D122" s="67">
        <v>308180.9390907535</v>
      </c>
      <c r="E122" s="72">
        <v>1303.0851416727774</v>
      </c>
      <c r="F122" s="54"/>
      <c r="G122" s="87">
        <v>305576.20802047965</v>
      </c>
      <c r="H122" s="80">
        <v>1287.4798053873105</v>
      </c>
      <c r="I122" s="89"/>
      <c r="J122" s="102">
        <f t="shared" si="21"/>
        <v>8.5239982757403521E-3</v>
      </c>
      <c r="K122" s="125">
        <f t="shared" si="22"/>
        <v>1.2120839659129468E-2</v>
      </c>
      <c r="L122" s="102">
        <v>1.2653498852130296E-2</v>
      </c>
      <c r="M122" s="96">
        <f>INDEX('Pace of change parameters'!$E$20:$I$20,1,$B$6)</f>
        <v>9.0547645222140982E-3</v>
      </c>
      <c r="N122" s="107">
        <f>IF(INDEX('Pace of change parameters'!$E$28:$I$28,1,$B$6)=1,(1+L122)*D122,D122)</f>
        <v>312080.50624978676</v>
      </c>
      <c r="O122" s="93">
        <f>IF(K122&lt;INDEX('Pace of change parameters'!$E$16:$I$16,1,$B$6),1,IF(K122&gt;INDEX('Pace of change parameters'!$E$17:$I$17,1,$B$6),0,(K122-INDEX('Pace of change parameters'!$E$17:$I$17,1,$B$6))/(INDEX('Pace of change parameters'!$E$16:$I$16,1,$B$6)-INDEX('Pace of change parameters'!$E$17:$I$17,1,$B$6))))</f>
        <v>0</v>
      </c>
      <c r="P122" s="56">
        <v>1.2653498852130296E-2</v>
      </c>
      <c r="Q122" s="56">
        <v>9.0547645222140982E-3</v>
      </c>
      <c r="R122" s="9">
        <f>IF(INDEX('Pace of change parameters'!$E$29:$I$29,1,$B$6)=1,D122*(1+P122),D122)</f>
        <v>312080.50624978676</v>
      </c>
      <c r="S122" s="102">
        <f>IF(P122&lt;INDEX('Pace of change parameters'!$E$22:$I$22,1,$B$6),INDEX('Pace of change parameters'!$E$22:$I$22,1,$B$6),P122)</f>
        <v>3.0487423748621283E-2</v>
      </c>
      <c r="T122" s="131">
        <v>2.6825311809448804E-2</v>
      </c>
      <c r="U122" s="116">
        <f t="shared" si="23"/>
        <v>317576.58197206131</v>
      </c>
      <c r="V122" s="130">
        <f>IF(J122&gt;INDEX('Pace of change parameters'!$E$24:$I$24,1,$B$6),0,IF(J122&lt;INDEX('Pace of change parameters'!$E$23:$I$23,1,$B$6),1,(J122-INDEX('Pace of change parameters'!$E$24:$I$24,1,$B$6))/(INDEX('Pace of change parameters'!$E$23:$I$23,1,$B$6)-INDEX('Pace of change parameters'!$E$24:$I$24,1,$B$6))))</f>
        <v>1</v>
      </c>
      <c r="W122" s="131">
        <f>MIN(S122, S122+(INDEX('Pace of change parameters'!$E$25:$I$25,1,$B$6)-S122)*(1-V122))</f>
        <v>3.0487423748621283E-2</v>
      </c>
      <c r="X122" s="131">
        <v>2.6825311809448804E-2</v>
      </c>
      <c r="Y122" s="107">
        <f t="shared" si="24"/>
        <v>317576.58197206131</v>
      </c>
      <c r="Z122" s="96">
        <v>0</v>
      </c>
      <c r="AA122" s="98">
        <f t="shared" si="25"/>
        <v>317046.68711695331</v>
      </c>
      <c r="AB122" s="98">
        <f>IF(INDEX('Pace of change parameters'!$E$27:$I$27,1,$B$6)=1,MAX(AA122,Y122),Y122)</f>
        <v>317576.58197206131</v>
      </c>
      <c r="AC122" s="96">
        <f t="shared" si="26"/>
        <v>3.0487423748621234E-2</v>
      </c>
      <c r="AD122" s="142">
        <v>2.6825311809448804E-2</v>
      </c>
      <c r="AE122" s="55">
        <f>IF(ROUND(AB122,0)/D122 &gt; (1+'Pace of change parameters'!$E$25), ROUND(AB122,0), ROUNDUP(AB122,0))</f>
        <v>317577</v>
      </c>
      <c r="AF122" s="55">
        <v>1338.0425681834604</v>
      </c>
      <c r="AG122" s="16">
        <f t="shared" si="29"/>
        <v>3.0488780185329745E-2</v>
      </c>
      <c r="AH122" s="16">
        <f t="shared" si="30"/>
        <v>2.6826663425697506E-2</v>
      </c>
      <c r="AI122" s="55"/>
      <c r="AJ122" s="55">
        <v>317046.68711695331</v>
      </c>
      <c r="AK122" s="55">
        <v>1335.8082086046099</v>
      </c>
      <c r="AL122" s="16">
        <f t="shared" si="27"/>
        <v>1.6726649562845974E-3</v>
      </c>
      <c r="AM122" s="57">
        <f t="shared" si="28"/>
        <v>1.6726649562848195E-3</v>
      </c>
    </row>
    <row r="123" spans="1:39" x14ac:dyDescent="0.2">
      <c r="A123" s="188" t="s">
        <v>293</v>
      </c>
      <c r="B123" s="188" t="s">
        <v>294</v>
      </c>
      <c r="D123" s="67">
        <v>688021.55260579707</v>
      </c>
      <c r="E123" s="72">
        <v>1089.589916233743</v>
      </c>
      <c r="F123" s="54"/>
      <c r="G123" s="87">
        <v>726193.45677336399</v>
      </c>
      <c r="H123" s="80">
        <v>1137.7190194366467</v>
      </c>
      <c r="I123" s="89"/>
      <c r="J123" s="102">
        <f t="shared" si="21"/>
        <v>-5.256437359980215E-2</v>
      </c>
      <c r="K123" s="125">
        <f t="shared" si="22"/>
        <v>-4.2303154276822519E-2</v>
      </c>
      <c r="L123" s="102">
        <v>1.9983351076427569E-2</v>
      </c>
      <c r="M123" s="96">
        <f>INDEX('Pace of change parameters'!$E$20:$I$20,1,$B$6)</f>
        <v>9.0547645222140982E-3</v>
      </c>
      <c r="N123" s="107">
        <f>IF(INDEX('Pace of change parameters'!$E$28:$I$28,1,$B$6)=1,(1+L123)*D123,D123)</f>
        <v>701770.52883966744</v>
      </c>
      <c r="O123" s="93">
        <f>IF(K123&lt;INDEX('Pace of change parameters'!$E$16:$I$16,1,$B$6),1,IF(K123&gt;INDEX('Pace of change parameters'!$E$17:$I$17,1,$B$6),0,(K123-INDEX('Pace of change parameters'!$E$17:$I$17,1,$B$6))/(INDEX('Pace of change parameters'!$E$16:$I$16,1,$B$6)-INDEX('Pace of change parameters'!$E$17:$I$17,1,$B$6))))</f>
        <v>0.37086779398242581</v>
      </c>
      <c r="P123" s="56">
        <v>4.6617107560495752E-2</v>
      </c>
      <c r="Q123" s="56">
        <v>3.5403154276822502E-2</v>
      </c>
      <c r="R123" s="9">
        <f>IF(INDEX('Pace of change parameters'!$E$29:$I$29,1,$B$6)=1,D123*(1+P123),D123)</f>
        <v>720095.1273275608</v>
      </c>
      <c r="S123" s="102">
        <f>IF(P123&lt;INDEX('Pace of change parameters'!$E$22:$I$22,1,$B$6),INDEX('Pace of change parameters'!$E$22:$I$22,1,$B$6),P123)</f>
        <v>4.6617107560495752E-2</v>
      </c>
      <c r="T123" s="131">
        <v>3.5403154276822502E-2</v>
      </c>
      <c r="U123" s="116">
        <f t="shared" si="23"/>
        <v>720095.1273275608</v>
      </c>
      <c r="V123" s="130">
        <f>IF(J123&gt;INDEX('Pace of change parameters'!$E$24:$I$24,1,$B$6),0,IF(J123&lt;INDEX('Pace of change parameters'!$E$23:$I$23,1,$B$6),1,(J123-INDEX('Pace of change parameters'!$E$24:$I$24,1,$B$6))/(INDEX('Pace of change parameters'!$E$23:$I$23,1,$B$6)-INDEX('Pace of change parameters'!$E$24:$I$24,1,$B$6))))</f>
        <v>1</v>
      </c>
      <c r="W123" s="131">
        <f>MIN(S123, S123+(INDEX('Pace of change parameters'!$E$25:$I$25,1,$B$6)-S123)*(1-V123))</f>
        <v>4.6617107560495752E-2</v>
      </c>
      <c r="X123" s="131">
        <v>3.5403154276822502E-2</v>
      </c>
      <c r="Y123" s="107">
        <f t="shared" si="24"/>
        <v>720095.1273275608</v>
      </c>
      <c r="Z123" s="96">
        <v>-4.9244033972437373E-2</v>
      </c>
      <c r="AA123" s="98">
        <f t="shared" si="25"/>
        <v>716349.68289628066</v>
      </c>
      <c r="AB123" s="98">
        <f>IF(INDEX('Pace of change parameters'!$E$27:$I$27,1,$B$6)=1,MAX(AA123,Y123),Y123)</f>
        <v>720095.1273275608</v>
      </c>
      <c r="AC123" s="96">
        <f t="shared" si="26"/>
        <v>4.6617107560495752E-2</v>
      </c>
      <c r="AD123" s="142">
        <v>3.5403154276822502E-2</v>
      </c>
      <c r="AE123" s="55">
        <f>IF(ROUND(AB123,0)/D123 &gt; (1+'Pace of change parameters'!$E$25), ROUND(AB123,0), ROUNDUP(AB123,0))</f>
        <v>720095</v>
      </c>
      <c r="AF123" s="55">
        <v>1128.1646366539967</v>
      </c>
      <c r="AG123" s="16">
        <f t="shared" si="29"/>
        <v>4.6616922497163982E-2</v>
      </c>
      <c r="AH123" s="16">
        <f t="shared" si="30"/>
        <v>3.5402971196347277E-2</v>
      </c>
      <c r="AI123" s="55"/>
      <c r="AJ123" s="55">
        <v>753452.7349739644</v>
      </c>
      <c r="AK123" s="55">
        <v>1180.4258201874236</v>
      </c>
      <c r="AL123" s="16">
        <f t="shared" si="27"/>
        <v>-4.4273161972286257E-2</v>
      </c>
      <c r="AM123" s="57">
        <f t="shared" si="28"/>
        <v>-4.4273161972286479E-2</v>
      </c>
    </row>
    <row r="124" spans="1:39" x14ac:dyDescent="0.2">
      <c r="A124" s="188" t="s">
        <v>295</v>
      </c>
      <c r="B124" s="188" t="s">
        <v>296</v>
      </c>
      <c r="D124" s="67">
        <v>433407.21777777775</v>
      </c>
      <c r="E124" s="72">
        <v>1084.6162183655395</v>
      </c>
      <c r="F124" s="54"/>
      <c r="G124" s="87">
        <v>456604.75358909834</v>
      </c>
      <c r="H124" s="80">
        <v>1136.77923430801</v>
      </c>
      <c r="I124" s="89"/>
      <c r="J124" s="102">
        <f t="shared" si="21"/>
        <v>-5.0804411537502703E-2</v>
      </c>
      <c r="K124" s="125">
        <f t="shared" si="22"/>
        <v>-4.5886672071577483E-2</v>
      </c>
      <c r="L124" s="102">
        <v>1.4282631675293311E-2</v>
      </c>
      <c r="M124" s="96">
        <f>INDEX('Pace of change parameters'!$E$20:$I$20,1,$B$6)</f>
        <v>9.0547645222140982E-3</v>
      </c>
      <c r="N124" s="107">
        <f>IF(INDEX('Pace of change parameters'!$E$28:$I$28,1,$B$6)=1,(1+L124)*D124,D124)</f>
        <v>439597.4134347114</v>
      </c>
      <c r="O124" s="93">
        <f>IF(K124&lt;INDEX('Pace of change parameters'!$E$16:$I$16,1,$B$6),1,IF(K124&gt;INDEX('Pace of change parameters'!$E$17:$I$17,1,$B$6),0,(K124-INDEX('Pace of change parameters'!$E$17:$I$17,1,$B$6))/(INDEX('Pace of change parameters'!$E$16:$I$16,1,$B$6)-INDEX('Pace of change parameters'!$E$17:$I$17,1,$B$6))))</f>
        <v>0.42130773933070242</v>
      </c>
      <c r="P124" s="56">
        <v>4.4369615085559255E-2</v>
      </c>
      <c r="Q124" s="56">
        <v>3.8986672071577466E-2</v>
      </c>
      <c r="R124" s="9">
        <f>IF(INDEX('Pace of change parameters'!$E$29:$I$29,1,$B$6)=1,D124*(1+P124),D124)</f>
        <v>452637.32920588093</v>
      </c>
      <c r="S124" s="102">
        <f>IF(P124&lt;INDEX('Pace of change parameters'!$E$22:$I$22,1,$B$6),INDEX('Pace of change parameters'!$E$22:$I$22,1,$B$6),P124)</f>
        <v>4.4369615085559255E-2</v>
      </c>
      <c r="T124" s="131">
        <v>3.8986672071577466E-2</v>
      </c>
      <c r="U124" s="116">
        <f t="shared" si="23"/>
        <v>452637.32920588093</v>
      </c>
      <c r="V124" s="130">
        <f>IF(J124&gt;INDEX('Pace of change parameters'!$E$24:$I$24,1,$B$6),0,IF(J124&lt;INDEX('Pace of change parameters'!$E$23:$I$23,1,$B$6),1,(J124-INDEX('Pace of change parameters'!$E$24:$I$24,1,$B$6))/(INDEX('Pace of change parameters'!$E$23:$I$23,1,$B$6)-INDEX('Pace of change parameters'!$E$24:$I$24,1,$B$6))))</f>
        <v>1</v>
      </c>
      <c r="W124" s="131">
        <f>MIN(S124, S124+(INDEX('Pace of change parameters'!$E$25:$I$25,1,$B$6)-S124)*(1-V124))</f>
        <v>4.4369615085559255E-2</v>
      </c>
      <c r="X124" s="131">
        <v>3.8986672071577466E-2</v>
      </c>
      <c r="Y124" s="107">
        <f t="shared" si="24"/>
        <v>452637.32920588093</v>
      </c>
      <c r="Z124" s="96">
        <v>-5.280158032747051E-2</v>
      </c>
      <c r="AA124" s="98">
        <f t="shared" si="25"/>
        <v>448729.9690921143</v>
      </c>
      <c r="AB124" s="98">
        <f>IF(INDEX('Pace of change parameters'!$E$27:$I$27,1,$B$6)=1,MAX(AA124,Y124),Y124)</f>
        <v>452637.32920588093</v>
      </c>
      <c r="AC124" s="96">
        <f t="shared" si="26"/>
        <v>4.4369615085559255E-2</v>
      </c>
      <c r="AD124" s="142">
        <v>3.8986672071577466E-2</v>
      </c>
      <c r="AE124" s="55">
        <f>IF(ROUND(AB124,0)/D124 &gt; (1+'Pace of change parameters'!$E$25), ROUND(AB124,0), ROUNDUP(AB124,0))</f>
        <v>452637</v>
      </c>
      <c r="AF124" s="55">
        <v>1126.9009755919456</v>
      </c>
      <c r="AG124" s="16">
        <f t="shared" si="29"/>
        <v>4.4368855509189897E-2</v>
      </c>
      <c r="AH124" s="16">
        <f t="shared" si="30"/>
        <v>3.8985916410255284E-2</v>
      </c>
      <c r="AI124" s="55"/>
      <c r="AJ124" s="55">
        <v>473744.42331444303</v>
      </c>
      <c r="AK124" s="55">
        <v>1179.4507581445826</v>
      </c>
      <c r="AL124" s="16">
        <f t="shared" si="27"/>
        <v>-4.455445230736399E-2</v>
      </c>
      <c r="AM124" s="57">
        <f t="shared" si="28"/>
        <v>-4.4554452307363879E-2</v>
      </c>
    </row>
    <row r="125" spans="1:39" x14ac:dyDescent="0.2">
      <c r="A125" s="188" t="s">
        <v>297</v>
      </c>
      <c r="B125" s="188" t="s">
        <v>298</v>
      </c>
      <c r="D125" s="67">
        <v>243999.23800000001</v>
      </c>
      <c r="E125" s="72">
        <v>1075.2749363206092</v>
      </c>
      <c r="F125" s="54"/>
      <c r="G125" s="87">
        <v>263137.01512054843</v>
      </c>
      <c r="H125" s="80">
        <v>1145.0213865163948</v>
      </c>
      <c r="I125" s="89"/>
      <c r="J125" s="102">
        <f t="shared" si="21"/>
        <v>-7.2729323587489292E-2</v>
      </c>
      <c r="K125" s="125">
        <f t="shared" si="22"/>
        <v>-6.0912792561876761E-2</v>
      </c>
      <c r="L125" s="102">
        <v>2.1913498476413329E-2</v>
      </c>
      <c r="M125" s="96">
        <f>INDEX('Pace of change parameters'!$E$20:$I$20,1,$B$6)</f>
        <v>9.0547645222140982E-3</v>
      </c>
      <c r="N125" s="107">
        <f>IF(INDEX('Pace of change parameters'!$E$28:$I$28,1,$B$6)=1,(1+L125)*D125,D125)</f>
        <v>249346.11493015903</v>
      </c>
      <c r="O125" s="93">
        <f>IF(K125&lt;INDEX('Pace of change parameters'!$E$16:$I$16,1,$B$6),1,IF(K125&gt;INDEX('Pace of change parameters'!$E$17:$I$17,1,$B$6),0,(K125-INDEX('Pace of change parameters'!$E$17:$I$17,1,$B$6))/(INDEX('Pace of change parameters'!$E$16:$I$16,1,$B$6)-INDEX('Pace of change parameters'!$E$17:$I$17,1,$B$6))))</f>
        <v>0.63280848796285483</v>
      </c>
      <c r="P125" s="56">
        <v>6.7444442220944811E-2</v>
      </c>
      <c r="Q125" s="56">
        <v>5.4012792561876743E-2</v>
      </c>
      <c r="R125" s="9">
        <f>IF(INDEX('Pace of change parameters'!$E$29:$I$29,1,$B$6)=1,D125*(1+P125),D125)</f>
        <v>260455.63050924559</v>
      </c>
      <c r="S125" s="102">
        <f>IF(P125&lt;INDEX('Pace of change parameters'!$E$22:$I$22,1,$B$6),INDEX('Pace of change parameters'!$E$22:$I$22,1,$B$6),P125)</f>
        <v>6.7444442220944811E-2</v>
      </c>
      <c r="T125" s="131">
        <v>5.4012792561876743E-2</v>
      </c>
      <c r="U125" s="116">
        <f t="shared" si="23"/>
        <v>260455.63050924559</v>
      </c>
      <c r="V125" s="130">
        <f>IF(J125&gt;INDEX('Pace of change parameters'!$E$24:$I$24,1,$B$6),0,IF(J125&lt;INDEX('Pace of change parameters'!$E$23:$I$23,1,$B$6),1,(J125-INDEX('Pace of change parameters'!$E$24:$I$24,1,$B$6))/(INDEX('Pace of change parameters'!$E$23:$I$23,1,$B$6)-INDEX('Pace of change parameters'!$E$24:$I$24,1,$B$6))))</f>
        <v>1</v>
      </c>
      <c r="W125" s="131">
        <f>MIN(S125, S125+(INDEX('Pace of change parameters'!$E$25:$I$25,1,$B$6)-S125)*(1-V125))</f>
        <v>6.7444442220944811E-2</v>
      </c>
      <c r="X125" s="131">
        <v>5.4012792561876743E-2</v>
      </c>
      <c r="Y125" s="107">
        <f t="shared" si="24"/>
        <v>260455.63050924559</v>
      </c>
      <c r="Z125" s="96">
        <v>-6.7718799451872203E-2</v>
      </c>
      <c r="AA125" s="98">
        <f t="shared" si="25"/>
        <v>254526.23474652608</v>
      </c>
      <c r="AB125" s="98">
        <f>IF(INDEX('Pace of change parameters'!$E$27:$I$27,1,$B$6)=1,MAX(AA125,Y125),Y125)</f>
        <v>260455.63050924559</v>
      </c>
      <c r="AC125" s="96">
        <f t="shared" si="26"/>
        <v>6.7444442220944811E-2</v>
      </c>
      <c r="AD125" s="142">
        <v>5.4012792561876743E-2</v>
      </c>
      <c r="AE125" s="55">
        <f>IF(ROUND(AB125,0)/D125 &gt; (1+'Pace of change parameters'!$E$25), ROUND(AB125,0), ROUNDUP(AB125,0))</f>
        <v>260456</v>
      </c>
      <c r="AF125" s="55">
        <v>1133.355146214948</v>
      </c>
      <c r="AG125" s="16">
        <f t="shared" si="29"/>
        <v>6.7445956532044438E-2</v>
      </c>
      <c r="AH125" s="16">
        <f t="shared" si="30"/>
        <v>5.4014287818405338E-2</v>
      </c>
      <c r="AI125" s="55"/>
      <c r="AJ125" s="55">
        <v>273014.44520910567</v>
      </c>
      <c r="AK125" s="55">
        <v>1188.0022977729784</v>
      </c>
      <c r="AL125" s="16">
        <f t="shared" si="27"/>
        <v>-4.5999196853803714E-2</v>
      </c>
      <c r="AM125" s="57">
        <f t="shared" si="28"/>
        <v>-4.5999196853803714E-2</v>
      </c>
    </row>
    <row r="126" spans="1:39" x14ac:dyDescent="0.2">
      <c r="A126" s="188" t="s">
        <v>299</v>
      </c>
      <c r="B126" s="188" t="s">
        <v>300</v>
      </c>
      <c r="D126" s="67">
        <v>419947.57053899084</v>
      </c>
      <c r="E126" s="72">
        <v>1096.4803040736479</v>
      </c>
      <c r="F126" s="54"/>
      <c r="G126" s="87">
        <v>431683.02102811809</v>
      </c>
      <c r="H126" s="80">
        <v>1119.3141092627086</v>
      </c>
      <c r="I126" s="89"/>
      <c r="J126" s="102">
        <f t="shared" si="21"/>
        <v>-2.7185341830627263E-2</v>
      </c>
      <c r="K126" s="125">
        <f t="shared" si="22"/>
        <v>-2.039981896065024E-2</v>
      </c>
      <c r="L126" s="102">
        <v>1.6093067372840553E-2</v>
      </c>
      <c r="M126" s="96">
        <f>INDEX('Pace of change parameters'!$E$20:$I$20,1,$B$6)</f>
        <v>9.0547645222140982E-3</v>
      </c>
      <c r="N126" s="107">
        <f>IF(INDEX('Pace of change parameters'!$E$28:$I$28,1,$B$6)=1,(1+L126)*D126,D126)</f>
        <v>426705.81508473551</v>
      </c>
      <c r="O126" s="93">
        <f>IF(K126&lt;INDEX('Pace of change parameters'!$E$16:$I$16,1,$B$6),1,IF(K126&gt;INDEX('Pace of change parameters'!$E$17:$I$17,1,$B$6),0,(K126-INDEX('Pace of change parameters'!$E$17:$I$17,1,$B$6))/(INDEX('Pace of change parameters'!$E$16:$I$16,1,$B$6)-INDEX('Pace of change parameters'!$E$17:$I$17,1,$B$6))))</f>
        <v>6.2566538185745216E-2</v>
      </c>
      <c r="P126" s="56">
        <v>2.056912670855815E-2</v>
      </c>
      <c r="Q126" s="56">
        <v>1.3499818960650334E-2</v>
      </c>
      <c r="R126" s="9">
        <f>IF(INDEX('Pace of change parameters'!$E$29:$I$29,1,$B$6)=1,D126*(1+P126),D126)</f>
        <v>428585.52532835852</v>
      </c>
      <c r="S126" s="102">
        <f>IF(P126&lt;INDEX('Pace of change parameters'!$E$22:$I$22,1,$B$6),INDEX('Pace of change parameters'!$E$22:$I$22,1,$B$6),P126)</f>
        <v>3.0487423748621283E-2</v>
      </c>
      <c r="T126" s="131">
        <v>2.3349413653879214E-2</v>
      </c>
      <c r="U126" s="116">
        <f t="shared" si="23"/>
        <v>432750.69007421704</v>
      </c>
      <c r="V126" s="130">
        <f>IF(J126&gt;INDEX('Pace of change parameters'!$E$24:$I$24,1,$B$6),0,IF(J126&lt;INDEX('Pace of change parameters'!$E$23:$I$23,1,$B$6),1,(J126-INDEX('Pace of change parameters'!$E$24:$I$24,1,$B$6))/(INDEX('Pace of change parameters'!$E$23:$I$23,1,$B$6)-INDEX('Pace of change parameters'!$E$24:$I$24,1,$B$6))))</f>
        <v>1</v>
      </c>
      <c r="W126" s="131">
        <f>MIN(S126, S126+(INDEX('Pace of change parameters'!$E$25:$I$25,1,$B$6)-S126)*(1-V126))</f>
        <v>3.0487423748621283E-2</v>
      </c>
      <c r="X126" s="131">
        <v>2.3349413653879214E-2</v>
      </c>
      <c r="Y126" s="107">
        <f t="shared" si="24"/>
        <v>432750.69007421704</v>
      </c>
      <c r="Z126" s="96">
        <v>-2.749944243415392E-2</v>
      </c>
      <c r="AA126" s="98">
        <f t="shared" si="25"/>
        <v>435570.55015028332</v>
      </c>
      <c r="AB126" s="98">
        <f>IF(INDEX('Pace of change parameters'!$E$27:$I$27,1,$B$6)=1,MAX(AA126,Y126),Y126)</f>
        <v>432750.69007421704</v>
      </c>
      <c r="AC126" s="96">
        <f t="shared" si="26"/>
        <v>3.0487423748621234E-2</v>
      </c>
      <c r="AD126" s="142">
        <v>2.3349413653879214E-2</v>
      </c>
      <c r="AE126" s="55">
        <f>IF(ROUND(AB126,0)/D126 &gt; (1+'Pace of change parameters'!$E$25), ROUND(AB126,0), ROUNDUP(AB126,0))</f>
        <v>432751</v>
      </c>
      <c r="AF126" s="55">
        <v>1122.0832798656577</v>
      </c>
      <c r="AG126" s="16">
        <f t="shared" si="29"/>
        <v>3.0488161759279375E-2</v>
      </c>
      <c r="AH126" s="16">
        <f t="shared" si="30"/>
        <v>2.3350146552463924E-2</v>
      </c>
      <c r="AI126" s="55"/>
      <c r="AJ126" s="55">
        <v>447887.19837910397</v>
      </c>
      <c r="AK126" s="55">
        <v>1161.3300409867693</v>
      </c>
      <c r="AL126" s="16">
        <f t="shared" si="27"/>
        <v>-3.3794666232662141E-2</v>
      </c>
      <c r="AM126" s="57">
        <f t="shared" si="28"/>
        <v>-3.379466623266203E-2</v>
      </c>
    </row>
    <row r="127" spans="1:39" x14ac:dyDescent="0.2">
      <c r="A127" s="188" t="s">
        <v>301</v>
      </c>
      <c r="B127" s="188" t="s">
        <v>302</v>
      </c>
      <c r="D127" s="67">
        <v>421231.02856651373</v>
      </c>
      <c r="E127" s="72">
        <v>1243.655311323497</v>
      </c>
      <c r="F127" s="54"/>
      <c r="G127" s="87">
        <v>436713.7735596475</v>
      </c>
      <c r="H127" s="80">
        <v>1278.1135645841157</v>
      </c>
      <c r="I127" s="89"/>
      <c r="J127" s="102">
        <f t="shared" si="21"/>
        <v>-3.5452843327871575E-2</v>
      </c>
      <c r="K127" s="125">
        <f t="shared" si="22"/>
        <v>-2.6960243765060898E-2</v>
      </c>
      <c r="L127" s="102">
        <v>1.793924258298607E-2</v>
      </c>
      <c r="M127" s="96">
        <f>INDEX('Pace of change parameters'!$E$20:$I$20,1,$B$6)</f>
        <v>9.0547645222140982E-3</v>
      </c>
      <c r="N127" s="107">
        <f>IF(INDEX('Pace of change parameters'!$E$28:$I$28,1,$B$6)=1,(1+L127)*D127,D127)</f>
        <v>428787.59417144913</v>
      </c>
      <c r="O127" s="93">
        <f>IF(K127&lt;INDEX('Pace of change parameters'!$E$16:$I$16,1,$B$6),1,IF(K127&gt;INDEX('Pace of change parameters'!$E$17:$I$17,1,$B$6),0,(K127-INDEX('Pace of change parameters'!$E$17:$I$17,1,$B$6))/(INDEX('Pace of change parameters'!$E$16:$I$16,1,$B$6)-INDEX('Pace of change parameters'!$E$17:$I$17,1,$B$6))))</f>
        <v>0.15490805497137036</v>
      </c>
      <c r="P127" s="56">
        <v>2.9041622353256358E-2</v>
      </c>
      <c r="Q127" s="56">
        <v>2.0060243765060992E-2</v>
      </c>
      <c r="R127" s="9">
        <f>IF(INDEX('Pace of change parameters'!$E$29:$I$29,1,$B$6)=1,D127*(1+P127),D127)</f>
        <v>433464.26102161617</v>
      </c>
      <c r="S127" s="102">
        <f>IF(P127&lt;INDEX('Pace of change parameters'!$E$22:$I$22,1,$B$6),INDEX('Pace of change parameters'!$E$22:$I$22,1,$B$6),P127)</f>
        <v>3.0487423748621283E-2</v>
      </c>
      <c r="T127" s="131">
        <v>2.1493426341698818E-2</v>
      </c>
      <c r="U127" s="116">
        <f t="shared" si="23"/>
        <v>434073.27743048861</v>
      </c>
      <c r="V127" s="130">
        <f>IF(J127&gt;INDEX('Pace of change parameters'!$E$24:$I$24,1,$B$6),0,IF(J127&lt;INDEX('Pace of change parameters'!$E$23:$I$23,1,$B$6),1,(J127-INDEX('Pace of change parameters'!$E$24:$I$24,1,$B$6))/(INDEX('Pace of change parameters'!$E$23:$I$23,1,$B$6)-INDEX('Pace of change parameters'!$E$24:$I$24,1,$B$6))))</f>
        <v>1</v>
      </c>
      <c r="W127" s="131">
        <f>MIN(S127, S127+(INDEX('Pace of change parameters'!$E$25:$I$25,1,$B$6)-S127)*(1-V127))</f>
        <v>3.0487423748621283E-2</v>
      </c>
      <c r="X127" s="131">
        <v>2.1493426341698818E-2</v>
      </c>
      <c r="Y127" s="107">
        <f t="shared" si="24"/>
        <v>434073.27743048861</v>
      </c>
      <c r="Z127" s="96">
        <v>-3.4012320752927816E-2</v>
      </c>
      <c r="AA127" s="98">
        <f t="shared" si="25"/>
        <v>437695.57781579829</v>
      </c>
      <c r="AB127" s="98">
        <f>IF(INDEX('Pace of change parameters'!$E$27:$I$27,1,$B$6)=1,MAX(AA127,Y127),Y127)</f>
        <v>434073.27743048861</v>
      </c>
      <c r="AC127" s="96">
        <f t="shared" si="26"/>
        <v>3.0487423748621234E-2</v>
      </c>
      <c r="AD127" s="142">
        <v>2.1493426341698818E-2</v>
      </c>
      <c r="AE127" s="55">
        <f>IF(ROUND(AB127,0)/D127 &gt; (1+'Pace of change parameters'!$E$25), ROUND(AB127,0), ROUNDUP(AB127,0))</f>
        <v>434073</v>
      </c>
      <c r="AF127" s="55">
        <v>1270.3849132066487</v>
      </c>
      <c r="AG127" s="16">
        <f t="shared" si="29"/>
        <v>3.0486765130262716E-2</v>
      </c>
      <c r="AH127" s="16">
        <f t="shared" si="30"/>
        <v>2.1492773471699422E-2</v>
      </c>
      <c r="AI127" s="55"/>
      <c r="AJ127" s="55">
        <v>453106.79133812035</v>
      </c>
      <c r="AK127" s="55">
        <v>1326.0903852288004</v>
      </c>
      <c r="AL127" s="16">
        <f t="shared" si="27"/>
        <v>-4.2007296518133286E-2</v>
      </c>
      <c r="AM127" s="57">
        <f t="shared" si="28"/>
        <v>-4.2007296518133286E-2</v>
      </c>
    </row>
    <row r="128" spans="1:39" x14ac:dyDescent="0.2">
      <c r="A128" s="188" t="s">
        <v>303</v>
      </c>
      <c r="B128" s="188" t="s">
        <v>304</v>
      </c>
      <c r="D128" s="67">
        <v>220089.09538661709</v>
      </c>
      <c r="E128" s="72">
        <v>1285.0042060231622</v>
      </c>
      <c r="F128" s="54"/>
      <c r="G128" s="87">
        <v>213447.37975371053</v>
      </c>
      <c r="H128" s="80">
        <v>1240.5900112871318</v>
      </c>
      <c r="I128" s="89"/>
      <c r="J128" s="102">
        <f t="shared" si="21"/>
        <v>3.111640742823929E-2</v>
      </c>
      <c r="K128" s="125">
        <f t="shared" si="22"/>
        <v>3.580086437254959E-2</v>
      </c>
      <c r="L128" s="102">
        <v>1.363899338793928E-2</v>
      </c>
      <c r="M128" s="96">
        <f>INDEX('Pace of change parameters'!$E$20:$I$20,1,$B$6)</f>
        <v>9.0547645222140982E-3</v>
      </c>
      <c r="N128" s="107">
        <f>IF(INDEX('Pace of change parameters'!$E$28:$I$28,1,$B$6)=1,(1+L128)*D128,D128)</f>
        <v>223090.8891033527</v>
      </c>
      <c r="O128" s="93">
        <f>IF(K128&lt;INDEX('Pace of change parameters'!$E$16:$I$16,1,$B$6),1,IF(K128&gt;INDEX('Pace of change parameters'!$E$17:$I$17,1,$B$6),0,(K128-INDEX('Pace of change parameters'!$E$17:$I$17,1,$B$6))/(INDEX('Pace of change parameters'!$E$16:$I$16,1,$B$6)-INDEX('Pace of change parameters'!$E$17:$I$17,1,$B$6))))</f>
        <v>0</v>
      </c>
      <c r="P128" s="56">
        <v>1.363899338793928E-2</v>
      </c>
      <c r="Q128" s="56">
        <v>9.0547645222140982E-3</v>
      </c>
      <c r="R128" s="9">
        <f>IF(INDEX('Pace of change parameters'!$E$29:$I$29,1,$B$6)=1,D128*(1+P128),D128)</f>
        <v>223090.8891033527</v>
      </c>
      <c r="S128" s="102">
        <f>IF(P128&lt;INDEX('Pace of change parameters'!$E$22:$I$22,1,$B$6),INDEX('Pace of change parameters'!$E$22:$I$22,1,$B$6),P128)</f>
        <v>3.0487423748621283E-2</v>
      </c>
      <c r="T128" s="131">
        <v>2.5826997083378211E-2</v>
      </c>
      <c r="U128" s="116">
        <f t="shared" si="23"/>
        <v>226799.0449001196</v>
      </c>
      <c r="V128" s="130">
        <f>IF(J128&gt;INDEX('Pace of change parameters'!$E$24:$I$24,1,$B$6),0,IF(J128&lt;INDEX('Pace of change parameters'!$E$23:$I$23,1,$B$6),1,(J128-INDEX('Pace of change parameters'!$E$24:$I$24,1,$B$6))/(INDEX('Pace of change parameters'!$E$23:$I$23,1,$B$6)-INDEX('Pace of change parameters'!$E$24:$I$24,1,$B$6))))</f>
        <v>1</v>
      </c>
      <c r="W128" s="131">
        <f>MIN(S128, S128+(INDEX('Pace of change parameters'!$E$25:$I$25,1,$B$6)-S128)*(1-V128))</f>
        <v>3.0487423748621283E-2</v>
      </c>
      <c r="X128" s="131">
        <v>2.5826997083378211E-2</v>
      </c>
      <c r="Y128" s="107">
        <f t="shared" si="24"/>
        <v>226799.0449001196</v>
      </c>
      <c r="Z128" s="96">
        <v>0</v>
      </c>
      <c r="AA128" s="98">
        <f t="shared" si="25"/>
        <v>221459.59943377777</v>
      </c>
      <c r="AB128" s="98">
        <f>IF(INDEX('Pace of change parameters'!$E$27:$I$27,1,$B$6)=1,MAX(AA128,Y128),Y128)</f>
        <v>226799.0449001196</v>
      </c>
      <c r="AC128" s="96">
        <f t="shared" si="26"/>
        <v>3.0487423748621234E-2</v>
      </c>
      <c r="AD128" s="142">
        <v>2.5826997083378211E-2</v>
      </c>
      <c r="AE128" s="55">
        <f>IF(ROUND(AB128,0)/D128 &gt; (1+'Pace of change parameters'!$E$25), ROUND(AB128,0), ROUNDUP(AB128,0))</f>
        <v>226799</v>
      </c>
      <c r="AF128" s="55">
        <v>1318.1917449376374</v>
      </c>
      <c r="AG128" s="16">
        <f t="shared" si="29"/>
        <v>3.0487219739787852E-2</v>
      </c>
      <c r="AH128" s="16">
        <f t="shared" si="30"/>
        <v>2.5826793997184128E-2</v>
      </c>
      <c r="AI128" s="55"/>
      <c r="AJ128" s="55">
        <v>221459.59943377777</v>
      </c>
      <c r="AK128" s="55">
        <v>1287.1583023329104</v>
      </c>
      <c r="AL128" s="16">
        <f t="shared" si="27"/>
        <v>2.4110043456566643E-2</v>
      </c>
      <c r="AM128" s="57">
        <f t="shared" si="28"/>
        <v>2.4110043456566643E-2</v>
      </c>
    </row>
    <row r="129" spans="1:39" x14ac:dyDescent="0.2">
      <c r="A129" s="188" t="s">
        <v>305</v>
      </c>
      <c r="B129" s="188" t="s">
        <v>306</v>
      </c>
      <c r="D129" s="67">
        <v>230813.08072118959</v>
      </c>
      <c r="E129" s="72">
        <v>1069.6338552423899</v>
      </c>
      <c r="F129" s="54"/>
      <c r="G129" s="87">
        <v>231108.89826536746</v>
      </c>
      <c r="H129" s="80">
        <v>1062.8528073631742</v>
      </c>
      <c r="I129" s="89"/>
      <c r="J129" s="102">
        <f t="shared" si="21"/>
        <v>-1.2799920141465249E-3</v>
      </c>
      <c r="K129" s="125">
        <f t="shared" si="22"/>
        <v>6.380044190727352E-3</v>
      </c>
      <c r="L129" s="102">
        <v>1.6794066796260498E-2</v>
      </c>
      <c r="M129" s="96">
        <f>INDEX('Pace of change parameters'!$E$20:$I$20,1,$B$6)</f>
        <v>9.0547645222140982E-3</v>
      </c>
      <c r="N129" s="107">
        <f>IF(INDEX('Pace of change parameters'!$E$28:$I$28,1,$B$6)=1,(1+L129)*D129,D129)</f>
        <v>234689.37101627191</v>
      </c>
      <c r="O129" s="93">
        <f>IF(K129&lt;INDEX('Pace of change parameters'!$E$16:$I$16,1,$B$6),1,IF(K129&gt;INDEX('Pace of change parameters'!$E$17:$I$17,1,$B$6),0,(K129-INDEX('Pace of change parameters'!$E$17:$I$17,1,$B$6))/(INDEX('Pace of change parameters'!$E$16:$I$16,1,$B$6)-INDEX('Pace of change parameters'!$E$17:$I$17,1,$B$6))))</f>
        <v>0</v>
      </c>
      <c r="P129" s="56">
        <v>1.6794066796260498E-2</v>
      </c>
      <c r="Q129" s="56">
        <v>9.0547645222140982E-3</v>
      </c>
      <c r="R129" s="9">
        <f>IF(INDEX('Pace of change parameters'!$E$29:$I$29,1,$B$6)=1,D129*(1+P129),D129)</f>
        <v>234689.37101627191</v>
      </c>
      <c r="S129" s="102">
        <f>IF(P129&lt;INDEX('Pace of change parameters'!$E$22:$I$22,1,$B$6),INDEX('Pace of change parameters'!$E$22:$I$22,1,$B$6),P129)</f>
        <v>3.0487423748621283E-2</v>
      </c>
      <c r="T129" s="131">
        <v>2.2643894835119083E-2</v>
      </c>
      <c r="U129" s="116">
        <f t="shared" si="23"/>
        <v>237849.97691986122</v>
      </c>
      <c r="V129" s="130">
        <f>IF(J129&gt;INDEX('Pace of change parameters'!$E$24:$I$24,1,$B$6),0,IF(J129&lt;INDEX('Pace of change parameters'!$E$23:$I$23,1,$B$6),1,(J129-INDEX('Pace of change parameters'!$E$24:$I$24,1,$B$6))/(INDEX('Pace of change parameters'!$E$23:$I$23,1,$B$6)-INDEX('Pace of change parameters'!$E$24:$I$24,1,$B$6))))</f>
        <v>1</v>
      </c>
      <c r="W129" s="131">
        <f>MIN(S129, S129+(INDEX('Pace of change parameters'!$E$25:$I$25,1,$B$6)-S129)*(1-V129))</f>
        <v>3.0487423748621283E-2</v>
      </c>
      <c r="X129" s="131">
        <v>2.2643894835119083E-2</v>
      </c>
      <c r="Y129" s="107">
        <f t="shared" si="24"/>
        <v>237849.97691986122</v>
      </c>
      <c r="Z129" s="96">
        <v>-9.1366555259009274E-4</v>
      </c>
      <c r="AA129" s="98">
        <f t="shared" si="25"/>
        <v>239564.99966535924</v>
      </c>
      <c r="AB129" s="98">
        <f>IF(INDEX('Pace of change parameters'!$E$27:$I$27,1,$B$6)=1,MAX(AA129,Y129),Y129)</f>
        <v>237849.97691986122</v>
      </c>
      <c r="AC129" s="96">
        <f t="shared" si="26"/>
        <v>3.0487423748621234E-2</v>
      </c>
      <c r="AD129" s="142">
        <v>2.2643894835119083E-2</v>
      </c>
      <c r="AE129" s="55">
        <f>IF(ROUND(AB129,0)/D129 &gt; (1+'Pace of change parameters'!$E$25), ROUND(AB129,0), ROUNDUP(AB129,0))</f>
        <v>237850</v>
      </c>
      <c r="AF129" s="55">
        <v>1093.8546379164404</v>
      </c>
      <c r="AG129" s="16">
        <f t="shared" si="29"/>
        <v>3.0487523743555345E-2</v>
      </c>
      <c r="AH129" s="16">
        <f t="shared" si="30"/>
        <v>2.2643994068944018E-2</v>
      </c>
      <c r="AI129" s="55"/>
      <c r="AJ129" s="55">
        <v>239784.08212125287</v>
      </c>
      <c r="AK129" s="55">
        <v>1102.7493391922183</v>
      </c>
      <c r="AL129" s="16">
        <f t="shared" si="27"/>
        <v>-8.0659320841608428E-3</v>
      </c>
      <c r="AM129" s="57">
        <f t="shared" si="28"/>
        <v>-8.0659320841609539E-3</v>
      </c>
    </row>
    <row r="130" spans="1:39" x14ac:dyDescent="0.2">
      <c r="A130" s="188" t="s">
        <v>307</v>
      </c>
      <c r="B130" s="188" t="s">
        <v>308</v>
      </c>
      <c r="D130" s="67">
        <v>256069.45725650559</v>
      </c>
      <c r="E130" s="72">
        <v>1096.2909916880253</v>
      </c>
      <c r="F130" s="54"/>
      <c r="G130" s="87">
        <v>257561.66920762463</v>
      </c>
      <c r="H130" s="80">
        <v>1092.1626471490388</v>
      </c>
      <c r="I130" s="89"/>
      <c r="J130" s="102">
        <f t="shared" si="21"/>
        <v>-5.7936103446982745E-3</v>
      </c>
      <c r="K130" s="125">
        <f t="shared" si="22"/>
        <v>3.7799722868778751E-3</v>
      </c>
      <c r="L130" s="102">
        <v>1.8771327670926263E-2</v>
      </c>
      <c r="M130" s="96">
        <f>INDEX('Pace of change parameters'!$E$20:$I$20,1,$B$6)</f>
        <v>9.0547645222140982E-3</v>
      </c>
      <c r="N130" s="107">
        <f>IF(INDEX('Pace of change parameters'!$E$28:$I$28,1,$B$6)=1,(1+L130)*D130,D130)</f>
        <v>260876.22094518371</v>
      </c>
      <c r="O130" s="93">
        <f>IF(K130&lt;INDEX('Pace of change parameters'!$E$16:$I$16,1,$B$6),1,IF(K130&gt;INDEX('Pace of change parameters'!$E$17:$I$17,1,$B$6),0,(K130-INDEX('Pace of change parameters'!$E$17:$I$17,1,$B$6))/(INDEX('Pace of change parameters'!$E$16:$I$16,1,$B$6)-INDEX('Pace of change parameters'!$E$17:$I$17,1,$B$6))))</f>
        <v>0</v>
      </c>
      <c r="P130" s="56">
        <v>1.8771327670926263E-2</v>
      </c>
      <c r="Q130" s="56">
        <v>9.0547645222140982E-3</v>
      </c>
      <c r="R130" s="9">
        <f>IF(INDEX('Pace of change parameters'!$E$29:$I$29,1,$B$6)=1,D130*(1+P130),D130)</f>
        <v>260876.22094518371</v>
      </c>
      <c r="S130" s="102">
        <f>IF(P130&lt;INDEX('Pace of change parameters'!$E$22:$I$22,1,$B$6),INDEX('Pace of change parameters'!$E$22:$I$22,1,$B$6),P130)</f>
        <v>3.0487423748621283E-2</v>
      </c>
      <c r="T130" s="131">
        <v>2.0659117970033947E-2</v>
      </c>
      <c r="U130" s="116">
        <f t="shared" si="23"/>
        <v>263876.35530896415</v>
      </c>
      <c r="V130" s="130">
        <f>IF(J130&gt;INDEX('Pace of change parameters'!$E$24:$I$24,1,$B$6),0,IF(J130&lt;INDEX('Pace of change parameters'!$E$23:$I$23,1,$B$6),1,(J130-INDEX('Pace of change parameters'!$E$24:$I$24,1,$B$6))/(INDEX('Pace of change parameters'!$E$23:$I$23,1,$B$6)-INDEX('Pace of change parameters'!$E$24:$I$24,1,$B$6))))</f>
        <v>1</v>
      </c>
      <c r="W130" s="131">
        <f>MIN(S130, S130+(INDEX('Pace of change parameters'!$E$25:$I$25,1,$B$6)-S130)*(1-V130))</f>
        <v>3.0487423748621283E-2</v>
      </c>
      <c r="X130" s="131">
        <v>2.0659117970033947E-2</v>
      </c>
      <c r="Y130" s="107">
        <f t="shared" si="24"/>
        <v>263876.35530896415</v>
      </c>
      <c r="Z130" s="96">
        <v>-3.4948935118600533E-3</v>
      </c>
      <c r="AA130" s="98">
        <f t="shared" si="25"/>
        <v>266295.87659979705</v>
      </c>
      <c r="AB130" s="98">
        <f>IF(INDEX('Pace of change parameters'!$E$27:$I$27,1,$B$6)=1,MAX(AA130,Y130),Y130)</f>
        <v>263876.35530896415</v>
      </c>
      <c r="AC130" s="96">
        <f t="shared" si="26"/>
        <v>3.0487423748621234E-2</v>
      </c>
      <c r="AD130" s="142">
        <v>2.0659117970033947E-2</v>
      </c>
      <c r="AE130" s="55">
        <f>IF(ROUND(AB130,0)/D130 &gt; (1+'Pace of change parameters'!$E$25), ROUND(AB130,0), ROUNDUP(AB130,0))</f>
        <v>263876</v>
      </c>
      <c r="AF130" s="55">
        <v>1118.9378899652211</v>
      </c>
      <c r="AG130" s="16">
        <f t="shared" si="29"/>
        <v>3.0486036199446342E-2</v>
      </c>
      <c r="AH130" s="16">
        <f t="shared" si="30"/>
        <v>2.0657743654652228E-2</v>
      </c>
      <c r="AI130" s="55"/>
      <c r="AJ130" s="55">
        <v>267229.81635113817</v>
      </c>
      <c r="AK130" s="55">
        <v>1133.1593886664043</v>
      </c>
      <c r="AL130" s="16">
        <f t="shared" si="27"/>
        <v>-1.2550307435496899E-2</v>
      </c>
      <c r="AM130" s="57">
        <f t="shared" si="28"/>
        <v>-1.255030743549701E-2</v>
      </c>
    </row>
    <row r="131" spans="1:39" x14ac:dyDescent="0.2">
      <c r="A131" s="188" t="s">
        <v>309</v>
      </c>
      <c r="B131" s="188" t="s">
        <v>310</v>
      </c>
      <c r="D131" s="67">
        <v>228878.66800000001</v>
      </c>
      <c r="E131" s="72">
        <v>1235.165664698708</v>
      </c>
      <c r="F131" s="54"/>
      <c r="G131" s="87">
        <v>231242.55806835156</v>
      </c>
      <c r="H131" s="80">
        <v>1238.829854707926</v>
      </c>
      <c r="I131" s="89"/>
      <c r="J131" s="102">
        <f t="shared" si="21"/>
        <v>-1.0222556298018604E-2</v>
      </c>
      <c r="K131" s="125">
        <f t="shared" si="22"/>
        <v>-2.9577831009583999E-3</v>
      </c>
      <c r="L131" s="102">
        <v>1.6461029490477008E-2</v>
      </c>
      <c r="M131" s="96">
        <f>INDEX('Pace of change parameters'!$E$20:$I$20,1,$B$6)</f>
        <v>9.0547645222140982E-3</v>
      </c>
      <c r="N131" s="107">
        <f>IF(INDEX('Pace of change parameters'!$E$28:$I$28,1,$B$6)=1,(1+L131)*D131,D131)</f>
        <v>232646.24650368909</v>
      </c>
      <c r="O131" s="93">
        <f>IF(K131&lt;INDEX('Pace of change parameters'!$E$16:$I$16,1,$B$6),1,IF(K131&gt;INDEX('Pace of change parameters'!$E$17:$I$17,1,$B$6),0,(K131-INDEX('Pace of change parameters'!$E$17:$I$17,1,$B$6))/(INDEX('Pace of change parameters'!$E$16:$I$16,1,$B$6)-INDEX('Pace of change parameters'!$E$17:$I$17,1,$B$6))))</f>
        <v>0</v>
      </c>
      <c r="P131" s="56">
        <v>1.6461029490477008E-2</v>
      </c>
      <c r="Q131" s="56">
        <v>9.0547645222140982E-3</v>
      </c>
      <c r="R131" s="9">
        <f>IF(INDEX('Pace of change parameters'!$E$29:$I$29,1,$B$6)=1,D131*(1+P131),D131)</f>
        <v>232646.24650368909</v>
      </c>
      <c r="S131" s="102">
        <f>IF(P131&lt;INDEX('Pace of change parameters'!$E$22:$I$22,1,$B$6),INDEX('Pace of change parameters'!$E$22:$I$22,1,$B$6),P131)</f>
        <v>3.0487423748621283E-2</v>
      </c>
      <c r="T131" s="131">
        <v>2.2978957919320697E-2</v>
      </c>
      <c r="U131" s="116">
        <f t="shared" si="23"/>
        <v>235856.588938336</v>
      </c>
      <c r="V131" s="130">
        <f>IF(J131&gt;INDEX('Pace of change parameters'!$E$24:$I$24,1,$B$6),0,IF(J131&lt;INDEX('Pace of change parameters'!$E$23:$I$23,1,$B$6),1,(J131-INDEX('Pace of change parameters'!$E$24:$I$24,1,$B$6))/(INDEX('Pace of change parameters'!$E$23:$I$23,1,$B$6)-INDEX('Pace of change parameters'!$E$24:$I$24,1,$B$6))))</f>
        <v>1</v>
      </c>
      <c r="W131" s="131">
        <f>MIN(S131, S131+(INDEX('Pace of change parameters'!$E$25:$I$25,1,$B$6)-S131)*(1-V131))</f>
        <v>3.0487423748621283E-2</v>
      </c>
      <c r="X131" s="131">
        <v>2.2978957919320697E-2</v>
      </c>
      <c r="Y131" s="107">
        <f t="shared" si="24"/>
        <v>235856.588938336</v>
      </c>
      <c r="Z131" s="96">
        <v>-1.0183817215876911E-2</v>
      </c>
      <c r="AA131" s="98">
        <f t="shared" si="25"/>
        <v>237479.42961566467</v>
      </c>
      <c r="AB131" s="98">
        <f>IF(INDEX('Pace of change parameters'!$E$27:$I$27,1,$B$6)=1,MAX(AA131,Y131),Y131)</f>
        <v>235856.588938336</v>
      </c>
      <c r="AC131" s="96">
        <f t="shared" si="26"/>
        <v>3.0487423748621234E-2</v>
      </c>
      <c r="AD131" s="142">
        <v>2.2978957919320697E-2</v>
      </c>
      <c r="AE131" s="55">
        <f>IF(ROUND(AB131,0)/D131 &gt; (1+'Pace of change parameters'!$E$25), ROUND(AB131,0), ROUNDUP(AB131,0))</f>
        <v>235857</v>
      </c>
      <c r="AF131" s="55">
        <v>1263.5506867013712</v>
      </c>
      <c r="AG131" s="16">
        <f t="shared" si="29"/>
        <v>3.0489219729293415E-2</v>
      </c>
      <c r="AH131" s="16">
        <f t="shared" si="30"/>
        <v>2.2980740813894895E-2</v>
      </c>
      <c r="AI131" s="55"/>
      <c r="AJ131" s="55">
        <v>239922.75914068223</v>
      </c>
      <c r="AK131" s="55">
        <v>1285.3320743819206</v>
      </c>
      <c r="AL131" s="16">
        <f t="shared" si="27"/>
        <v>-1.6946116972163638E-2</v>
      </c>
      <c r="AM131" s="57">
        <f t="shared" si="28"/>
        <v>-1.6946116972163416E-2</v>
      </c>
    </row>
    <row r="132" spans="1:39" x14ac:dyDescent="0.2">
      <c r="A132" s="188" t="s">
        <v>311</v>
      </c>
      <c r="B132" s="188" t="s">
        <v>312</v>
      </c>
      <c r="D132" s="67">
        <v>192196.43599999999</v>
      </c>
      <c r="E132" s="72">
        <v>1126.9279561885442</v>
      </c>
      <c r="F132" s="54"/>
      <c r="G132" s="87">
        <v>194090.63223986939</v>
      </c>
      <c r="H132" s="80">
        <v>1126.3119701061448</v>
      </c>
      <c r="I132" s="89"/>
      <c r="J132" s="102">
        <f t="shared" si="21"/>
        <v>-9.759338809966045E-3</v>
      </c>
      <c r="K132" s="125">
        <f t="shared" si="22"/>
        <v>5.4690538567325753E-4</v>
      </c>
      <c r="L132" s="102">
        <v>1.9556822473905555E-2</v>
      </c>
      <c r="M132" s="96">
        <f>INDEX('Pace of change parameters'!$E$20:$I$20,1,$B$6)</f>
        <v>9.0547645222140982E-3</v>
      </c>
      <c r="N132" s="107">
        <f>IF(INDEX('Pace of change parameters'!$E$28:$I$28,1,$B$6)=1,(1+L132)*D132,D132)</f>
        <v>195955.18757896934</v>
      </c>
      <c r="O132" s="93">
        <f>IF(K132&lt;INDEX('Pace of change parameters'!$E$16:$I$16,1,$B$6),1,IF(K132&gt;INDEX('Pace of change parameters'!$E$17:$I$17,1,$B$6),0,(K132-INDEX('Pace of change parameters'!$E$17:$I$17,1,$B$6))/(INDEX('Pace of change parameters'!$E$16:$I$16,1,$B$6)-INDEX('Pace of change parameters'!$E$17:$I$17,1,$B$6))))</f>
        <v>0</v>
      </c>
      <c r="P132" s="56">
        <v>1.9556822473905555E-2</v>
      </c>
      <c r="Q132" s="56">
        <v>9.0547645222140982E-3</v>
      </c>
      <c r="R132" s="9">
        <f>IF(INDEX('Pace of change parameters'!$E$29:$I$29,1,$B$6)=1,D132*(1+P132),D132)</f>
        <v>195955.18757896934</v>
      </c>
      <c r="S132" s="102">
        <f>IF(P132&lt;INDEX('Pace of change parameters'!$E$22:$I$22,1,$B$6),INDEX('Pace of change parameters'!$E$22:$I$22,1,$B$6),P132)</f>
        <v>3.0487423748621283E-2</v>
      </c>
      <c r="T132" s="131">
        <v>1.987277392808684E-2</v>
      </c>
      <c r="U132" s="116">
        <f t="shared" si="23"/>
        <v>198056.01018730676</v>
      </c>
      <c r="V132" s="130">
        <f>IF(J132&gt;INDEX('Pace of change parameters'!$E$24:$I$24,1,$B$6),0,IF(J132&lt;INDEX('Pace of change parameters'!$E$23:$I$23,1,$B$6),1,(J132-INDEX('Pace of change parameters'!$E$24:$I$24,1,$B$6))/(INDEX('Pace of change parameters'!$E$23:$I$23,1,$B$6)-INDEX('Pace of change parameters'!$E$24:$I$24,1,$B$6))))</f>
        <v>1</v>
      </c>
      <c r="W132" s="131">
        <f>MIN(S132, S132+(INDEX('Pace of change parameters'!$E$25:$I$25,1,$B$6)-S132)*(1-V132))</f>
        <v>3.0487423748621283E-2</v>
      </c>
      <c r="X132" s="131">
        <v>1.987277392808684E-2</v>
      </c>
      <c r="Y132" s="107">
        <f t="shared" si="24"/>
        <v>198056.01018730676</v>
      </c>
      <c r="Z132" s="96">
        <v>-6.7045288558772453E-3</v>
      </c>
      <c r="AA132" s="98">
        <f t="shared" si="25"/>
        <v>200026.12066963353</v>
      </c>
      <c r="AB132" s="98">
        <f>IF(INDEX('Pace of change parameters'!$E$27:$I$27,1,$B$6)=1,MAX(AA132,Y132),Y132)</f>
        <v>198056.01018730676</v>
      </c>
      <c r="AC132" s="96">
        <f t="shared" si="26"/>
        <v>3.0487423748621234E-2</v>
      </c>
      <c r="AD132" s="142">
        <v>1.987277392808684E-2</v>
      </c>
      <c r="AE132" s="55">
        <f>IF(ROUND(AB132,0)/D132 &gt; (1+'Pace of change parameters'!$E$25), ROUND(AB132,0), ROUNDUP(AB132,0))</f>
        <v>198056</v>
      </c>
      <c r="AF132" s="55">
        <v>1149.3230815779671</v>
      </c>
      <c r="AG132" s="16">
        <f t="shared" si="29"/>
        <v>3.048737074396124E-2</v>
      </c>
      <c r="AH132" s="16">
        <f t="shared" si="30"/>
        <v>1.9872721469406773E-2</v>
      </c>
      <c r="AI132" s="55"/>
      <c r="AJ132" s="55">
        <v>201376.25357259947</v>
      </c>
      <c r="AK132" s="55">
        <v>1168.5905820206717</v>
      </c>
      <c r="AL132" s="16">
        <f t="shared" si="27"/>
        <v>-1.6487810820268622E-2</v>
      </c>
      <c r="AM132" s="57">
        <f t="shared" si="28"/>
        <v>-1.6487810820268844E-2</v>
      </c>
    </row>
    <row r="133" spans="1:39" x14ac:dyDescent="0.2">
      <c r="A133" s="188" t="s">
        <v>313</v>
      </c>
      <c r="B133" s="188" t="s">
        <v>314</v>
      </c>
      <c r="D133" s="67">
        <v>349538.21177752293</v>
      </c>
      <c r="E133" s="72">
        <v>1153.3212078276144</v>
      </c>
      <c r="F133" s="54"/>
      <c r="G133" s="87">
        <v>362073.98766285786</v>
      </c>
      <c r="H133" s="80">
        <v>1182.2421064304483</v>
      </c>
      <c r="I133" s="89"/>
      <c r="J133" s="102">
        <f t="shared" si="21"/>
        <v>-3.4622138878994901E-2</v>
      </c>
      <c r="K133" s="125">
        <f t="shared" si="22"/>
        <v>-2.4462754663809871E-2</v>
      </c>
      <c r="L133" s="102">
        <v>1.9673793049593158E-2</v>
      </c>
      <c r="M133" s="96">
        <f>INDEX('Pace of change parameters'!$E$20:$I$20,1,$B$6)</f>
        <v>9.0547645222140982E-3</v>
      </c>
      <c r="N133" s="107">
        <f>IF(INDEX('Pace of change parameters'!$E$28:$I$28,1,$B$6)=1,(1+L133)*D133,D133)</f>
        <v>356414.9542189588</v>
      </c>
      <c r="O133" s="93">
        <f>IF(K133&lt;INDEX('Pace of change parameters'!$E$16:$I$16,1,$B$6),1,IF(K133&gt;INDEX('Pace of change parameters'!$E$17:$I$17,1,$B$6),0,(K133-INDEX('Pace of change parameters'!$E$17:$I$17,1,$B$6))/(INDEX('Pace of change parameters'!$E$16:$I$16,1,$B$6)-INDEX('Pace of change parameters'!$E$17:$I$17,1,$B$6))))</f>
        <v>0.11975454911759738</v>
      </c>
      <c r="P133" s="56">
        <v>2.8271319055049871E-2</v>
      </c>
      <c r="Q133" s="56">
        <v>1.7562754663809965E-2</v>
      </c>
      <c r="R133" s="9">
        <f>IF(INDEX('Pace of change parameters'!$E$29:$I$29,1,$B$6)=1,D133*(1+P133),D133)</f>
        <v>359420.11808461684</v>
      </c>
      <c r="S133" s="102">
        <f>IF(P133&lt;INDEX('Pace of change parameters'!$E$22:$I$22,1,$B$6),INDEX('Pace of change parameters'!$E$22:$I$22,1,$B$6),P133)</f>
        <v>3.0487423748621283E-2</v>
      </c>
      <c r="T133" s="131">
        <v>1.9755780526562017E-2</v>
      </c>
      <c r="U133" s="116">
        <f t="shared" si="23"/>
        <v>360194.73135631956</v>
      </c>
      <c r="V133" s="130">
        <f>IF(J133&gt;INDEX('Pace of change parameters'!$E$24:$I$24,1,$B$6),0,IF(J133&lt;INDEX('Pace of change parameters'!$E$23:$I$23,1,$B$6),1,(J133-INDEX('Pace of change parameters'!$E$24:$I$24,1,$B$6))/(INDEX('Pace of change parameters'!$E$23:$I$23,1,$B$6)-INDEX('Pace of change parameters'!$E$24:$I$24,1,$B$6))))</f>
        <v>1</v>
      </c>
      <c r="W133" s="131">
        <f>MIN(S133, S133+(INDEX('Pace of change parameters'!$E$25:$I$25,1,$B$6)-S133)*(1-V133))</f>
        <v>3.0487423748621283E-2</v>
      </c>
      <c r="X133" s="131">
        <v>1.9755780526562017E-2</v>
      </c>
      <c r="Y133" s="107">
        <f t="shared" si="24"/>
        <v>360194.73135631956</v>
      </c>
      <c r="Z133" s="96">
        <v>-3.1532932130414193E-2</v>
      </c>
      <c r="AA133" s="98">
        <f t="shared" si="25"/>
        <v>363819.40953889152</v>
      </c>
      <c r="AB133" s="98">
        <f>IF(INDEX('Pace of change parameters'!$E$27:$I$27,1,$B$6)=1,MAX(AA133,Y133),Y133)</f>
        <v>360194.73135631956</v>
      </c>
      <c r="AC133" s="96">
        <f t="shared" si="26"/>
        <v>3.0487423748621234E-2</v>
      </c>
      <c r="AD133" s="142">
        <v>1.9755780526562017E-2</v>
      </c>
      <c r="AE133" s="55">
        <f>IF(ROUND(AB133,0)/D133 &gt; (1+'Pace of change parameters'!$E$25), ROUND(AB133,0), ROUNDUP(AB133,0))</f>
        <v>360195</v>
      </c>
      <c r="AF133" s="55">
        <v>1176.1068456600381</v>
      </c>
      <c r="AG133" s="16">
        <f t="shared" si="29"/>
        <v>3.0488192316037832E-2</v>
      </c>
      <c r="AH133" s="16">
        <f t="shared" si="30"/>
        <v>1.9756541090007795E-2</v>
      </c>
      <c r="AI133" s="55"/>
      <c r="AJ133" s="55">
        <v>375665.23592713801</v>
      </c>
      <c r="AK133" s="55">
        <v>1226.6201797648505</v>
      </c>
      <c r="AL133" s="16">
        <f t="shared" si="27"/>
        <v>-4.1180909085073103E-2</v>
      </c>
      <c r="AM133" s="57">
        <f t="shared" si="28"/>
        <v>-4.1180909085073214E-2</v>
      </c>
    </row>
    <row r="134" spans="1:39" x14ac:dyDescent="0.2">
      <c r="A134" s="188" t="s">
        <v>315</v>
      </c>
      <c r="B134" s="188" t="s">
        <v>316</v>
      </c>
      <c r="D134" s="67">
        <v>224037.10027509293</v>
      </c>
      <c r="E134" s="72">
        <v>1303.7085546075728</v>
      </c>
      <c r="F134" s="54"/>
      <c r="G134" s="87">
        <v>227620.0626845322</v>
      </c>
      <c r="H134" s="80">
        <v>1316.2295300231372</v>
      </c>
      <c r="I134" s="89"/>
      <c r="J134" s="102">
        <f t="shared" si="21"/>
        <v>-1.574097804552943E-2</v>
      </c>
      <c r="K134" s="125">
        <f t="shared" si="22"/>
        <v>-9.5127598416244741E-3</v>
      </c>
      <c r="L134" s="102">
        <v>1.5439885829667155E-2</v>
      </c>
      <c r="M134" s="96">
        <f>INDEX('Pace of change parameters'!$E$20:$I$20,1,$B$6)</f>
        <v>9.0547645222140982E-3</v>
      </c>
      <c r="N134" s="107">
        <f>IF(INDEX('Pace of change parameters'!$E$28:$I$28,1,$B$6)=1,(1+L134)*D134,D134)</f>
        <v>227496.20752495006</v>
      </c>
      <c r="O134" s="93">
        <f>IF(K134&lt;INDEX('Pace of change parameters'!$E$16:$I$16,1,$B$6),1,IF(K134&gt;INDEX('Pace of change parameters'!$E$17:$I$17,1,$B$6),0,(K134-INDEX('Pace of change parameters'!$E$17:$I$17,1,$B$6))/(INDEX('Pace of change parameters'!$E$16:$I$16,1,$B$6)-INDEX('Pace of change parameters'!$E$17:$I$17,1,$B$6))))</f>
        <v>0</v>
      </c>
      <c r="P134" s="56">
        <v>1.5439885829667155E-2</v>
      </c>
      <c r="Q134" s="56">
        <v>9.0547645222140982E-3</v>
      </c>
      <c r="R134" s="9">
        <f>IF(INDEX('Pace of change parameters'!$E$29:$I$29,1,$B$6)=1,D134*(1+P134),D134)</f>
        <v>227496.20752495006</v>
      </c>
      <c r="S134" s="102">
        <f>IF(P134&lt;INDEX('Pace of change parameters'!$E$22:$I$22,1,$B$6),INDEX('Pace of change parameters'!$E$22:$I$22,1,$B$6),P134)</f>
        <v>3.0487423748621283E-2</v>
      </c>
      <c r="T134" s="131">
        <v>2.4007682999553026E-2</v>
      </c>
      <c r="U134" s="116">
        <f t="shared" si="23"/>
        <v>230867.41428659204</v>
      </c>
      <c r="V134" s="130">
        <f>IF(J134&gt;INDEX('Pace of change parameters'!$E$24:$I$24,1,$B$6),0,IF(J134&lt;INDEX('Pace of change parameters'!$E$23:$I$23,1,$B$6),1,(J134-INDEX('Pace of change parameters'!$E$24:$I$24,1,$B$6))/(INDEX('Pace of change parameters'!$E$23:$I$23,1,$B$6)-INDEX('Pace of change parameters'!$E$24:$I$24,1,$B$6))))</f>
        <v>1</v>
      </c>
      <c r="W134" s="131">
        <f>MIN(S134, S134+(INDEX('Pace of change parameters'!$E$25:$I$25,1,$B$6)-S134)*(1-V134))</f>
        <v>3.0487423748621283E-2</v>
      </c>
      <c r="X134" s="131">
        <v>2.4007682999553026E-2</v>
      </c>
      <c r="Y134" s="107">
        <f t="shared" si="24"/>
        <v>230867.41428659204</v>
      </c>
      <c r="Z134" s="96">
        <v>-1.6691286955587858E-2</v>
      </c>
      <c r="AA134" s="98">
        <f t="shared" si="25"/>
        <v>232222.39952147831</v>
      </c>
      <c r="AB134" s="98">
        <f>IF(INDEX('Pace of change parameters'!$E$27:$I$27,1,$B$6)=1,MAX(AA134,Y134),Y134)</f>
        <v>230867.41428659204</v>
      </c>
      <c r="AC134" s="96">
        <f t="shared" si="26"/>
        <v>3.0487423748621234E-2</v>
      </c>
      <c r="AD134" s="142">
        <v>2.4007682999553026E-2</v>
      </c>
      <c r="AE134" s="55">
        <f>IF(ROUND(AB134,0)/D134 &gt; (1+'Pace of change parameters'!$E$25), ROUND(AB134,0), ROUNDUP(AB134,0))</f>
        <v>230867</v>
      </c>
      <c r="AF134" s="55">
        <v>1335.0051806681151</v>
      </c>
      <c r="AG134" s="16">
        <f t="shared" si="29"/>
        <v>3.0485574561180728E-2</v>
      </c>
      <c r="AH134" s="16">
        <f t="shared" si="30"/>
        <v>2.4005845439867501E-2</v>
      </c>
      <c r="AI134" s="55"/>
      <c r="AJ134" s="55">
        <v>236164.2853773734</v>
      </c>
      <c r="AK134" s="55">
        <v>1365.6371177672715</v>
      </c>
      <c r="AL134" s="16">
        <f t="shared" si="27"/>
        <v>-2.2430510053239927E-2</v>
      </c>
      <c r="AM134" s="57">
        <f t="shared" si="28"/>
        <v>-2.2430510053239927E-2</v>
      </c>
    </row>
    <row r="135" spans="1:39" x14ac:dyDescent="0.2">
      <c r="A135" s="188" t="s">
        <v>317</v>
      </c>
      <c r="B135" s="188" t="s">
        <v>318</v>
      </c>
      <c r="D135" s="67">
        <v>279053.46349206351</v>
      </c>
      <c r="E135" s="72">
        <v>1137.2669395532641</v>
      </c>
      <c r="F135" s="54"/>
      <c r="G135" s="87">
        <v>286522.51659269776</v>
      </c>
      <c r="H135" s="80">
        <v>1159.0700284147363</v>
      </c>
      <c r="I135" s="89"/>
      <c r="J135" s="102">
        <f t="shared" si="21"/>
        <v>-2.6067944639938334E-2</v>
      </c>
      <c r="K135" s="125">
        <f t="shared" si="22"/>
        <v>-1.8810846909131373E-2</v>
      </c>
      <c r="L135" s="102">
        <v>1.6573573459216062E-2</v>
      </c>
      <c r="M135" s="96">
        <f>INDEX('Pace of change parameters'!$E$20:$I$20,1,$B$6)</f>
        <v>9.0547645222140982E-3</v>
      </c>
      <c r="N135" s="107">
        <f>IF(INDEX('Pace of change parameters'!$E$28:$I$28,1,$B$6)=1,(1+L135)*D135,D135)</f>
        <v>283678.37656829791</v>
      </c>
      <c r="O135" s="93">
        <f>IF(K135&lt;INDEX('Pace of change parameters'!$E$16:$I$16,1,$B$6),1,IF(K135&gt;INDEX('Pace of change parameters'!$E$17:$I$17,1,$B$6),0,(K135-INDEX('Pace of change parameters'!$E$17:$I$17,1,$B$6))/(INDEX('Pace of change parameters'!$E$16:$I$16,1,$B$6)-INDEX('Pace of change parameters'!$E$17:$I$17,1,$B$6))))</f>
        <v>4.0200899718466167E-2</v>
      </c>
      <c r="P135" s="56">
        <v>1.9450937483692199E-2</v>
      </c>
      <c r="Q135" s="56">
        <v>1.1910846909131356E-2</v>
      </c>
      <c r="R135" s="9">
        <f>IF(INDEX('Pace of change parameters'!$E$29:$I$29,1,$B$6)=1,D135*(1+P135),D135)</f>
        <v>284481.31496505544</v>
      </c>
      <c r="S135" s="102">
        <f>IF(P135&lt;INDEX('Pace of change parameters'!$E$22:$I$22,1,$B$6),INDEX('Pace of change parameters'!$E$22:$I$22,1,$B$6),P135)</f>
        <v>3.0487423748621283E-2</v>
      </c>
      <c r="T135" s="131">
        <v>2.2865704816085852E-2</v>
      </c>
      <c r="U135" s="116">
        <f t="shared" si="23"/>
        <v>287561.08468206646</v>
      </c>
      <c r="V135" s="130">
        <f>IF(J135&gt;INDEX('Pace of change parameters'!$E$24:$I$24,1,$B$6),0,IF(J135&lt;INDEX('Pace of change parameters'!$E$23:$I$23,1,$B$6),1,(J135-INDEX('Pace of change parameters'!$E$24:$I$24,1,$B$6))/(INDEX('Pace of change parameters'!$E$23:$I$23,1,$B$6)-INDEX('Pace of change parameters'!$E$24:$I$24,1,$B$6))))</f>
        <v>1</v>
      </c>
      <c r="W135" s="131">
        <f>MIN(S135, S135+(INDEX('Pace of change parameters'!$E$25:$I$25,1,$B$6)-S135)*(1-V135))</f>
        <v>3.0487423748621283E-2</v>
      </c>
      <c r="X135" s="131">
        <v>2.2865704816085852E-2</v>
      </c>
      <c r="Y135" s="107">
        <f t="shared" si="24"/>
        <v>287561.08468206646</v>
      </c>
      <c r="Z135" s="96">
        <v>-2.5921986410800568E-2</v>
      </c>
      <c r="AA135" s="98">
        <f t="shared" si="25"/>
        <v>289571.74282486807</v>
      </c>
      <c r="AB135" s="98">
        <f>IF(INDEX('Pace of change parameters'!$E$27:$I$27,1,$B$6)=1,MAX(AA135,Y135),Y135)</f>
        <v>287561.08468206646</v>
      </c>
      <c r="AC135" s="96">
        <f t="shared" si="26"/>
        <v>3.0487423748621234E-2</v>
      </c>
      <c r="AD135" s="142">
        <v>2.2865704816085852E-2</v>
      </c>
      <c r="AE135" s="55">
        <f>IF(ROUND(AB135,0)/D135 &gt; (1+'Pace of change parameters'!$E$25), ROUND(AB135,0), ROUNDUP(AB135,0))</f>
        <v>287561</v>
      </c>
      <c r="AF135" s="55">
        <v>1163.2710071256733</v>
      </c>
      <c r="AG135" s="16">
        <f t="shared" si="29"/>
        <v>3.0487120286820657E-2</v>
      </c>
      <c r="AH135" s="16">
        <f t="shared" si="30"/>
        <v>2.2865403598757661E-2</v>
      </c>
      <c r="AI135" s="55"/>
      <c r="AJ135" s="55">
        <v>297277.77322257677</v>
      </c>
      <c r="AK135" s="55">
        <v>1202.5782865294823</v>
      </c>
      <c r="AL135" s="16">
        <f t="shared" si="27"/>
        <v>-3.2685838289368663E-2</v>
      </c>
      <c r="AM135" s="57">
        <f t="shared" si="28"/>
        <v>-3.2685838289368885E-2</v>
      </c>
    </row>
    <row r="136" spans="1:39" x14ac:dyDescent="0.2">
      <c r="A136" s="188" t="s">
        <v>319</v>
      </c>
      <c r="B136" s="188" t="s">
        <v>320</v>
      </c>
      <c r="D136" s="67">
        <v>254570.86499999999</v>
      </c>
      <c r="E136" s="72">
        <v>1189.789192523941</v>
      </c>
      <c r="F136" s="54"/>
      <c r="G136" s="87">
        <v>248444.82934398303</v>
      </c>
      <c r="H136" s="80">
        <v>1138.4447698500887</v>
      </c>
      <c r="I136" s="89"/>
      <c r="J136" s="102">
        <f t="shared" si="21"/>
        <v>2.4657529288062641E-2</v>
      </c>
      <c r="K136" s="125">
        <f t="shared" si="22"/>
        <v>4.5100495020600206E-2</v>
      </c>
      <c r="L136" s="102">
        <v>2.9186439139111675E-2</v>
      </c>
      <c r="M136" s="96">
        <f>INDEX('Pace of change parameters'!$E$20:$I$20,1,$B$6)</f>
        <v>9.0547645222140982E-3</v>
      </c>
      <c r="N136" s="107">
        <f>IF(INDEX('Pace of change parameters'!$E$28:$I$28,1,$B$6)=1,(1+L136)*D136,D136)</f>
        <v>262000.88205791349</v>
      </c>
      <c r="O136" s="93">
        <f>IF(K136&lt;INDEX('Pace of change parameters'!$E$16:$I$16,1,$B$6),1,IF(K136&gt;INDEX('Pace of change parameters'!$E$17:$I$17,1,$B$6),0,(K136-INDEX('Pace of change parameters'!$E$17:$I$17,1,$B$6))/(INDEX('Pace of change parameters'!$E$16:$I$16,1,$B$6)-INDEX('Pace of change parameters'!$E$17:$I$17,1,$B$6))))</f>
        <v>0</v>
      </c>
      <c r="P136" s="56">
        <v>2.9186439139111675E-2</v>
      </c>
      <c r="Q136" s="56">
        <v>9.0547645222140982E-3</v>
      </c>
      <c r="R136" s="9">
        <f>IF(INDEX('Pace of change parameters'!$E$29:$I$29,1,$B$6)=1,D136*(1+P136),D136)</f>
        <v>262000.88205791349</v>
      </c>
      <c r="S136" s="102">
        <f>IF(P136&lt;INDEX('Pace of change parameters'!$E$22:$I$22,1,$B$6),INDEX('Pace of change parameters'!$E$22:$I$22,1,$B$6),P136)</f>
        <v>3.0487423748621283E-2</v>
      </c>
      <c r="T136" s="131">
        <v>1.0330300876826071E-2</v>
      </c>
      <c r="U136" s="116">
        <f t="shared" si="23"/>
        <v>262332.07483530801</v>
      </c>
      <c r="V136" s="130">
        <f>IF(J136&gt;INDEX('Pace of change parameters'!$E$24:$I$24,1,$B$6),0,IF(J136&lt;INDEX('Pace of change parameters'!$E$23:$I$23,1,$B$6),1,(J136-INDEX('Pace of change parameters'!$E$24:$I$24,1,$B$6))/(INDEX('Pace of change parameters'!$E$23:$I$23,1,$B$6)-INDEX('Pace of change parameters'!$E$24:$I$24,1,$B$6))))</f>
        <v>1</v>
      </c>
      <c r="W136" s="131">
        <f>MIN(S136, S136+(INDEX('Pace of change parameters'!$E$25:$I$25,1,$B$6)-S136)*(1-V136))</f>
        <v>3.0487423748621283E-2</v>
      </c>
      <c r="X136" s="131">
        <v>1.0330300876826071E-2</v>
      </c>
      <c r="Y136" s="107">
        <f t="shared" si="24"/>
        <v>262332.07483530801</v>
      </c>
      <c r="Z136" s="96">
        <v>0</v>
      </c>
      <c r="AA136" s="98">
        <f t="shared" si="25"/>
        <v>257770.75573098144</v>
      </c>
      <c r="AB136" s="98">
        <f>IF(INDEX('Pace of change parameters'!$E$27:$I$27,1,$B$6)=1,MAX(AA136,Y136),Y136)</f>
        <v>262332.07483530801</v>
      </c>
      <c r="AC136" s="96">
        <f t="shared" si="26"/>
        <v>3.0487423748621234E-2</v>
      </c>
      <c r="AD136" s="142">
        <v>1.0330300876826071E-2</v>
      </c>
      <c r="AE136" s="55">
        <f>IF(ROUND(AB136,0)/D136 &gt; (1+'Pace of change parameters'!$E$25), ROUND(AB136,0), ROUNDUP(AB136,0))</f>
        <v>262332</v>
      </c>
      <c r="AF136" s="55">
        <v>1202.0797299460737</v>
      </c>
      <c r="AG136" s="16">
        <f t="shared" si="29"/>
        <v>3.0487129782113875E-2</v>
      </c>
      <c r="AH136" s="16">
        <f t="shared" si="30"/>
        <v>1.0330012660528798E-2</v>
      </c>
      <c r="AI136" s="55"/>
      <c r="AJ136" s="55">
        <v>257770.75573098144</v>
      </c>
      <c r="AK136" s="55">
        <v>1181.1788132484542</v>
      </c>
      <c r="AL136" s="16">
        <f t="shared" si="27"/>
        <v>1.7694964101276245E-2</v>
      </c>
      <c r="AM136" s="57">
        <f t="shared" si="28"/>
        <v>1.7694964101276245E-2</v>
      </c>
    </row>
    <row r="137" spans="1:39" x14ac:dyDescent="0.2">
      <c r="A137" s="188" t="s">
        <v>321</v>
      </c>
      <c r="B137" s="188" t="s">
        <v>322</v>
      </c>
      <c r="D137" s="67">
        <v>440384.32400000002</v>
      </c>
      <c r="E137" s="72">
        <v>1098.1714545055559</v>
      </c>
      <c r="F137" s="54"/>
      <c r="G137" s="87">
        <v>443857.77452991385</v>
      </c>
      <c r="H137" s="80">
        <v>1088.9767509884339</v>
      </c>
      <c r="I137" s="89"/>
      <c r="J137" s="102">
        <f t="shared" si="21"/>
        <v>-7.8255935329566428E-3</v>
      </c>
      <c r="K137" s="125">
        <f t="shared" si="22"/>
        <v>8.4434341768786503E-3</v>
      </c>
      <c r="L137" s="102">
        <v>2.5600585315162183E-2</v>
      </c>
      <c r="M137" s="96">
        <f>INDEX('Pace of change parameters'!$E$20:$I$20,1,$B$6)</f>
        <v>9.0547645222140982E-3</v>
      </c>
      <c r="N137" s="107">
        <f>IF(INDEX('Pace of change parameters'!$E$28:$I$28,1,$B$6)=1,(1+L137)*D137,D137)</f>
        <v>451658.42045802204</v>
      </c>
      <c r="O137" s="93">
        <f>IF(K137&lt;INDEX('Pace of change parameters'!$E$16:$I$16,1,$B$6),1,IF(K137&gt;INDEX('Pace of change parameters'!$E$17:$I$17,1,$B$6),0,(K137-INDEX('Pace of change parameters'!$E$17:$I$17,1,$B$6))/(INDEX('Pace of change parameters'!$E$16:$I$16,1,$B$6)-INDEX('Pace of change parameters'!$E$17:$I$17,1,$B$6))))</f>
        <v>0</v>
      </c>
      <c r="P137" s="56">
        <v>2.5600585315162183E-2</v>
      </c>
      <c r="Q137" s="56">
        <v>9.0547645222140982E-3</v>
      </c>
      <c r="R137" s="9">
        <f>IF(INDEX('Pace of change parameters'!$E$29:$I$29,1,$B$6)=1,D137*(1+P137),D137)</f>
        <v>451658.42045802204</v>
      </c>
      <c r="S137" s="102">
        <f>IF(P137&lt;INDEX('Pace of change parameters'!$E$22:$I$22,1,$B$6),INDEX('Pace of change parameters'!$E$22:$I$22,1,$B$6),P137)</f>
        <v>3.0487423748621283E-2</v>
      </c>
      <c r="T137" s="131">
        <v>1.386276451298718E-2</v>
      </c>
      <c r="U137" s="116">
        <f t="shared" si="23"/>
        <v>453810.50749803812</v>
      </c>
      <c r="V137" s="130">
        <f>IF(J137&gt;INDEX('Pace of change parameters'!$E$24:$I$24,1,$B$6),0,IF(J137&lt;INDEX('Pace of change parameters'!$E$23:$I$23,1,$B$6),1,(J137-INDEX('Pace of change parameters'!$E$24:$I$24,1,$B$6))/(INDEX('Pace of change parameters'!$E$23:$I$23,1,$B$6)-INDEX('Pace of change parameters'!$E$24:$I$24,1,$B$6))))</f>
        <v>1</v>
      </c>
      <c r="W137" s="131">
        <f>MIN(S137, S137+(INDEX('Pace of change parameters'!$E$25:$I$25,1,$B$6)-S137)*(1-V137))</f>
        <v>3.0487423748621283E-2</v>
      </c>
      <c r="X137" s="131">
        <v>1.386276451298718E-2</v>
      </c>
      <c r="Y137" s="107">
        <f t="shared" si="24"/>
        <v>453810.50749803812</v>
      </c>
      <c r="Z137" s="96">
        <v>0</v>
      </c>
      <c r="AA137" s="98">
        <f t="shared" si="25"/>
        <v>460518.95819186786</v>
      </c>
      <c r="AB137" s="98">
        <f>IF(INDEX('Pace of change parameters'!$E$27:$I$27,1,$B$6)=1,MAX(AA137,Y137),Y137)</f>
        <v>453810.50749803812</v>
      </c>
      <c r="AC137" s="96">
        <f t="shared" si="26"/>
        <v>3.0487423748621234E-2</v>
      </c>
      <c r="AD137" s="142">
        <v>1.386276451298718E-2</v>
      </c>
      <c r="AE137" s="55">
        <f>IF(ROUND(AB137,0)/D137 &gt; (1+'Pace of change parameters'!$E$25), ROUND(AB137,0), ROUNDUP(AB137,0))</f>
        <v>453811</v>
      </c>
      <c r="AF137" s="55">
        <v>1113.3963550964143</v>
      </c>
      <c r="AG137" s="16">
        <f t="shared" ref="AG137:AG160" si="31">AE137/D137 - 1</f>
        <v>3.0488542094427418E-2</v>
      </c>
      <c r="AH137" s="16">
        <f t="shared" ref="AH137:AH160" si="32">AF137/E137 - 1</f>
        <v>1.3863864816731519E-2</v>
      </c>
      <c r="AI137" s="55"/>
      <c r="AJ137" s="55">
        <v>460518.95819186786</v>
      </c>
      <c r="AK137" s="55">
        <v>1129.8539028441878</v>
      </c>
      <c r="AL137" s="16">
        <f t="shared" si="27"/>
        <v>-1.4566084788789735E-2</v>
      </c>
      <c r="AM137" s="57">
        <f t="shared" si="28"/>
        <v>-1.4566084788789846E-2</v>
      </c>
    </row>
    <row r="138" spans="1:39" x14ac:dyDescent="0.2">
      <c r="A138" s="188" t="s">
        <v>323</v>
      </c>
      <c r="B138" s="188" t="s">
        <v>324</v>
      </c>
      <c r="D138" s="67">
        <v>278373.05</v>
      </c>
      <c r="E138" s="72">
        <v>1187.8263745172922</v>
      </c>
      <c r="F138" s="54"/>
      <c r="G138" s="87">
        <v>291654.02207008831</v>
      </c>
      <c r="H138" s="80">
        <v>1232.4234202450766</v>
      </c>
      <c r="I138" s="89"/>
      <c r="J138" s="102">
        <f t="shared" ref="J138:J201" si="33">D138/G138-1</f>
        <v>-4.5536735532818118E-2</v>
      </c>
      <c r="K138" s="125">
        <f t="shared" ref="K138:K201" si="34">E138/H138-1</f>
        <v>-3.6186463998644225E-2</v>
      </c>
      <c r="L138" s="102">
        <v>1.8939834374956499E-2</v>
      </c>
      <c r="M138" s="96">
        <f>INDEX('Pace of change parameters'!$E$20:$I$20,1,$B$6)</f>
        <v>9.0547645222140982E-3</v>
      </c>
      <c r="N138" s="107">
        <f>IF(INDEX('Pace of change parameters'!$E$28:$I$28,1,$B$6)=1,(1+L138)*D138,D138)</f>
        <v>283645.3894614515</v>
      </c>
      <c r="O138" s="93">
        <f>IF(K138&lt;INDEX('Pace of change parameters'!$E$16:$I$16,1,$B$6),1,IF(K138&gt;INDEX('Pace of change parameters'!$E$17:$I$17,1,$B$6),0,(K138-INDEX('Pace of change parameters'!$E$17:$I$17,1,$B$6))/(INDEX('Pace of change parameters'!$E$16:$I$16,1,$B$6)-INDEX('Pace of change parameters'!$E$17:$I$17,1,$B$6))))</f>
        <v>0.28477207993428483</v>
      </c>
      <c r="P138" s="56">
        <v>3.9369730985571838E-2</v>
      </c>
      <c r="Q138" s="56">
        <v>2.9286463998644319E-2</v>
      </c>
      <c r="R138" s="9">
        <f>IF(INDEX('Pace of change parameters'!$E$29:$I$29,1,$B$6)=1,D138*(1+P138),D138)</f>
        <v>289332.52209213312</v>
      </c>
      <c r="S138" s="102">
        <f>IF(P138&lt;INDEX('Pace of change parameters'!$E$22:$I$22,1,$B$6),INDEX('Pace of change parameters'!$E$22:$I$22,1,$B$6),P138)</f>
        <v>3.9369730985571838E-2</v>
      </c>
      <c r="T138" s="131">
        <v>2.9286463998644319E-2</v>
      </c>
      <c r="U138" s="116">
        <f t="shared" ref="U138:U160" si="35">D138*(1+S138)</f>
        <v>289332.52209213312</v>
      </c>
      <c r="V138" s="130">
        <f>IF(J138&gt;INDEX('Pace of change parameters'!$E$24:$I$24,1,$B$6),0,IF(J138&lt;INDEX('Pace of change parameters'!$E$23:$I$23,1,$B$6),1,(J138-INDEX('Pace of change parameters'!$E$24:$I$24,1,$B$6))/(INDEX('Pace of change parameters'!$E$23:$I$23,1,$B$6)-INDEX('Pace of change parameters'!$E$24:$I$24,1,$B$6))))</f>
        <v>1</v>
      </c>
      <c r="W138" s="131">
        <f>MIN(S138, S138+(INDEX('Pace of change parameters'!$E$25:$I$25,1,$B$6)-S138)*(1-V138))</f>
        <v>3.9369730985571838E-2</v>
      </c>
      <c r="X138" s="131">
        <v>2.9286463998644319E-2</v>
      </c>
      <c r="Y138" s="107">
        <f t="shared" ref="Y138:Y160" si="36">D138*(1+W138)</f>
        <v>289332.52209213312</v>
      </c>
      <c r="Z138" s="96">
        <v>-4.3171674226980428E-2</v>
      </c>
      <c r="AA138" s="98">
        <f t="shared" ref="AA138:AA201" si="37">(1+Z138)*AJ138</f>
        <v>289538.07041692553</v>
      </c>
      <c r="AB138" s="98">
        <f>IF(INDEX('Pace of change parameters'!$E$27:$I$27,1,$B$6)=1,MAX(AA138,Y138),Y138)</f>
        <v>289332.52209213312</v>
      </c>
      <c r="AC138" s="96">
        <f t="shared" ref="AC138:AC160" si="38">AB138/D138-1</f>
        <v>3.9369730985571838E-2</v>
      </c>
      <c r="AD138" s="142">
        <v>2.9286463998644319E-2</v>
      </c>
      <c r="AE138" s="55">
        <f>IF(ROUND(AB138,0)/D138 &gt; (1+'Pace of change parameters'!$E$25), ROUND(AB138,0), ROUNDUP(AB138,0))</f>
        <v>289333</v>
      </c>
      <c r="AF138" s="55">
        <v>1222.6156283354037</v>
      </c>
      <c r="AG138" s="16">
        <f t="shared" si="31"/>
        <v>3.9371447774847468E-2</v>
      </c>
      <c r="AH138" s="16">
        <f t="shared" si="32"/>
        <v>2.9288164132783345E-2</v>
      </c>
      <c r="AI138" s="55"/>
      <c r="AJ138" s="55">
        <v>302601.90111220669</v>
      </c>
      <c r="AK138" s="55">
        <v>1278.6851602264114</v>
      </c>
      <c r="AL138" s="16">
        <f t="shared" ref="AL138:AL160" si="39">AE138/AJ138-1</f>
        <v>-4.3849364671659785E-2</v>
      </c>
      <c r="AM138" s="57">
        <f t="shared" ref="AM138:AM160" si="40">AF138/AK138-1</f>
        <v>-4.3849364671659896E-2</v>
      </c>
    </row>
    <row r="139" spans="1:39" x14ac:dyDescent="0.2">
      <c r="A139" s="188" t="s">
        <v>325</v>
      </c>
      <c r="B139" s="188" t="s">
        <v>326</v>
      </c>
      <c r="D139" s="67">
        <v>394540.58500000002</v>
      </c>
      <c r="E139" s="72">
        <v>1067.0641984724566</v>
      </c>
      <c r="F139" s="54"/>
      <c r="G139" s="87">
        <v>384642.70513555099</v>
      </c>
      <c r="H139" s="80">
        <v>1030.6476800935407</v>
      </c>
      <c r="I139" s="89"/>
      <c r="J139" s="102">
        <f t="shared" si="33"/>
        <v>2.5732659770477007E-2</v>
      </c>
      <c r="K139" s="125">
        <f t="shared" si="34"/>
        <v>3.5333624751002102E-2</v>
      </c>
      <c r="L139" s="102">
        <v>1.8499622658814552E-2</v>
      </c>
      <c r="M139" s="96">
        <f>INDEX('Pace of change parameters'!$E$20:$I$20,1,$B$6)</f>
        <v>9.0547645222140982E-3</v>
      </c>
      <c r="N139" s="107">
        <f>IF(INDEX('Pace of change parameters'!$E$28:$I$28,1,$B$6)=1,(1+L139)*D139,D139)</f>
        <v>401839.43694608798</v>
      </c>
      <c r="O139" s="93">
        <f>IF(K139&lt;INDEX('Pace of change parameters'!$E$16:$I$16,1,$B$6),1,IF(K139&gt;INDEX('Pace of change parameters'!$E$17:$I$17,1,$B$6),0,(K139-INDEX('Pace of change parameters'!$E$17:$I$17,1,$B$6))/(INDEX('Pace of change parameters'!$E$16:$I$16,1,$B$6)-INDEX('Pace of change parameters'!$E$17:$I$17,1,$B$6))))</f>
        <v>0</v>
      </c>
      <c r="P139" s="56">
        <v>1.8499622658814552E-2</v>
      </c>
      <c r="Q139" s="56">
        <v>9.0547645222140982E-3</v>
      </c>
      <c r="R139" s="9">
        <f>IF(INDEX('Pace of change parameters'!$E$29:$I$29,1,$B$6)=1,D139*(1+P139),D139)</f>
        <v>401839.43694608798</v>
      </c>
      <c r="S139" s="102">
        <f>IF(P139&lt;INDEX('Pace of change parameters'!$E$22:$I$22,1,$B$6),INDEX('Pace of change parameters'!$E$22:$I$22,1,$B$6),P139)</f>
        <v>3.0487423748621283E-2</v>
      </c>
      <c r="T139" s="131">
        <v>2.0931399070429624E-2</v>
      </c>
      <c r="U139" s="116">
        <f t="shared" si="35"/>
        <v>406569.11100092396</v>
      </c>
      <c r="V139" s="130">
        <f>IF(J139&gt;INDEX('Pace of change parameters'!$E$24:$I$24,1,$B$6),0,IF(J139&lt;INDEX('Pace of change parameters'!$E$23:$I$23,1,$B$6),1,(J139-INDEX('Pace of change parameters'!$E$24:$I$24,1,$B$6))/(INDEX('Pace of change parameters'!$E$23:$I$23,1,$B$6)-INDEX('Pace of change parameters'!$E$24:$I$24,1,$B$6))))</f>
        <v>1</v>
      </c>
      <c r="W139" s="131">
        <f>MIN(S139, S139+(INDEX('Pace of change parameters'!$E$25:$I$25,1,$B$6)-S139)*(1-V139))</f>
        <v>3.0487423748621283E-2</v>
      </c>
      <c r="X139" s="131">
        <v>2.0931399070429624E-2</v>
      </c>
      <c r="Y139" s="107">
        <f t="shared" si="36"/>
        <v>406569.11100092396</v>
      </c>
      <c r="Z139" s="96">
        <v>0</v>
      </c>
      <c r="AA139" s="98">
        <f t="shared" si="37"/>
        <v>399081.12014648895</v>
      </c>
      <c r="AB139" s="98">
        <f>IF(INDEX('Pace of change parameters'!$E$27:$I$27,1,$B$6)=1,MAX(AA139,Y139),Y139)</f>
        <v>406569.11100092396</v>
      </c>
      <c r="AC139" s="96">
        <f t="shared" si="38"/>
        <v>3.0487423748621234E-2</v>
      </c>
      <c r="AD139" s="142">
        <v>2.0931399070429624E-2</v>
      </c>
      <c r="AE139" s="55">
        <f>IF(ROUND(AB139,0)/D139 &gt; (1+'Pace of change parameters'!$E$25), ROUND(AB139,0), ROUNDUP(AB139,0))</f>
        <v>406569</v>
      </c>
      <c r="AF139" s="55">
        <v>1089.3990476181827</v>
      </c>
      <c r="AG139" s="16">
        <f t="shared" si="31"/>
        <v>3.0487142406401491E-2</v>
      </c>
      <c r="AH139" s="16">
        <f t="shared" si="32"/>
        <v>2.0931120337182474E-2</v>
      </c>
      <c r="AI139" s="55"/>
      <c r="AJ139" s="55">
        <v>399081.12014648895</v>
      </c>
      <c r="AK139" s="55">
        <v>1069.3353212123468</v>
      </c>
      <c r="AL139" s="16">
        <f t="shared" si="39"/>
        <v>1.8762801534591533E-2</v>
      </c>
      <c r="AM139" s="57">
        <f t="shared" si="40"/>
        <v>1.8762801534591533E-2</v>
      </c>
    </row>
    <row r="140" spans="1:39" x14ac:dyDescent="0.2">
      <c r="A140" s="188" t="s">
        <v>327</v>
      </c>
      <c r="B140" s="188" t="s">
        <v>328</v>
      </c>
      <c r="D140" s="67">
        <v>404129.25300000003</v>
      </c>
      <c r="E140" s="72">
        <v>1188.2974056943583</v>
      </c>
      <c r="F140" s="54"/>
      <c r="G140" s="87">
        <v>413214.55518907192</v>
      </c>
      <c r="H140" s="80">
        <v>1201.6895119297269</v>
      </c>
      <c r="I140" s="89"/>
      <c r="J140" s="102">
        <f t="shared" si="33"/>
        <v>-2.1986888106869329E-2</v>
      </c>
      <c r="K140" s="125">
        <f t="shared" si="34"/>
        <v>-1.1144398034949154E-2</v>
      </c>
      <c r="L140" s="102">
        <v>2.0241389868348891E-2</v>
      </c>
      <c r="M140" s="96">
        <f>INDEX('Pace of change parameters'!$E$20:$I$20,1,$B$6)</f>
        <v>9.0547645222140982E-3</v>
      </c>
      <c r="N140" s="107">
        <f>IF(INDEX('Pace of change parameters'!$E$28:$I$28,1,$B$6)=1,(1+L140)*D140,D140)</f>
        <v>412309.39076717763</v>
      </c>
      <c r="O140" s="93">
        <f>IF(K140&lt;INDEX('Pace of change parameters'!$E$16:$I$16,1,$B$6),1,IF(K140&gt;INDEX('Pace of change parameters'!$E$17:$I$17,1,$B$6),0,(K140-INDEX('Pace of change parameters'!$E$17:$I$17,1,$B$6))/(INDEX('Pace of change parameters'!$E$16:$I$16,1,$B$6)-INDEX('Pace of change parameters'!$E$17:$I$17,1,$B$6))))</f>
        <v>0</v>
      </c>
      <c r="P140" s="56">
        <v>2.0241389868348891E-2</v>
      </c>
      <c r="Q140" s="56">
        <v>9.0547645222140982E-3</v>
      </c>
      <c r="R140" s="9">
        <f>IF(INDEX('Pace of change parameters'!$E$29:$I$29,1,$B$6)=1,D140*(1+P140),D140)</f>
        <v>412309.39076717763</v>
      </c>
      <c r="S140" s="102">
        <f>IF(P140&lt;INDEX('Pace of change parameters'!$E$22:$I$22,1,$B$6),INDEX('Pace of change parameters'!$E$22:$I$22,1,$B$6),P140)</f>
        <v>3.0487423748621283E-2</v>
      </c>
      <c r="T140" s="131">
        <v>1.9188453869672273E-2</v>
      </c>
      <c r="U140" s="116">
        <f t="shared" si="35"/>
        <v>416450.1127854248</v>
      </c>
      <c r="V140" s="130">
        <f>IF(J140&gt;INDEX('Pace of change parameters'!$E$24:$I$24,1,$B$6),0,IF(J140&lt;INDEX('Pace of change parameters'!$E$23:$I$23,1,$B$6),1,(J140-INDEX('Pace of change parameters'!$E$24:$I$24,1,$B$6))/(INDEX('Pace of change parameters'!$E$23:$I$23,1,$B$6)-INDEX('Pace of change parameters'!$E$24:$I$24,1,$B$6))))</f>
        <v>1</v>
      </c>
      <c r="W140" s="131">
        <f>MIN(S140, S140+(INDEX('Pace of change parameters'!$E$25:$I$25,1,$B$6)-S140)*(1-V140))</f>
        <v>3.0487423748621283E-2</v>
      </c>
      <c r="X140" s="131">
        <v>1.9188453869672273E-2</v>
      </c>
      <c r="Y140" s="107">
        <f t="shared" si="36"/>
        <v>416450.1127854248</v>
      </c>
      <c r="Z140" s="96">
        <v>-1.831109989914026E-2</v>
      </c>
      <c r="AA140" s="98">
        <f t="shared" si="37"/>
        <v>420875.04275732598</v>
      </c>
      <c r="AB140" s="98">
        <f>IF(INDEX('Pace of change parameters'!$E$27:$I$27,1,$B$6)=1,MAX(AA140,Y140),Y140)</f>
        <v>416450.1127854248</v>
      </c>
      <c r="AC140" s="96">
        <f t="shared" si="38"/>
        <v>3.0487423748621234E-2</v>
      </c>
      <c r="AD140" s="142">
        <v>1.9188453869672273E-2</v>
      </c>
      <c r="AE140" s="55">
        <f>IF(ROUND(AB140,0)/D140 &gt; (1+'Pace of change parameters'!$E$25), ROUND(AB140,0), ROUNDUP(AB140,0))</f>
        <v>416450</v>
      </c>
      <c r="AF140" s="55">
        <v>1211.0986676501509</v>
      </c>
      <c r="AG140" s="16">
        <f t="shared" si="31"/>
        <v>3.0487144666065502E-2</v>
      </c>
      <c r="AH140" s="16">
        <f t="shared" si="32"/>
        <v>1.9188177847168753E-2</v>
      </c>
      <c r="AI140" s="55"/>
      <c r="AJ140" s="55">
        <v>428725.47781082668</v>
      </c>
      <c r="AK140" s="55">
        <v>1246.7975866595427</v>
      </c>
      <c r="AL140" s="16">
        <f t="shared" si="39"/>
        <v>-2.863248966100207E-2</v>
      </c>
      <c r="AM140" s="57">
        <f t="shared" si="40"/>
        <v>-2.8632489661002181E-2</v>
      </c>
    </row>
    <row r="141" spans="1:39" x14ac:dyDescent="0.2">
      <c r="A141" s="188" t="s">
        <v>329</v>
      </c>
      <c r="B141" s="188" t="s">
        <v>330</v>
      </c>
      <c r="D141" s="67">
        <v>349812.076</v>
      </c>
      <c r="E141" s="72">
        <v>1344.6604676550746</v>
      </c>
      <c r="F141" s="54"/>
      <c r="G141" s="87">
        <v>286038.15964944224</v>
      </c>
      <c r="H141" s="80">
        <v>1083.7192545510788</v>
      </c>
      <c r="I141" s="89"/>
      <c r="J141" s="102">
        <f t="shared" si="33"/>
        <v>0.22295597352715713</v>
      </c>
      <c r="K141" s="125">
        <f t="shared" si="34"/>
        <v>0.24078303675806545</v>
      </c>
      <c r="L141" s="102">
        <v>2.3763783881844747E-2</v>
      </c>
      <c r="M141" s="96">
        <f>INDEX('Pace of change parameters'!$E$20:$I$20,1,$B$6)</f>
        <v>9.0547645222140982E-3</v>
      </c>
      <c r="N141" s="107">
        <f>IF(INDEX('Pace of change parameters'!$E$28:$I$28,1,$B$6)=1,(1+L141)*D141,D141)</f>
        <v>358124.93457332347</v>
      </c>
      <c r="O141" s="93">
        <f>IF(K141&lt;INDEX('Pace of change parameters'!$E$16:$I$16,1,$B$6),1,IF(K141&gt;INDEX('Pace of change parameters'!$E$17:$I$17,1,$B$6),0,(K141-INDEX('Pace of change parameters'!$E$17:$I$17,1,$B$6))/(INDEX('Pace of change parameters'!$E$16:$I$16,1,$B$6)-INDEX('Pace of change parameters'!$E$17:$I$17,1,$B$6))))</f>
        <v>0</v>
      </c>
      <c r="P141" s="56">
        <v>2.3763783881844747E-2</v>
      </c>
      <c r="Q141" s="56">
        <v>9.0547645222140982E-3</v>
      </c>
      <c r="R141" s="9">
        <f>IF(INDEX('Pace of change parameters'!$E$29:$I$29,1,$B$6)=1,D141*(1+P141),D141)</f>
        <v>358124.93457332347</v>
      </c>
      <c r="S141" s="102">
        <f>IF(P141&lt;INDEX('Pace of change parameters'!$E$22:$I$22,1,$B$6),INDEX('Pace of change parameters'!$E$22:$I$22,1,$B$6),P141)</f>
        <v>3.0487423748621283E-2</v>
      </c>
      <c r="T141" s="131">
        <v>1.5681801881141766E-2</v>
      </c>
      <c r="U141" s="116">
        <f t="shared" si="35"/>
        <v>360476.94499339687</v>
      </c>
      <c r="V141" s="130">
        <f>IF(J141&gt;INDEX('Pace of change parameters'!$E$24:$I$24,1,$B$6),0,IF(J141&lt;INDEX('Pace of change parameters'!$E$23:$I$23,1,$B$6),1,(J141-INDEX('Pace of change parameters'!$E$24:$I$24,1,$B$6))/(INDEX('Pace of change parameters'!$E$23:$I$23,1,$B$6)-INDEX('Pace of change parameters'!$E$24:$I$24,1,$B$6))))</f>
        <v>0</v>
      </c>
      <c r="W141" s="131">
        <f>MIN(S141, S141+(INDEX('Pace of change parameters'!$E$25:$I$25,1,$B$6)-S141)*(1-V141))</f>
        <v>1.3887423748621282E-2</v>
      </c>
      <c r="X141" s="131">
        <v>-6.7969610773588318E-4</v>
      </c>
      <c r="Y141" s="107">
        <f t="shared" si="36"/>
        <v>354670.0645317969</v>
      </c>
      <c r="Z141" s="96">
        <v>0</v>
      </c>
      <c r="AA141" s="98">
        <f t="shared" si="37"/>
        <v>296775.23486975132</v>
      </c>
      <c r="AB141" s="98">
        <f>IF(INDEX('Pace of change parameters'!$E$27:$I$27,1,$B$6)=1,MAX(AA141,Y141),Y141)</f>
        <v>354670.0645317969</v>
      </c>
      <c r="AC141" s="96">
        <f t="shared" si="38"/>
        <v>1.3887423748621286E-2</v>
      </c>
      <c r="AD141" s="142">
        <v>-6.7969610773588318E-4</v>
      </c>
      <c r="AE141" s="55">
        <f>IF(ROUND(AB141,0)/D141 &gt; (1+'Pace of change parameters'!$E$25), ROUND(AB141,0), ROUNDUP(AB141,0))</f>
        <v>354671</v>
      </c>
      <c r="AF141" s="55">
        <v>1343.7500513985535</v>
      </c>
      <c r="AG141" s="16">
        <f t="shared" si="31"/>
        <v>1.389009795076368E-2</v>
      </c>
      <c r="AH141" s="16">
        <f t="shared" si="32"/>
        <v>-6.7706032743619637E-4</v>
      </c>
      <c r="AI141" s="55"/>
      <c r="AJ141" s="55">
        <v>296775.23486975132</v>
      </c>
      <c r="AK141" s="55">
        <v>1124.3990546451391</v>
      </c>
      <c r="AL141" s="16">
        <f t="shared" si="39"/>
        <v>0.19508287191031282</v>
      </c>
      <c r="AM141" s="57">
        <f t="shared" si="40"/>
        <v>0.19508287191031282</v>
      </c>
    </row>
    <row r="142" spans="1:39" x14ac:dyDescent="0.2">
      <c r="A142" s="188" t="s">
        <v>331</v>
      </c>
      <c r="B142" s="188" t="s">
        <v>332</v>
      </c>
      <c r="D142" s="67">
        <v>263385.601765625</v>
      </c>
      <c r="E142" s="72">
        <v>1250.8101825770996</v>
      </c>
      <c r="F142" s="54"/>
      <c r="G142" s="87">
        <v>213226.90033179423</v>
      </c>
      <c r="H142" s="80">
        <v>998.7791421223119</v>
      </c>
      <c r="I142" s="89"/>
      <c r="J142" s="102">
        <f t="shared" si="33"/>
        <v>0.23523627345227438</v>
      </c>
      <c r="K142" s="125">
        <f t="shared" si="34"/>
        <v>0.25233911064586856</v>
      </c>
      <c r="L142" s="102">
        <v>2.3025937267013408E-2</v>
      </c>
      <c r="M142" s="96">
        <f>INDEX('Pace of change parameters'!$E$20:$I$20,1,$B$6)</f>
        <v>9.0547645222140982E-3</v>
      </c>
      <c r="N142" s="107">
        <f>IF(INDEX('Pace of change parameters'!$E$28:$I$28,1,$B$6)=1,(1+L142)*D142,D142)</f>
        <v>269450.30210891488</v>
      </c>
      <c r="O142" s="93">
        <f>IF(K142&lt;INDEX('Pace of change parameters'!$E$16:$I$16,1,$B$6),1,IF(K142&gt;INDEX('Pace of change parameters'!$E$17:$I$17,1,$B$6),0,(K142-INDEX('Pace of change parameters'!$E$17:$I$17,1,$B$6))/(INDEX('Pace of change parameters'!$E$16:$I$16,1,$B$6)-INDEX('Pace of change parameters'!$E$17:$I$17,1,$B$6))))</f>
        <v>0</v>
      </c>
      <c r="P142" s="56">
        <v>2.3025937267013408E-2</v>
      </c>
      <c r="Q142" s="56">
        <v>9.0547645222140982E-3</v>
      </c>
      <c r="R142" s="9">
        <f>IF(INDEX('Pace of change parameters'!$E$29:$I$29,1,$B$6)=1,D142*(1+P142),D142)</f>
        <v>269450.30210891488</v>
      </c>
      <c r="S142" s="102">
        <f>IF(P142&lt;INDEX('Pace of change parameters'!$E$22:$I$22,1,$B$6),INDEX('Pace of change parameters'!$E$22:$I$22,1,$B$6),P142)</f>
        <v>3.0487423748621283E-2</v>
      </c>
      <c r="T142" s="131">
        <v>1.6414351616162115E-2</v>
      </c>
      <c r="U142" s="116">
        <f t="shared" si="35"/>
        <v>271415.55021593923</v>
      </c>
      <c r="V142" s="130">
        <f>IF(J142&gt;INDEX('Pace of change parameters'!$E$24:$I$24,1,$B$6),0,IF(J142&lt;INDEX('Pace of change parameters'!$E$23:$I$23,1,$B$6),1,(J142-INDEX('Pace of change parameters'!$E$24:$I$24,1,$B$6))/(INDEX('Pace of change parameters'!$E$23:$I$23,1,$B$6)-INDEX('Pace of change parameters'!$E$24:$I$24,1,$B$6))))</f>
        <v>0</v>
      </c>
      <c r="W142" s="131">
        <f>MIN(S142, S142+(INDEX('Pace of change parameters'!$E$25:$I$25,1,$B$6)-S142)*(1-V142))</f>
        <v>1.3887423748621282E-2</v>
      </c>
      <c r="X142" s="131">
        <v>4.1053070265251179E-5</v>
      </c>
      <c r="Y142" s="107">
        <f t="shared" si="36"/>
        <v>267043.34922662983</v>
      </c>
      <c r="Z142" s="96">
        <v>0</v>
      </c>
      <c r="AA142" s="98">
        <f t="shared" si="37"/>
        <v>221230.84382891946</v>
      </c>
      <c r="AB142" s="98">
        <f>IF(INDEX('Pace of change parameters'!$E$27:$I$27,1,$B$6)=1,MAX(AA142,Y142),Y142)</f>
        <v>267043.34922662983</v>
      </c>
      <c r="AC142" s="96">
        <f t="shared" si="38"/>
        <v>1.3887423748621286E-2</v>
      </c>
      <c r="AD142" s="142">
        <v>4.1053070265251179E-5</v>
      </c>
      <c r="AE142" s="55">
        <f>IF(ROUND(AB142,0)/D142 &gt; (1+'Pace of change parameters'!$E$25), ROUND(AB142,0), ROUNDUP(AB142,0))</f>
        <v>267044</v>
      </c>
      <c r="AF142" s="55">
        <v>1250.8645804721684</v>
      </c>
      <c r="AG142" s="16">
        <f t="shared" si="31"/>
        <v>1.3889894549476756E-2</v>
      </c>
      <c r="AH142" s="16">
        <f t="shared" si="32"/>
        <v>4.3490128099898939E-5</v>
      </c>
      <c r="AI142" s="55"/>
      <c r="AJ142" s="55">
        <v>221230.84382891946</v>
      </c>
      <c r="AK142" s="55">
        <v>1036.2705271549451</v>
      </c>
      <c r="AL142" s="16">
        <f t="shared" si="39"/>
        <v>0.20708304221136742</v>
      </c>
      <c r="AM142" s="57">
        <f t="shared" si="40"/>
        <v>0.20708304221136742</v>
      </c>
    </row>
    <row r="143" spans="1:39" x14ac:dyDescent="0.2">
      <c r="A143" s="188" t="s">
        <v>333</v>
      </c>
      <c r="B143" s="188" t="s">
        <v>334</v>
      </c>
      <c r="D143" s="67">
        <v>360943.22200000001</v>
      </c>
      <c r="E143" s="72">
        <v>1211.8410526209766</v>
      </c>
      <c r="F143" s="54"/>
      <c r="G143" s="87">
        <v>337571.57377895527</v>
      </c>
      <c r="H143" s="80">
        <v>1117.5344813773213</v>
      </c>
      <c r="I143" s="89"/>
      <c r="J143" s="102">
        <f t="shared" si="33"/>
        <v>6.9234645439514075E-2</v>
      </c>
      <c r="K143" s="125">
        <f t="shared" si="34"/>
        <v>8.4388063916762457E-2</v>
      </c>
      <c r="L143" s="102">
        <v>2.335530105877659E-2</v>
      </c>
      <c r="M143" s="96">
        <f>INDEX('Pace of change parameters'!$E$20:$I$20,1,$B$6)</f>
        <v>9.0547645222140982E-3</v>
      </c>
      <c r="N143" s="107">
        <f>IF(INDEX('Pace of change parameters'!$E$28:$I$28,1,$B$6)=1,(1+L143)*D143,D143)</f>
        <v>369373.15961493482</v>
      </c>
      <c r="O143" s="93">
        <f>IF(K143&lt;INDEX('Pace of change parameters'!$E$16:$I$16,1,$B$6),1,IF(K143&gt;INDEX('Pace of change parameters'!$E$17:$I$17,1,$B$6),0,(K143-INDEX('Pace of change parameters'!$E$17:$I$17,1,$B$6))/(INDEX('Pace of change parameters'!$E$16:$I$16,1,$B$6)-INDEX('Pace of change parameters'!$E$17:$I$17,1,$B$6))))</f>
        <v>0</v>
      </c>
      <c r="P143" s="56">
        <v>2.335530105877659E-2</v>
      </c>
      <c r="Q143" s="56">
        <v>9.0547645222140982E-3</v>
      </c>
      <c r="R143" s="9">
        <f>IF(INDEX('Pace of change parameters'!$E$29:$I$29,1,$B$6)=1,D143*(1+P143),D143)</f>
        <v>369373.15961493482</v>
      </c>
      <c r="S143" s="102">
        <f>IF(P143&lt;INDEX('Pace of change parameters'!$E$22:$I$22,1,$B$6),INDEX('Pace of change parameters'!$E$22:$I$22,1,$B$6),P143)</f>
        <v>3.0487423748621283E-2</v>
      </c>
      <c r="T143" s="131">
        <v>1.6087221747870473E-2</v>
      </c>
      <c r="U143" s="116">
        <f t="shared" si="35"/>
        <v>371947.45095830667</v>
      </c>
      <c r="V143" s="130">
        <f>IF(J143&gt;INDEX('Pace of change parameters'!$E$24:$I$24,1,$B$6),0,IF(J143&lt;INDEX('Pace of change parameters'!$E$23:$I$23,1,$B$6),1,(J143-INDEX('Pace of change parameters'!$E$24:$I$24,1,$B$6))/(INDEX('Pace of change parameters'!$E$23:$I$23,1,$B$6)-INDEX('Pace of change parameters'!$E$24:$I$24,1,$B$6))))</f>
        <v>0.6153070912097186</v>
      </c>
      <c r="W143" s="131">
        <f>MIN(S143, S143+(INDEX('Pace of change parameters'!$E$25:$I$25,1,$B$6)-S143)*(1-V143))</f>
        <v>2.4101521462702613E-2</v>
      </c>
      <c r="X143" s="131">
        <v>9.7905571185745721E-3</v>
      </c>
      <c r="Y143" s="107">
        <f t="shared" si="36"/>
        <v>369642.50281185011</v>
      </c>
      <c r="Z143" s="96">
        <v>0</v>
      </c>
      <c r="AA143" s="98">
        <f t="shared" si="37"/>
        <v>350243.06972321967</v>
      </c>
      <c r="AB143" s="98">
        <f>IF(INDEX('Pace of change parameters'!$E$27:$I$27,1,$B$6)=1,MAX(AA143,Y143),Y143)</f>
        <v>369642.50281185011</v>
      </c>
      <c r="AC143" s="96">
        <f t="shared" si="38"/>
        <v>2.4101521462702724E-2</v>
      </c>
      <c r="AD143" s="142">
        <v>9.7905571185745721E-3</v>
      </c>
      <c r="AE143" s="55">
        <f>IF(ROUND(AB143,0)/D143 &gt; (1+'Pace of change parameters'!$E$25), ROUND(AB143,0), ROUNDUP(AB143,0))</f>
        <v>369643</v>
      </c>
      <c r="AF143" s="55">
        <v>1223.7072976122429</v>
      </c>
      <c r="AG143" s="16">
        <f t="shared" si="31"/>
        <v>2.4102898931843697E-2</v>
      </c>
      <c r="AH143" s="16">
        <f t="shared" si="32"/>
        <v>9.7919153387335811E-3</v>
      </c>
      <c r="AI143" s="55"/>
      <c r="AJ143" s="55">
        <v>350243.06972321967</v>
      </c>
      <c r="AK143" s="55">
        <v>1159.4836108310383</v>
      </c>
      <c r="AL143" s="16">
        <f t="shared" si="39"/>
        <v>5.5389904765599463E-2</v>
      </c>
      <c r="AM143" s="57">
        <f t="shared" si="40"/>
        <v>5.5389904765599463E-2</v>
      </c>
    </row>
    <row r="144" spans="1:39" x14ac:dyDescent="0.2">
      <c r="A144" s="188" t="s">
        <v>335</v>
      </c>
      <c r="B144" s="188" t="s">
        <v>336</v>
      </c>
      <c r="D144" s="67">
        <v>441191.80499999999</v>
      </c>
      <c r="E144" s="72">
        <v>1103.0732737282669</v>
      </c>
      <c r="F144" s="54"/>
      <c r="G144" s="87">
        <v>467484.27586209064</v>
      </c>
      <c r="H144" s="80">
        <v>1155.5693887272537</v>
      </c>
      <c r="I144" s="89"/>
      <c r="J144" s="102">
        <f t="shared" si="33"/>
        <v>-5.6242471072646349E-2</v>
      </c>
      <c r="K144" s="125">
        <f t="shared" si="34"/>
        <v>-4.5428786458947323E-2</v>
      </c>
      <c r="L144" s="102">
        <v>2.061663253072199E-2</v>
      </c>
      <c r="M144" s="96">
        <f>INDEX('Pace of change parameters'!$E$20:$I$20,1,$B$6)</f>
        <v>9.0547645222140982E-3</v>
      </c>
      <c r="N144" s="107">
        <f>IF(INDEX('Pace of change parameters'!$E$28:$I$28,1,$B$6)=1,(1+L144)*D144,D144)</f>
        <v>450287.69431925094</v>
      </c>
      <c r="O144" s="93">
        <f>IF(K144&lt;INDEX('Pace of change parameters'!$E$16:$I$16,1,$B$6),1,IF(K144&gt;INDEX('Pace of change parameters'!$E$17:$I$17,1,$B$6),0,(K144-INDEX('Pace of change parameters'!$E$17:$I$17,1,$B$6))/(INDEX('Pace of change parameters'!$E$16:$I$16,1,$B$6)-INDEX('Pace of change parameters'!$E$17:$I$17,1,$B$6))))</f>
        <v>0.41486275242129411</v>
      </c>
      <c r="P144" s="56">
        <v>5.0428371272621675E-2</v>
      </c>
      <c r="Q144" s="56">
        <v>3.8528786458947417E-2</v>
      </c>
      <c r="R144" s="9">
        <f>IF(INDEX('Pace of change parameters'!$E$29:$I$29,1,$B$6)=1,D144*(1+P144),D144)</f>
        <v>463440.38914497808</v>
      </c>
      <c r="S144" s="102">
        <f>IF(P144&lt;INDEX('Pace of change parameters'!$E$22:$I$22,1,$B$6),INDEX('Pace of change parameters'!$E$22:$I$22,1,$B$6),P144)</f>
        <v>5.0428371272621675E-2</v>
      </c>
      <c r="T144" s="131">
        <v>3.8528786458947417E-2</v>
      </c>
      <c r="U144" s="116">
        <f t="shared" si="35"/>
        <v>463440.38914497808</v>
      </c>
      <c r="V144" s="130">
        <f>IF(J144&gt;INDEX('Pace of change parameters'!$E$24:$I$24,1,$B$6),0,IF(J144&lt;INDEX('Pace of change parameters'!$E$23:$I$23,1,$B$6),1,(J144-INDEX('Pace of change parameters'!$E$24:$I$24,1,$B$6))/(INDEX('Pace of change parameters'!$E$23:$I$23,1,$B$6)-INDEX('Pace of change parameters'!$E$24:$I$24,1,$B$6))))</f>
        <v>1</v>
      </c>
      <c r="W144" s="131">
        <f>MIN(S144, S144+(INDEX('Pace of change parameters'!$E$25:$I$25,1,$B$6)-S144)*(1-V144))</f>
        <v>5.0428371272621675E-2</v>
      </c>
      <c r="X144" s="131">
        <v>3.8528786458947417E-2</v>
      </c>
      <c r="Y144" s="107">
        <f t="shared" si="36"/>
        <v>463440.38914497808</v>
      </c>
      <c r="Z144" s="96">
        <v>-5.2347013227337924E-2</v>
      </c>
      <c r="AA144" s="98">
        <f t="shared" si="37"/>
        <v>459642.33860180865</v>
      </c>
      <c r="AB144" s="98">
        <f>IF(INDEX('Pace of change parameters'!$E$27:$I$27,1,$B$6)=1,MAX(AA144,Y144),Y144)</f>
        <v>463440.38914497808</v>
      </c>
      <c r="AC144" s="96">
        <f t="shared" si="38"/>
        <v>5.0428371272621675E-2</v>
      </c>
      <c r="AD144" s="142">
        <v>3.8528786458947417E-2</v>
      </c>
      <c r="AE144" s="55">
        <f>IF(ROUND(AB144,0)/D144 &gt; (1+'Pace of change parameters'!$E$25), ROUND(AB144,0), ROUNDUP(AB144,0))</f>
        <v>463440</v>
      </c>
      <c r="AF144" s="55">
        <v>1145.5723864170002</v>
      </c>
      <c r="AG144" s="16">
        <f t="shared" si="31"/>
        <v>5.0427489241329004E-2</v>
      </c>
      <c r="AH144" s="16">
        <f t="shared" si="32"/>
        <v>3.8527914419584253E-2</v>
      </c>
      <c r="AI144" s="55"/>
      <c r="AJ144" s="55">
        <v>485032.3325283571</v>
      </c>
      <c r="AK144" s="55">
        <v>1198.9462425856941</v>
      </c>
      <c r="AL144" s="16">
        <f t="shared" si="39"/>
        <v>-4.4517305507864702E-2</v>
      </c>
      <c r="AM144" s="57">
        <f t="shared" si="40"/>
        <v>-4.4517305507864813E-2</v>
      </c>
    </row>
    <row r="145" spans="1:39" x14ac:dyDescent="0.2">
      <c r="A145" s="188" t="s">
        <v>337</v>
      </c>
      <c r="B145" s="188" t="s">
        <v>338</v>
      </c>
      <c r="D145" s="67">
        <v>461070.18900000001</v>
      </c>
      <c r="E145" s="72">
        <v>1081.9586548209056</v>
      </c>
      <c r="F145" s="54"/>
      <c r="G145" s="87">
        <v>467774.96371867007</v>
      </c>
      <c r="H145" s="80">
        <v>1085.7865692485909</v>
      </c>
      <c r="I145" s="89"/>
      <c r="J145" s="102">
        <f t="shared" si="33"/>
        <v>-1.4333333843626672E-2</v>
      </c>
      <c r="K145" s="125">
        <f t="shared" si="34"/>
        <v>-3.5254759416800674E-3</v>
      </c>
      <c r="L145" s="102">
        <v>2.0119073466297044E-2</v>
      </c>
      <c r="M145" s="96">
        <f>INDEX('Pace of change parameters'!$E$20:$I$20,1,$B$6)</f>
        <v>9.0547645222140982E-3</v>
      </c>
      <c r="N145" s="107">
        <f>IF(INDEX('Pace of change parameters'!$E$28:$I$28,1,$B$6)=1,(1+L145)*D145,D145)</f>
        <v>470346.49400561047</v>
      </c>
      <c r="O145" s="93">
        <f>IF(K145&lt;INDEX('Pace of change parameters'!$E$16:$I$16,1,$B$6),1,IF(K145&gt;INDEX('Pace of change parameters'!$E$17:$I$17,1,$B$6),0,(K145-INDEX('Pace of change parameters'!$E$17:$I$17,1,$B$6))/(INDEX('Pace of change parameters'!$E$16:$I$16,1,$B$6)-INDEX('Pace of change parameters'!$E$17:$I$17,1,$B$6))))</f>
        <v>0</v>
      </c>
      <c r="P145" s="56">
        <v>2.0119073466297044E-2</v>
      </c>
      <c r="Q145" s="56">
        <v>9.0547645222140982E-3</v>
      </c>
      <c r="R145" s="9">
        <f>IF(INDEX('Pace of change parameters'!$E$29:$I$29,1,$B$6)=1,D145*(1+P145),D145)</f>
        <v>470346.49400561047</v>
      </c>
      <c r="S145" s="102">
        <f>IF(P145&lt;INDEX('Pace of change parameters'!$E$22:$I$22,1,$B$6),INDEX('Pace of change parameters'!$E$22:$I$22,1,$B$6),P145)</f>
        <v>3.0487423748621283E-2</v>
      </c>
      <c r="T145" s="131">
        <v>1.9310658686671367E-2</v>
      </c>
      <c r="U145" s="116">
        <f t="shared" si="35"/>
        <v>475127.03122989991</v>
      </c>
      <c r="V145" s="130">
        <f>IF(J145&gt;INDEX('Pace of change parameters'!$E$24:$I$24,1,$B$6),0,IF(J145&lt;INDEX('Pace of change parameters'!$E$23:$I$23,1,$B$6),1,(J145-INDEX('Pace of change parameters'!$E$24:$I$24,1,$B$6))/(INDEX('Pace of change parameters'!$E$23:$I$23,1,$B$6)-INDEX('Pace of change parameters'!$E$24:$I$24,1,$B$6))))</f>
        <v>1</v>
      </c>
      <c r="W145" s="131">
        <f>MIN(S145, S145+(INDEX('Pace of change parameters'!$E$25:$I$25,1,$B$6)-S145)*(1-V145))</f>
        <v>3.0487423748621283E-2</v>
      </c>
      <c r="X145" s="131">
        <v>1.9310658686671367E-2</v>
      </c>
      <c r="Y145" s="107">
        <f t="shared" si="36"/>
        <v>475127.03122989991</v>
      </c>
      <c r="Z145" s="96">
        <v>-1.0747395719447717E-2</v>
      </c>
      <c r="AA145" s="98">
        <f t="shared" si="37"/>
        <v>480117.85617357388</v>
      </c>
      <c r="AB145" s="98">
        <f>IF(INDEX('Pace of change parameters'!$E$27:$I$27,1,$B$6)=1,MAX(AA145,Y145),Y145)</f>
        <v>475127.03122989991</v>
      </c>
      <c r="AC145" s="96">
        <f t="shared" si="38"/>
        <v>3.0487423748621234E-2</v>
      </c>
      <c r="AD145" s="142">
        <v>1.9310658686671367E-2</v>
      </c>
      <c r="AE145" s="55">
        <f>IF(ROUND(AB145,0)/D145 &gt; (1+'Pace of change parameters'!$E$25), ROUND(AB145,0), ROUNDUP(AB145,0))</f>
        <v>475127</v>
      </c>
      <c r="AF145" s="55">
        <v>1102.8519166272449</v>
      </c>
      <c r="AG145" s="16">
        <f t="shared" si="31"/>
        <v>3.0487356015116429E-2</v>
      </c>
      <c r="AH145" s="16">
        <f t="shared" si="32"/>
        <v>1.9310591687810685E-2</v>
      </c>
      <c r="AI145" s="55"/>
      <c r="AJ145" s="55">
        <v>485333.93199681921</v>
      </c>
      <c r="AK145" s="55">
        <v>1126.5439705740339</v>
      </c>
      <c r="AL145" s="16">
        <f t="shared" si="39"/>
        <v>-2.1030740535335379E-2</v>
      </c>
      <c r="AM145" s="57">
        <f t="shared" si="40"/>
        <v>-2.1030740535335379E-2</v>
      </c>
    </row>
    <row r="146" spans="1:39" x14ac:dyDescent="0.2">
      <c r="A146" s="188" t="s">
        <v>339</v>
      </c>
      <c r="B146" s="188" t="s">
        <v>340</v>
      </c>
      <c r="D146" s="67">
        <v>367132.07900000003</v>
      </c>
      <c r="E146" s="72">
        <v>1132.2535428019823</v>
      </c>
      <c r="F146" s="54"/>
      <c r="G146" s="87">
        <v>380278.70936738519</v>
      </c>
      <c r="H146" s="80">
        <v>1155.7475043925069</v>
      </c>
      <c r="I146" s="89"/>
      <c r="J146" s="102">
        <f t="shared" si="33"/>
        <v>-3.4571039723089725E-2</v>
      </c>
      <c r="K146" s="125">
        <f t="shared" si="34"/>
        <v>-2.0327936250118639E-2</v>
      </c>
      <c r="L146" s="102">
        <v>2.3941485360650772E-2</v>
      </c>
      <c r="M146" s="96">
        <f>INDEX('Pace of change parameters'!$E$20:$I$20,1,$B$6)</f>
        <v>9.0547645222140982E-3</v>
      </c>
      <c r="N146" s="107">
        <f>IF(INDEX('Pace of change parameters'!$E$28:$I$28,1,$B$6)=1,(1+L146)*D146,D146)</f>
        <v>375921.76629480382</v>
      </c>
      <c r="O146" s="93">
        <f>IF(K146&lt;INDEX('Pace of change parameters'!$E$16:$I$16,1,$B$6),1,IF(K146&gt;INDEX('Pace of change parameters'!$E$17:$I$17,1,$B$6),0,(K146-INDEX('Pace of change parameters'!$E$17:$I$17,1,$B$6))/(INDEX('Pace of change parameters'!$E$16:$I$16,1,$B$6)-INDEX('Pace of change parameters'!$E$17:$I$17,1,$B$6))))</f>
        <v>6.1554750272760153E-2</v>
      </c>
      <c r="P146" s="56">
        <v>2.8379175080027075E-2</v>
      </c>
      <c r="Q146" s="56">
        <v>1.3427936250118622E-2</v>
      </c>
      <c r="R146" s="9">
        <f>IF(INDEX('Pace of change parameters'!$E$29:$I$29,1,$B$6)=1,D146*(1+P146),D146)</f>
        <v>377550.98454743536</v>
      </c>
      <c r="S146" s="102">
        <f>IF(P146&lt;INDEX('Pace of change parameters'!$E$22:$I$22,1,$B$6),INDEX('Pace of change parameters'!$E$22:$I$22,1,$B$6),P146)</f>
        <v>3.0487423748621283E-2</v>
      </c>
      <c r="T146" s="131">
        <v>1.5505533841638552E-2</v>
      </c>
      <c r="U146" s="116">
        <f t="shared" si="35"/>
        <v>378324.9902641853</v>
      </c>
      <c r="V146" s="130">
        <f>IF(J146&gt;INDEX('Pace of change parameters'!$E$24:$I$24,1,$B$6),0,IF(J146&lt;INDEX('Pace of change parameters'!$E$23:$I$23,1,$B$6),1,(J146-INDEX('Pace of change parameters'!$E$24:$I$24,1,$B$6))/(INDEX('Pace of change parameters'!$E$23:$I$23,1,$B$6)-INDEX('Pace of change parameters'!$E$24:$I$24,1,$B$6))))</f>
        <v>1</v>
      </c>
      <c r="W146" s="131">
        <f>MIN(S146, S146+(INDEX('Pace of change parameters'!$E$25:$I$25,1,$B$6)-S146)*(1-V146))</f>
        <v>3.0487423748621283E-2</v>
      </c>
      <c r="X146" s="131">
        <v>1.5505533841638552E-2</v>
      </c>
      <c r="Y146" s="107">
        <f t="shared" si="36"/>
        <v>378324.9902641853</v>
      </c>
      <c r="Z146" s="96">
        <v>-2.7428080691450751E-2</v>
      </c>
      <c r="AA146" s="98">
        <f t="shared" si="37"/>
        <v>383731.47205874894</v>
      </c>
      <c r="AB146" s="98">
        <f>IF(INDEX('Pace of change parameters'!$E$27:$I$27,1,$B$6)=1,MAX(AA146,Y146),Y146)</f>
        <v>378324.9902641853</v>
      </c>
      <c r="AC146" s="96">
        <f t="shared" si="38"/>
        <v>3.0487423748621234E-2</v>
      </c>
      <c r="AD146" s="142">
        <v>1.5505533841638552E-2</v>
      </c>
      <c r="AE146" s="55">
        <f>IF(ROUND(AB146,0)/D146 &gt; (1+'Pace of change parameters'!$E$25), ROUND(AB146,0), ROUNDUP(AB146,0))</f>
        <v>378325</v>
      </c>
      <c r="AF146" s="55">
        <v>1149.8097680164158</v>
      </c>
      <c r="AG146" s="16">
        <f t="shared" si="31"/>
        <v>3.0487450267183025E-2</v>
      </c>
      <c r="AH146" s="16">
        <f t="shared" si="32"/>
        <v>1.5505559974656524E-2</v>
      </c>
      <c r="AI146" s="55"/>
      <c r="AJ146" s="55">
        <v>394553.31214123796</v>
      </c>
      <c r="AK146" s="55">
        <v>1199.1310442165475</v>
      </c>
      <c r="AL146" s="16">
        <f t="shared" si="39"/>
        <v>-4.1130847573340623E-2</v>
      </c>
      <c r="AM146" s="57">
        <f t="shared" si="40"/>
        <v>-4.1130847573340734E-2</v>
      </c>
    </row>
    <row r="147" spans="1:39" x14ac:dyDescent="0.2">
      <c r="A147" s="188" t="s">
        <v>341</v>
      </c>
      <c r="B147" s="188" t="s">
        <v>342</v>
      </c>
      <c r="D147" s="67">
        <v>345609.10100000002</v>
      </c>
      <c r="E147" s="72">
        <v>1209.3113859827147</v>
      </c>
      <c r="F147" s="54"/>
      <c r="G147" s="87">
        <v>352974.53886428749</v>
      </c>
      <c r="H147" s="80">
        <v>1220.4448781586307</v>
      </c>
      <c r="I147" s="89"/>
      <c r="J147" s="102">
        <f t="shared" si="33"/>
        <v>-2.0866768147034365E-2</v>
      </c>
      <c r="K147" s="125">
        <f t="shared" si="34"/>
        <v>-9.1224867055968994E-3</v>
      </c>
      <c r="L147" s="102">
        <v>2.1157941861977614E-2</v>
      </c>
      <c r="M147" s="96">
        <f>INDEX('Pace of change parameters'!$E$20:$I$20,1,$B$6)</f>
        <v>9.0547645222140982E-3</v>
      </c>
      <c r="N147" s="107">
        <f>IF(INDEX('Pace of change parameters'!$E$28:$I$28,1,$B$6)=1,(1+L147)*D147,D147)</f>
        <v>352921.4782659284</v>
      </c>
      <c r="O147" s="93">
        <f>IF(K147&lt;INDEX('Pace of change parameters'!$E$16:$I$16,1,$B$6),1,IF(K147&gt;INDEX('Pace of change parameters'!$E$17:$I$17,1,$B$6),0,(K147-INDEX('Pace of change parameters'!$E$17:$I$17,1,$B$6))/(INDEX('Pace of change parameters'!$E$16:$I$16,1,$B$6)-INDEX('Pace of change parameters'!$E$17:$I$17,1,$B$6))))</f>
        <v>0</v>
      </c>
      <c r="P147" s="56">
        <v>2.1157941861977614E-2</v>
      </c>
      <c r="Q147" s="56">
        <v>9.0547645222140982E-3</v>
      </c>
      <c r="R147" s="9">
        <f>IF(INDEX('Pace of change parameters'!$E$29:$I$29,1,$B$6)=1,D147*(1+P147),D147)</f>
        <v>352921.4782659284</v>
      </c>
      <c r="S147" s="102">
        <f>IF(P147&lt;INDEX('Pace of change parameters'!$E$22:$I$22,1,$B$6),INDEX('Pace of change parameters'!$E$22:$I$22,1,$B$6),P147)</f>
        <v>3.0487423748621283E-2</v>
      </c>
      <c r="T147" s="131">
        <v>1.8273669612523635E-2</v>
      </c>
      <c r="U147" s="116">
        <f t="shared" si="35"/>
        <v>356145.83211356704</v>
      </c>
      <c r="V147" s="130">
        <f>IF(J147&gt;INDEX('Pace of change parameters'!$E$24:$I$24,1,$B$6),0,IF(J147&lt;INDEX('Pace of change parameters'!$E$23:$I$23,1,$B$6),1,(J147-INDEX('Pace of change parameters'!$E$24:$I$24,1,$B$6))/(INDEX('Pace of change parameters'!$E$23:$I$23,1,$B$6)-INDEX('Pace of change parameters'!$E$24:$I$24,1,$B$6))))</f>
        <v>1</v>
      </c>
      <c r="W147" s="131">
        <f>MIN(S147, S147+(INDEX('Pace of change parameters'!$E$25:$I$25,1,$B$6)-S147)*(1-V147))</f>
        <v>3.0487423748621283E-2</v>
      </c>
      <c r="X147" s="131">
        <v>1.8273669612523635E-2</v>
      </c>
      <c r="Y147" s="107">
        <f t="shared" si="36"/>
        <v>356145.83211356704</v>
      </c>
      <c r="Z147" s="96">
        <v>-1.6303842312624273E-2</v>
      </c>
      <c r="AA147" s="98">
        <f t="shared" si="37"/>
        <v>360253.35726351751</v>
      </c>
      <c r="AB147" s="98">
        <f>IF(INDEX('Pace of change parameters'!$E$27:$I$27,1,$B$6)=1,MAX(AA147,Y147),Y147)</f>
        <v>356145.83211356704</v>
      </c>
      <c r="AC147" s="96">
        <f t="shared" si="38"/>
        <v>3.0487423748621234E-2</v>
      </c>
      <c r="AD147" s="142">
        <v>1.8273669612523635E-2</v>
      </c>
      <c r="AE147" s="55">
        <f>IF(ROUND(AB147,0)/D147 &gt; (1+'Pace of change parameters'!$E$25), ROUND(AB147,0), ROUNDUP(AB147,0))</f>
        <v>356146</v>
      </c>
      <c r="AF147" s="55">
        <v>1231.41052319301</v>
      </c>
      <c r="AG147" s="16">
        <f t="shared" si="31"/>
        <v>3.0487909518331691E-2</v>
      </c>
      <c r="AH147" s="16">
        <f t="shared" si="32"/>
        <v>1.827414962469498E-2</v>
      </c>
      <c r="AI147" s="55"/>
      <c r="AJ147" s="55">
        <v>366224.21918416</v>
      </c>
      <c r="AK147" s="55">
        <v>1266.2569770586165</v>
      </c>
      <c r="AL147" s="16">
        <f t="shared" si="39"/>
        <v>-2.7519259121123407E-2</v>
      </c>
      <c r="AM147" s="57">
        <f t="shared" si="40"/>
        <v>-2.7519259121123407E-2</v>
      </c>
    </row>
    <row r="148" spans="1:39" x14ac:dyDescent="0.2">
      <c r="A148" s="188" t="s">
        <v>343</v>
      </c>
      <c r="B148" s="188" t="s">
        <v>344</v>
      </c>
      <c r="D148" s="67">
        <v>255619.247</v>
      </c>
      <c r="E148" s="72">
        <v>1218.1103888986843</v>
      </c>
      <c r="F148" s="54"/>
      <c r="G148" s="87">
        <v>230888.56798136752</v>
      </c>
      <c r="H148" s="80">
        <v>1096.6187460048659</v>
      </c>
      <c r="I148" s="89"/>
      <c r="J148" s="102">
        <f t="shared" si="33"/>
        <v>0.10711088571794614</v>
      </c>
      <c r="K148" s="125">
        <f t="shared" si="34"/>
        <v>0.1107874941372553</v>
      </c>
      <c r="L148" s="102">
        <v>1.2405738025090374E-2</v>
      </c>
      <c r="M148" s="96">
        <f>INDEX('Pace of change parameters'!$E$20:$I$20,1,$B$6)</f>
        <v>9.0547645222140982E-3</v>
      </c>
      <c r="N148" s="107">
        <f>IF(INDEX('Pace of change parameters'!$E$28:$I$28,1,$B$6)=1,(1+L148)*D148,D148)</f>
        <v>258790.39241245287</v>
      </c>
      <c r="O148" s="93">
        <f>IF(K148&lt;INDEX('Pace of change parameters'!$E$16:$I$16,1,$B$6),1,IF(K148&gt;INDEX('Pace of change parameters'!$E$17:$I$17,1,$B$6),0,(K148-INDEX('Pace of change parameters'!$E$17:$I$17,1,$B$6))/(INDEX('Pace of change parameters'!$E$16:$I$16,1,$B$6)-INDEX('Pace of change parameters'!$E$17:$I$17,1,$B$6))))</f>
        <v>0</v>
      </c>
      <c r="P148" s="56">
        <v>1.2405738025090374E-2</v>
      </c>
      <c r="Q148" s="56">
        <v>9.0547645222140982E-3</v>
      </c>
      <c r="R148" s="9">
        <f>IF(INDEX('Pace of change parameters'!$E$29:$I$29,1,$B$6)=1,D148*(1+P148),D148)</f>
        <v>258790.39241245287</v>
      </c>
      <c r="S148" s="102">
        <f>IF(P148&lt;INDEX('Pace of change parameters'!$E$22:$I$22,1,$B$6),INDEX('Pace of change parameters'!$E$22:$I$22,1,$B$6),P148)</f>
        <v>3.0487423748621283E-2</v>
      </c>
      <c r="T148" s="131">
        <v>2.7076601464301797E-2</v>
      </c>
      <c r="U148" s="116">
        <f t="shared" si="35"/>
        <v>263412.41930159245</v>
      </c>
      <c r="V148" s="130">
        <f>IF(J148&gt;INDEX('Pace of change parameters'!$E$24:$I$24,1,$B$6),0,IF(J148&lt;INDEX('Pace of change parameters'!$E$23:$I$23,1,$B$6),1,(J148-INDEX('Pace of change parameters'!$E$24:$I$24,1,$B$6))/(INDEX('Pace of change parameters'!$E$23:$I$23,1,$B$6)-INDEX('Pace of change parameters'!$E$24:$I$24,1,$B$6))))</f>
        <v>0</v>
      </c>
      <c r="W148" s="131">
        <f>MIN(S148, S148+(INDEX('Pace of change parameters'!$E$25:$I$25,1,$B$6)-S148)*(1-V148))</f>
        <v>1.3887423748621282E-2</v>
      </c>
      <c r="X148" s="131">
        <v>1.0531545996971481E-2</v>
      </c>
      <c r="Y148" s="107">
        <f t="shared" si="36"/>
        <v>259169.13980139251</v>
      </c>
      <c r="Z148" s="96">
        <v>0</v>
      </c>
      <c r="AA148" s="98">
        <f t="shared" si="37"/>
        <v>239555.4812525326</v>
      </c>
      <c r="AB148" s="98">
        <f>IF(INDEX('Pace of change parameters'!$E$27:$I$27,1,$B$6)=1,MAX(AA148,Y148),Y148)</f>
        <v>259169.13980139251</v>
      </c>
      <c r="AC148" s="96">
        <f t="shared" si="38"/>
        <v>1.3887423748621286E-2</v>
      </c>
      <c r="AD148" s="142">
        <v>1.0531545996971481E-2</v>
      </c>
      <c r="AE148" s="55">
        <f>IF(ROUND(AB148,0)/D148 &gt; (1+'Pace of change parameters'!$E$25), ROUND(AB148,0), ROUNDUP(AB148,0))</f>
        <v>259170</v>
      </c>
      <c r="AF148" s="55">
        <v>1230.9430600523131</v>
      </c>
      <c r="AG148" s="16">
        <f t="shared" si="31"/>
        <v>1.3890788904483475E-2</v>
      </c>
      <c r="AH148" s="16">
        <f t="shared" si="32"/>
        <v>1.0534900014464998E-2</v>
      </c>
      <c r="AI148" s="55"/>
      <c r="AJ148" s="55">
        <v>239555.4812525326</v>
      </c>
      <c r="AK148" s="55">
        <v>1137.7827570525023</v>
      </c>
      <c r="AL148" s="16">
        <f t="shared" si="39"/>
        <v>8.1878814230889274E-2</v>
      </c>
      <c r="AM148" s="57">
        <f t="shared" si="40"/>
        <v>8.1878814230889052E-2</v>
      </c>
    </row>
    <row r="149" spans="1:39" x14ac:dyDescent="0.2">
      <c r="A149" s="188" t="s">
        <v>345</v>
      </c>
      <c r="B149" s="188" t="s">
        <v>346</v>
      </c>
      <c r="D149" s="67">
        <v>331204.59399999998</v>
      </c>
      <c r="E149" s="72">
        <v>1097.6489494266586</v>
      </c>
      <c r="F149" s="54"/>
      <c r="G149" s="87">
        <v>336381.40734078625</v>
      </c>
      <c r="H149" s="80">
        <v>1099.606559120318</v>
      </c>
      <c r="I149" s="89"/>
      <c r="J149" s="102">
        <f t="shared" si="33"/>
        <v>-1.5389713069193678E-2</v>
      </c>
      <c r="K149" s="125">
        <f t="shared" si="34"/>
        <v>-1.7802819357729538E-3</v>
      </c>
      <c r="L149" s="102">
        <v>2.3002070892963244E-2</v>
      </c>
      <c r="M149" s="96">
        <f>INDEX('Pace of change parameters'!$E$20:$I$20,1,$B$6)</f>
        <v>9.0547645222140982E-3</v>
      </c>
      <c r="N149" s="107">
        <f>IF(INDEX('Pace of change parameters'!$E$28:$I$28,1,$B$6)=1,(1+L149)*D149,D149)</f>
        <v>338822.98555126309</v>
      </c>
      <c r="O149" s="93">
        <f>IF(K149&lt;INDEX('Pace of change parameters'!$E$16:$I$16,1,$B$6),1,IF(K149&gt;INDEX('Pace of change parameters'!$E$17:$I$17,1,$B$6),0,(K149-INDEX('Pace of change parameters'!$E$17:$I$17,1,$B$6))/(INDEX('Pace of change parameters'!$E$16:$I$16,1,$B$6)-INDEX('Pace of change parameters'!$E$17:$I$17,1,$B$6))))</f>
        <v>0</v>
      </c>
      <c r="P149" s="56">
        <v>2.3002070892963244E-2</v>
      </c>
      <c r="Q149" s="56">
        <v>9.0547645222140982E-3</v>
      </c>
      <c r="R149" s="9">
        <f>IF(INDEX('Pace of change parameters'!$E$29:$I$29,1,$B$6)=1,D149*(1+P149),D149)</f>
        <v>338822.98555126309</v>
      </c>
      <c r="S149" s="102">
        <f>IF(P149&lt;INDEX('Pace of change parameters'!$E$22:$I$22,1,$B$6),INDEX('Pace of change parameters'!$E$22:$I$22,1,$B$6),P149)</f>
        <v>3.0487423748621283E-2</v>
      </c>
      <c r="T149" s="131">
        <v>1.6438064300423383E-2</v>
      </c>
      <c r="U149" s="116">
        <f t="shared" si="35"/>
        <v>341302.16880476801</v>
      </c>
      <c r="V149" s="130">
        <f>IF(J149&gt;INDEX('Pace of change parameters'!$E$24:$I$24,1,$B$6),0,IF(J149&lt;INDEX('Pace of change parameters'!$E$23:$I$23,1,$B$6),1,(J149-INDEX('Pace of change parameters'!$E$24:$I$24,1,$B$6))/(INDEX('Pace of change parameters'!$E$23:$I$23,1,$B$6)-INDEX('Pace of change parameters'!$E$24:$I$24,1,$B$6))))</f>
        <v>1</v>
      </c>
      <c r="W149" s="131">
        <f>MIN(S149, S149+(INDEX('Pace of change parameters'!$E$25:$I$25,1,$B$6)-S149)*(1-V149))</f>
        <v>3.0487423748621283E-2</v>
      </c>
      <c r="X149" s="131">
        <v>1.6438064300423383E-2</v>
      </c>
      <c r="Y149" s="107">
        <f t="shared" si="36"/>
        <v>341302.16880476801</v>
      </c>
      <c r="Z149" s="96">
        <v>-9.0148499557213269E-3</v>
      </c>
      <c r="AA149" s="98">
        <f t="shared" si="37"/>
        <v>345861.97094787273</v>
      </c>
      <c r="AB149" s="98">
        <f>IF(INDEX('Pace of change parameters'!$E$27:$I$27,1,$B$6)=1,MAX(AA149,Y149),Y149)</f>
        <v>341302.16880476801</v>
      </c>
      <c r="AC149" s="96">
        <f t="shared" si="38"/>
        <v>3.0487423748621234E-2</v>
      </c>
      <c r="AD149" s="142">
        <v>1.6438064300423383E-2</v>
      </c>
      <c r="AE149" s="55">
        <f>IF(ROUND(AB149,0)/D149 &gt; (1+'Pace of change parameters'!$E$25), ROUND(AB149,0), ROUNDUP(AB149,0))</f>
        <v>341302</v>
      </c>
      <c r="AF149" s="55">
        <v>1115.6916216260147</v>
      </c>
      <c r="AG149" s="16">
        <f t="shared" si="31"/>
        <v>3.0486914079458804E-2</v>
      </c>
      <c r="AH149" s="16">
        <f t="shared" si="32"/>
        <v>1.6437561579939031E-2</v>
      </c>
      <c r="AI149" s="55"/>
      <c r="AJ149" s="55">
        <v>349008.2277543908</v>
      </c>
      <c r="AK149" s="55">
        <v>1140.8827243441813</v>
      </c>
      <c r="AL149" s="16">
        <f t="shared" si="39"/>
        <v>-2.20803612681989E-2</v>
      </c>
      <c r="AM149" s="57">
        <f t="shared" si="40"/>
        <v>-2.2080361268199011E-2</v>
      </c>
    </row>
    <row r="150" spans="1:39" x14ac:dyDescent="0.2">
      <c r="A150" s="188" t="s">
        <v>347</v>
      </c>
      <c r="B150" s="188" t="s">
        <v>348</v>
      </c>
      <c r="D150" s="67">
        <v>264826.04700000002</v>
      </c>
      <c r="E150" s="72">
        <v>1021.1971935263701</v>
      </c>
      <c r="F150" s="54"/>
      <c r="G150" s="87">
        <v>278203.05837078812</v>
      </c>
      <c r="H150" s="80">
        <v>1059.975414418129</v>
      </c>
      <c r="I150" s="89"/>
      <c r="J150" s="102">
        <f t="shared" si="33"/>
        <v>-4.8083624418532644E-2</v>
      </c>
      <c r="K150" s="125">
        <f t="shared" si="34"/>
        <v>-3.6584075785423886E-2</v>
      </c>
      <c r="L150" s="102">
        <v>2.1244568832498478E-2</v>
      </c>
      <c r="M150" s="96">
        <f>INDEX('Pace of change parameters'!$E$20:$I$20,1,$B$6)</f>
        <v>9.0547645222140982E-3</v>
      </c>
      <c r="N150" s="107">
        <f>IF(INDEX('Pace of change parameters'!$E$28:$I$28,1,$B$6)=1,(1+L150)*D150,D150)</f>
        <v>270452.16218412999</v>
      </c>
      <c r="O150" s="93">
        <f>IF(K150&lt;INDEX('Pace of change parameters'!$E$16:$I$16,1,$B$6),1,IF(K150&gt;INDEX('Pace of change parameters'!$E$17:$I$17,1,$B$6),0,(K150-INDEX('Pace of change parameters'!$E$17:$I$17,1,$B$6))/(INDEX('Pace of change parameters'!$E$16:$I$16,1,$B$6)-INDEX('Pace of change parameters'!$E$17:$I$17,1,$B$6))))</f>
        <v>0.29036868024260509</v>
      </c>
      <c r="P150" s="56">
        <v>4.2123090818650066E-2</v>
      </c>
      <c r="Q150" s="56">
        <v>2.968407578542398E-2</v>
      </c>
      <c r="R150" s="9">
        <f>IF(INDEX('Pace of change parameters'!$E$29:$I$29,1,$B$6)=1,D150*(1+P150),D150)</f>
        <v>275981.33862892509</v>
      </c>
      <c r="S150" s="102">
        <f>IF(P150&lt;INDEX('Pace of change parameters'!$E$22:$I$22,1,$B$6),INDEX('Pace of change parameters'!$E$22:$I$22,1,$B$6),P150)</f>
        <v>4.2123090818650066E-2</v>
      </c>
      <c r="T150" s="131">
        <v>2.968407578542398E-2</v>
      </c>
      <c r="U150" s="116">
        <f t="shared" si="35"/>
        <v>275981.33862892509</v>
      </c>
      <c r="V150" s="130">
        <f>IF(J150&gt;INDEX('Pace of change parameters'!$E$24:$I$24,1,$B$6),0,IF(J150&lt;INDEX('Pace of change parameters'!$E$23:$I$23,1,$B$6),1,(J150-INDEX('Pace of change parameters'!$E$24:$I$24,1,$B$6))/(INDEX('Pace of change parameters'!$E$23:$I$23,1,$B$6)-INDEX('Pace of change parameters'!$E$24:$I$24,1,$B$6))))</f>
        <v>1</v>
      </c>
      <c r="W150" s="131">
        <f>MIN(S150, S150+(INDEX('Pace of change parameters'!$E$25:$I$25,1,$B$6)-S150)*(1-V150))</f>
        <v>4.2123090818650066E-2</v>
      </c>
      <c r="X150" s="131">
        <v>2.968407578542398E-2</v>
      </c>
      <c r="Y150" s="107">
        <f t="shared" si="36"/>
        <v>275981.33862892509</v>
      </c>
      <c r="Z150" s="96">
        <v>-4.3566404334040687E-2</v>
      </c>
      <c r="AA150" s="98">
        <f t="shared" si="37"/>
        <v>276070.75626209157</v>
      </c>
      <c r="AB150" s="98">
        <f>IF(INDEX('Pace of change parameters'!$E$27:$I$27,1,$B$6)=1,MAX(AA150,Y150),Y150)</f>
        <v>275981.33862892509</v>
      </c>
      <c r="AC150" s="96">
        <f t="shared" si="38"/>
        <v>4.2123090818650066E-2</v>
      </c>
      <c r="AD150" s="142">
        <v>2.968407578542398E-2</v>
      </c>
      <c r="AE150" s="55">
        <f>IF(ROUND(AB150,0)/D150 &gt; (1+'Pace of change parameters'!$E$25), ROUND(AB150,0), ROUNDUP(AB150,0))</f>
        <v>275981</v>
      </c>
      <c r="AF150" s="55">
        <v>1051.5091982081756</v>
      </c>
      <c r="AG150" s="16">
        <f t="shared" si="31"/>
        <v>4.2121812134287451E-2</v>
      </c>
      <c r="AH150" s="16">
        <f t="shared" si="32"/>
        <v>2.968281236372472E-2</v>
      </c>
      <c r="AI150" s="55"/>
      <c r="AJ150" s="55">
        <v>288646.02572838846</v>
      </c>
      <c r="AK150" s="55">
        <v>1099.7639369363619</v>
      </c>
      <c r="AL150" s="16">
        <f t="shared" si="39"/>
        <v>-4.38773605021191E-2</v>
      </c>
      <c r="AM150" s="57">
        <f t="shared" si="40"/>
        <v>-4.3877360502118878E-2</v>
      </c>
    </row>
    <row r="151" spans="1:39" x14ac:dyDescent="0.2">
      <c r="A151" s="188" t="s">
        <v>349</v>
      </c>
      <c r="B151" s="188" t="s">
        <v>350</v>
      </c>
      <c r="D151" s="67">
        <v>320316.38099999999</v>
      </c>
      <c r="E151" s="72">
        <v>1201.5498975940222</v>
      </c>
      <c r="F151" s="54"/>
      <c r="G151" s="87">
        <v>336779.353352979</v>
      </c>
      <c r="H151" s="80">
        <v>1249.593048163867</v>
      </c>
      <c r="I151" s="89"/>
      <c r="J151" s="102">
        <f t="shared" si="33"/>
        <v>-4.888355592192184E-2</v>
      </c>
      <c r="K151" s="125">
        <f t="shared" si="34"/>
        <v>-3.8447037329824019E-2</v>
      </c>
      <c r="L151" s="102">
        <v>2.0127035300361307E-2</v>
      </c>
      <c r="M151" s="96">
        <f>INDEX('Pace of change parameters'!$E$20:$I$20,1,$B$6)</f>
        <v>9.0547645222140982E-3</v>
      </c>
      <c r="N151" s="107">
        <f>IF(INDEX('Pace of change parameters'!$E$28:$I$28,1,$B$6)=1,(1+L151)*D151,D151)</f>
        <v>326763.40010767098</v>
      </c>
      <c r="O151" s="93">
        <f>IF(K151&lt;INDEX('Pace of change parameters'!$E$16:$I$16,1,$B$6),1,IF(K151&gt;INDEX('Pace of change parameters'!$E$17:$I$17,1,$B$6),0,(K151-INDEX('Pace of change parameters'!$E$17:$I$17,1,$B$6))/(INDEX('Pace of change parameters'!$E$16:$I$16,1,$B$6)-INDEX('Pace of change parameters'!$E$17:$I$17,1,$B$6))))</f>
        <v>0.31659086856912044</v>
      </c>
      <c r="P151" s="56">
        <v>4.2866113874811651E-2</v>
      </c>
      <c r="Q151" s="56">
        <v>3.1547037329824112E-2</v>
      </c>
      <c r="R151" s="9">
        <f>IF(INDEX('Pace of change parameters'!$E$29:$I$29,1,$B$6)=1,D151*(1+P151),D151)</f>
        <v>334047.09946391353</v>
      </c>
      <c r="S151" s="102">
        <f>IF(P151&lt;INDEX('Pace of change parameters'!$E$22:$I$22,1,$B$6),INDEX('Pace of change parameters'!$E$22:$I$22,1,$B$6),P151)</f>
        <v>4.2866113874811651E-2</v>
      </c>
      <c r="T151" s="131">
        <v>3.1547037329824112E-2</v>
      </c>
      <c r="U151" s="116">
        <f t="shared" si="35"/>
        <v>334047.09946391353</v>
      </c>
      <c r="V151" s="130">
        <f>IF(J151&gt;INDEX('Pace of change parameters'!$E$24:$I$24,1,$B$6),0,IF(J151&lt;INDEX('Pace of change parameters'!$E$23:$I$23,1,$B$6),1,(J151-INDEX('Pace of change parameters'!$E$24:$I$24,1,$B$6))/(INDEX('Pace of change parameters'!$E$23:$I$23,1,$B$6)-INDEX('Pace of change parameters'!$E$24:$I$24,1,$B$6))))</f>
        <v>1</v>
      </c>
      <c r="W151" s="131">
        <f>MIN(S151, S151+(INDEX('Pace of change parameters'!$E$25:$I$25,1,$B$6)-S151)*(1-V151))</f>
        <v>4.2866113874811651E-2</v>
      </c>
      <c r="X151" s="131">
        <v>3.1547037329824112E-2</v>
      </c>
      <c r="Y151" s="107">
        <f t="shared" si="36"/>
        <v>334047.09946391353</v>
      </c>
      <c r="Z151" s="96">
        <v>-4.5415864119491611E-2</v>
      </c>
      <c r="AA151" s="98">
        <f t="shared" si="37"/>
        <v>333551.84982799372</v>
      </c>
      <c r="AB151" s="98">
        <f>IF(INDEX('Pace of change parameters'!$E$27:$I$27,1,$B$6)=1,MAX(AA151,Y151),Y151)</f>
        <v>334047.09946391353</v>
      </c>
      <c r="AC151" s="96">
        <f t="shared" si="38"/>
        <v>4.2866113874811651E-2</v>
      </c>
      <c r="AD151" s="142">
        <v>3.1547037329824112E-2</v>
      </c>
      <c r="AE151" s="55">
        <f>IF(ROUND(AB151,0)/D151 &gt; (1+'Pace of change parameters'!$E$25), ROUND(AB151,0), ROUNDUP(AB151,0))</f>
        <v>334047</v>
      </c>
      <c r="AF151" s="55">
        <v>1239.454868014114</v>
      </c>
      <c r="AG151" s="16">
        <f t="shared" si="31"/>
        <v>4.2865803357087673E-2</v>
      </c>
      <c r="AH151" s="16">
        <f t="shared" si="32"/>
        <v>3.1546730182402394E-2</v>
      </c>
      <c r="AI151" s="55"/>
      <c r="AJ151" s="55">
        <v>349421.11155066022</v>
      </c>
      <c r="AK151" s="55">
        <v>1296.4992881192422</v>
      </c>
      <c r="AL151" s="16">
        <f t="shared" si="39"/>
        <v>-4.3998805574262612E-2</v>
      </c>
      <c r="AM151" s="57">
        <f t="shared" si="40"/>
        <v>-4.3998805574262501E-2</v>
      </c>
    </row>
    <row r="152" spans="1:39" x14ac:dyDescent="0.2">
      <c r="A152" s="188" t="s">
        <v>351</v>
      </c>
      <c r="B152" s="188" t="s">
        <v>352</v>
      </c>
      <c r="D152" s="67">
        <v>324461.74300000002</v>
      </c>
      <c r="E152" s="72">
        <v>1065.4403397989709</v>
      </c>
      <c r="F152" s="54"/>
      <c r="G152" s="87">
        <v>341818.4252693681</v>
      </c>
      <c r="H152" s="80">
        <v>1104.9068108038537</v>
      </c>
      <c r="I152" s="89"/>
      <c r="J152" s="102">
        <f t="shared" si="33"/>
        <v>-5.0777491750745307E-2</v>
      </c>
      <c r="K152" s="125">
        <f t="shared" si="34"/>
        <v>-3.5719275706310283E-2</v>
      </c>
      <c r="L152" s="102">
        <v>2.5062143732876629E-2</v>
      </c>
      <c r="M152" s="96">
        <f>INDEX('Pace of change parameters'!$E$20:$I$20,1,$B$6)</f>
        <v>9.0547645222140982E-3</v>
      </c>
      <c r="N152" s="107">
        <f>IF(INDEX('Pace of change parameters'!$E$28:$I$28,1,$B$6)=1,(1+L152)*D152,D152)</f>
        <v>332593.44983888569</v>
      </c>
      <c r="O152" s="93">
        <f>IF(K152&lt;INDEX('Pace of change parameters'!$E$16:$I$16,1,$B$6),1,IF(K152&gt;INDEX('Pace of change parameters'!$E$17:$I$17,1,$B$6),0,(K152-INDEX('Pace of change parameters'!$E$17:$I$17,1,$B$6))/(INDEX('Pace of change parameters'!$E$16:$I$16,1,$B$6)-INDEX('Pace of change parameters'!$E$17:$I$17,1,$B$6))))</f>
        <v>0.27819615279164034</v>
      </c>
      <c r="P152" s="56">
        <v>4.5140193920564231E-2</v>
      </c>
      <c r="Q152" s="56">
        <v>2.8819275706310377E-2</v>
      </c>
      <c r="R152" s="9">
        <f>IF(INDEX('Pace of change parameters'!$E$29:$I$29,1,$B$6)=1,D152*(1+P152),D152)</f>
        <v>339108.00899882428</v>
      </c>
      <c r="S152" s="102">
        <f>IF(P152&lt;INDEX('Pace of change parameters'!$E$22:$I$22,1,$B$6),INDEX('Pace of change parameters'!$E$22:$I$22,1,$B$6),P152)</f>
        <v>4.5140193920564231E-2</v>
      </c>
      <c r="T152" s="131">
        <v>2.8819275706310377E-2</v>
      </c>
      <c r="U152" s="116">
        <f t="shared" si="35"/>
        <v>339108.00899882428</v>
      </c>
      <c r="V152" s="130">
        <f>IF(J152&gt;INDEX('Pace of change parameters'!$E$24:$I$24,1,$B$6),0,IF(J152&lt;INDEX('Pace of change parameters'!$E$23:$I$23,1,$B$6),1,(J152-INDEX('Pace of change parameters'!$E$24:$I$24,1,$B$6))/(INDEX('Pace of change parameters'!$E$23:$I$23,1,$B$6)-INDEX('Pace of change parameters'!$E$24:$I$24,1,$B$6))))</f>
        <v>1</v>
      </c>
      <c r="W152" s="131">
        <f>MIN(S152, S152+(INDEX('Pace of change parameters'!$E$25:$I$25,1,$B$6)-S152)*(1-V152))</f>
        <v>4.5140193920564231E-2</v>
      </c>
      <c r="X152" s="131">
        <v>2.8819275706310377E-2</v>
      </c>
      <c r="Y152" s="107">
        <f t="shared" si="36"/>
        <v>339108.00899882428</v>
      </c>
      <c r="Z152" s="96">
        <v>-4.2707871868041036E-2</v>
      </c>
      <c r="AA152" s="98">
        <f t="shared" si="37"/>
        <v>339503.01777334849</v>
      </c>
      <c r="AB152" s="98">
        <f>IF(INDEX('Pace of change parameters'!$E$27:$I$27,1,$B$6)=1,MAX(AA152,Y152),Y152)</f>
        <v>339108.00899882428</v>
      </c>
      <c r="AC152" s="96">
        <f t="shared" si="38"/>
        <v>4.5140193920564231E-2</v>
      </c>
      <c r="AD152" s="142">
        <v>2.8819275706310377E-2</v>
      </c>
      <c r="AE152" s="55">
        <f>IF(ROUND(AB152,0)/D152 &gt; (1+'Pace of change parameters'!$E$25), ROUND(AB152,0), ROUNDUP(AB152,0))</f>
        <v>339108</v>
      </c>
      <c r="AF152" s="55">
        <v>1096.1455296121226</v>
      </c>
      <c r="AG152" s="16">
        <f t="shared" si="31"/>
        <v>4.5140166185940744E-2</v>
      </c>
      <c r="AH152" s="16">
        <f t="shared" si="32"/>
        <v>2.8819248404791331E-2</v>
      </c>
      <c r="AI152" s="55"/>
      <c r="AJ152" s="55">
        <v>354649.33618105476</v>
      </c>
      <c r="AK152" s="55">
        <v>1146.3819327021774</v>
      </c>
      <c r="AL152" s="16">
        <f t="shared" si="39"/>
        <v>-4.3821698211555793E-2</v>
      </c>
      <c r="AM152" s="57">
        <f t="shared" si="40"/>
        <v>-4.3821698211555793E-2</v>
      </c>
    </row>
    <row r="153" spans="1:39" x14ac:dyDescent="0.2">
      <c r="A153" s="188" t="s">
        <v>353</v>
      </c>
      <c r="B153" s="188" t="s">
        <v>354</v>
      </c>
      <c r="D153" s="67">
        <v>313357.31599999999</v>
      </c>
      <c r="E153" s="72">
        <v>1025.1088255114792</v>
      </c>
      <c r="F153" s="54"/>
      <c r="G153" s="87">
        <v>327666.67269359541</v>
      </c>
      <c r="H153" s="80">
        <v>1054.8400507586948</v>
      </c>
      <c r="I153" s="89"/>
      <c r="J153" s="102">
        <f t="shared" si="33"/>
        <v>-4.3670467234170784E-2</v>
      </c>
      <c r="K153" s="125">
        <f t="shared" si="34"/>
        <v>-2.8185529385077346E-2</v>
      </c>
      <c r="L153" s="102">
        <v>2.5393432083560041E-2</v>
      </c>
      <c r="M153" s="96">
        <f>INDEX('Pace of change parameters'!$E$20:$I$20,1,$B$6)</f>
        <v>9.0547645222140982E-3</v>
      </c>
      <c r="N153" s="107">
        <f>IF(INDEX('Pace of change parameters'!$E$28:$I$28,1,$B$6)=1,(1+L153)*D153,D153)</f>
        <v>321314.53372173267</v>
      </c>
      <c r="O153" s="93">
        <f>IF(K153&lt;INDEX('Pace of change parameters'!$E$16:$I$16,1,$B$6),1,IF(K153&gt;INDEX('Pace of change parameters'!$E$17:$I$17,1,$B$6),0,(K153-INDEX('Pace of change parameters'!$E$17:$I$17,1,$B$6))/(INDEX('Pace of change parameters'!$E$16:$I$16,1,$B$6)-INDEX('Pace of change parameters'!$E$17:$I$17,1,$B$6))))</f>
        <v>0.17215461079986871</v>
      </c>
      <c r="P153" s="56">
        <v>3.7822238131244301E-2</v>
      </c>
      <c r="Q153" s="56">
        <v>2.1285529385077329E-2</v>
      </c>
      <c r="R153" s="9">
        <f>IF(INDEX('Pace of change parameters'!$E$29:$I$29,1,$B$6)=1,D153*(1+P153),D153)</f>
        <v>325209.19102591957</v>
      </c>
      <c r="S153" s="102">
        <f>IF(P153&lt;INDEX('Pace of change parameters'!$E$22:$I$22,1,$B$6),INDEX('Pace of change parameters'!$E$22:$I$22,1,$B$6),P153)</f>
        <v>3.7822238131244301E-2</v>
      </c>
      <c r="T153" s="131">
        <v>2.1285529385077329E-2</v>
      </c>
      <c r="U153" s="116">
        <f t="shared" si="35"/>
        <v>325209.19102591957</v>
      </c>
      <c r="V153" s="130">
        <f>IF(J153&gt;INDEX('Pace of change parameters'!$E$24:$I$24,1,$B$6),0,IF(J153&lt;INDEX('Pace of change parameters'!$E$23:$I$23,1,$B$6),1,(J153-INDEX('Pace of change parameters'!$E$24:$I$24,1,$B$6))/(INDEX('Pace of change parameters'!$E$23:$I$23,1,$B$6)-INDEX('Pace of change parameters'!$E$24:$I$24,1,$B$6))))</f>
        <v>1</v>
      </c>
      <c r="W153" s="131">
        <f>MIN(S153, S153+(INDEX('Pace of change parameters'!$E$25:$I$25,1,$B$6)-S153)*(1-V153))</f>
        <v>3.7822238131244301E-2</v>
      </c>
      <c r="X153" s="131">
        <v>2.1285529385077329E-2</v>
      </c>
      <c r="Y153" s="107">
        <f t="shared" si="36"/>
        <v>325209.19102591957</v>
      </c>
      <c r="Z153" s="96">
        <v>-3.5228726151484313E-2</v>
      </c>
      <c r="AA153" s="98">
        <f t="shared" si="37"/>
        <v>327989.78424201801</v>
      </c>
      <c r="AB153" s="98">
        <f>IF(INDEX('Pace of change parameters'!$E$27:$I$27,1,$B$6)=1,MAX(AA153,Y153),Y153)</f>
        <v>325209.19102591957</v>
      </c>
      <c r="AC153" s="96">
        <f t="shared" si="38"/>
        <v>3.7822238131244301E-2</v>
      </c>
      <c r="AD153" s="142">
        <v>2.1285529385077329E-2</v>
      </c>
      <c r="AE153" s="55">
        <f>IF(ROUND(AB153,0)/D153 &gt; (1+'Pace of change parameters'!$E$25), ROUND(AB153,0), ROUNDUP(AB153,0))</f>
        <v>325209</v>
      </c>
      <c r="AF153" s="55">
        <v>1046.9281945801306</v>
      </c>
      <c r="AG153" s="16">
        <f t="shared" si="31"/>
        <v>3.7821628520714023E-2</v>
      </c>
      <c r="AH153" s="16">
        <f t="shared" si="32"/>
        <v>2.1284929488110338E-2</v>
      </c>
      <c r="AI153" s="55"/>
      <c r="AJ153" s="55">
        <v>339966.36625969608</v>
      </c>
      <c r="AK153" s="55">
        <v>1094.4358060392885</v>
      </c>
      <c r="AL153" s="16">
        <f t="shared" si="39"/>
        <v>-4.340831248119148E-2</v>
      </c>
      <c r="AM153" s="57">
        <f t="shared" si="40"/>
        <v>-4.3408312481191369E-2</v>
      </c>
    </row>
    <row r="154" spans="1:39" x14ac:dyDescent="0.2">
      <c r="A154" s="188" t="s">
        <v>355</v>
      </c>
      <c r="B154" s="188" t="s">
        <v>356</v>
      </c>
      <c r="D154" s="67">
        <v>320048.658</v>
      </c>
      <c r="E154" s="72">
        <v>1365.8906087958517</v>
      </c>
      <c r="F154" s="54"/>
      <c r="G154" s="87">
        <v>297318.44749700645</v>
      </c>
      <c r="H154" s="80">
        <v>1246.3145254582375</v>
      </c>
      <c r="I154" s="89"/>
      <c r="J154" s="102">
        <f t="shared" si="33"/>
        <v>7.6450723775632445E-2</v>
      </c>
      <c r="K154" s="125">
        <f t="shared" si="34"/>
        <v>9.5943745254552848E-2</v>
      </c>
      <c r="L154" s="102">
        <v>2.7327339163855102E-2</v>
      </c>
      <c r="M154" s="96">
        <f>INDEX('Pace of change parameters'!$E$20:$I$20,1,$B$6)</f>
        <v>9.0547645222140982E-3</v>
      </c>
      <c r="N154" s="107">
        <f>IF(INDEX('Pace of change parameters'!$E$28:$I$28,1,$B$6)=1,(1+L154)*D154,D154)</f>
        <v>328794.73622610269</v>
      </c>
      <c r="O154" s="93">
        <f>IF(K154&lt;INDEX('Pace of change parameters'!$E$16:$I$16,1,$B$6),1,IF(K154&gt;INDEX('Pace of change parameters'!$E$17:$I$17,1,$B$6),0,(K154-INDEX('Pace of change parameters'!$E$17:$I$17,1,$B$6))/(INDEX('Pace of change parameters'!$E$16:$I$16,1,$B$6)-INDEX('Pace of change parameters'!$E$17:$I$17,1,$B$6))))</f>
        <v>0</v>
      </c>
      <c r="P154" s="56">
        <v>2.7327339163855102E-2</v>
      </c>
      <c r="Q154" s="56">
        <v>9.0547645222140982E-3</v>
      </c>
      <c r="R154" s="9">
        <f>IF(INDEX('Pace of change parameters'!$E$29:$I$29,1,$B$6)=1,D154*(1+P154),D154)</f>
        <v>328794.73622610269</v>
      </c>
      <c r="S154" s="102">
        <f>IF(P154&lt;INDEX('Pace of change parameters'!$E$22:$I$22,1,$B$6),INDEX('Pace of change parameters'!$E$22:$I$22,1,$B$6),P154)</f>
        <v>3.0487423748621283E-2</v>
      </c>
      <c r="T154" s="131">
        <v>1.2158642210456039E-2</v>
      </c>
      <c r="U154" s="116">
        <f t="shared" si="35"/>
        <v>329806.11705662357</v>
      </c>
      <c r="V154" s="130">
        <f>IF(J154&gt;INDEX('Pace of change parameters'!$E$24:$I$24,1,$B$6),0,IF(J154&lt;INDEX('Pace of change parameters'!$E$23:$I$23,1,$B$6),1,(J154-INDEX('Pace of change parameters'!$E$24:$I$24,1,$B$6))/(INDEX('Pace of change parameters'!$E$23:$I$23,1,$B$6)-INDEX('Pace of change parameters'!$E$24:$I$24,1,$B$6))))</f>
        <v>0.4709855244873512</v>
      </c>
      <c r="W154" s="131">
        <f>MIN(S154, S154+(INDEX('Pace of change parameters'!$E$25:$I$25,1,$B$6)-S154)*(1-V154))</f>
        <v>2.1705783455111313E-2</v>
      </c>
      <c r="X154" s="131">
        <v>3.5331967066902781E-3</v>
      </c>
      <c r="Y154" s="107">
        <f t="shared" si="36"/>
        <v>326995.564865647</v>
      </c>
      <c r="Z154" s="96">
        <v>0</v>
      </c>
      <c r="AA154" s="98">
        <f t="shared" si="37"/>
        <v>308478.95328082662</v>
      </c>
      <c r="AB154" s="98">
        <f>IF(INDEX('Pace of change parameters'!$E$27:$I$27,1,$B$6)=1,MAX(AA154,Y154),Y154)</f>
        <v>326995.564865647</v>
      </c>
      <c r="AC154" s="96">
        <f t="shared" si="38"/>
        <v>2.1705783455111316E-2</v>
      </c>
      <c r="AD154" s="142">
        <v>3.5331967066902781E-3</v>
      </c>
      <c r="AE154" s="55">
        <f>IF(ROUND(AB154,0)/D154 &gt; (1+'Pace of change parameters'!$E$25), ROUND(AB154,0), ROUNDUP(AB154,0))</f>
        <v>326996</v>
      </c>
      <c r="AF154" s="55">
        <v>1370.718393014766</v>
      </c>
      <c r="AG154" s="16">
        <f t="shared" si="31"/>
        <v>2.1707143043230737E-2</v>
      </c>
      <c r="AH154" s="16">
        <f t="shared" si="32"/>
        <v>3.534532112473121E-3</v>
      </c>
      <c r="AI154" s="55"/>
      <c r="AJ154" s="55">
        <v>308478.95328082662</v>
      </c>
      <c r="AK154" s="55">
        <v>1293.097698809685</v>
      </c>
      <c r="AL154" s="16">
        <f t="shared" si="39"/>
        <v>6.002693708026241E-2</v>
      </c>
      <c r="AM154" s="57">
        <f t="shared" si="40"/>
        <v>6.002693708026241E-2</v>
      </c>
    </row>
    <row r="155" spans="1:39" x14ac:dyDescent="0.2">
      <c r="A155" s="188" t="s">
        <v>357</v>
      </c>
      <c r="B155" s="188" t="s">
        <v>358</v>
      </c>
      <c r="D155" s="67">
        <v>210896.07</v>
      </c>
      <c r="E155" s="72">
        <v>1041.0919080623187</v>
      </c>
      <c r="F155" s="54"/>
      <c r="G155" s="87">
        <v>210162.6432133668</v>
      </c>
      <c r="H155" s="80">
        <v>1020.3146234833971</v>
      </c>
      <c r="I155" s="89"/>
      <c r="J155" s="102">
        <f t="shared" si="33"/>
        <v>3.4898056829661961E-3</v>
      </c>
      <c r="K155" s="125">
        <f t="shared" si="34"/>
        <v>2.0363605598425094E-2</v>
      </c>
      <c r="L155" s="102">
        <v>2.6022139879555484E-2</v>
      </c>
      <c r="M155" s="96">
        <f>INDEX('Pace of change parameters'!$E$20:$I$20,1,$B$6)</f>
        <v>9.0547645222140982E-3</v>
      </c>
      <c r="N155" s="107">
        <f>IF(INDEX('Pace of change parameters'!$E$28:$I$28,1,$B$6)=1,(1+L155)*D155,D155)</f>
        <v>216384.03703358854</v>
      </c>
      <c r="O155" s="93">
        <f>IF(K155&lt;INDEX('Pace of change parameters'!$E$16:$I$16,1,$B$6),1,IF(K155&gt;INDEX('Pace of change parameters'!$E$17:$I$17,1,$B$6),0,(K155-INDEX('Pace of change parameters'!$E$17:$I$17,1,$B$6))/(INDEX('Pace of change parameters'!$E$16:$I$16,1,$B$6)-INDEX('Pace of change parameters'!$E$17:$I$17,1,$B$6))))</f>
        <v>0</v>
      </c>
      <c r="P155" s="56">
        <v>2.6022139879555484E-2</v>
      </c>
      <c r="Q155" s="56">
        <v>9.0547645222140982E-3</v>
      </c>
      <c r="R155" s="9">
        <f>IF(INDEX('Pace of change parameters'!$E$29:$I$29,1,$B$6)=1,D155*(1+P155),D155)</f>
        <v>216384.03703358854</v>
      </c>
      <c r="S155" s="102">
        <f>IF(P155&lt;INDEX('Pace of change parameters'!$E$22:$I$22,1,$B$6),INDEX('Pace of change parameters'!$E$22:$I$22,1,$B$6),P155)</f>
        <v>3.0487423748621283E-2</v>
      </c>
      <c r="T155" s="131">
        <v>1.3446205786389998E-2</v>
      </c>
      <c r="U155" s="116">
        <f t="shared" si="35"/>
        <v>217325.74785300888</v>
      </c>
      <c r="V155" s="130">
        <f>IF(J155&gt;INDEX('Pace of change parameters'!$E$24:$I$24,1,$B$6),0,IF(J155&lt;INDEX('Pace of change parameters'!$E$23:$I$23,1,$B$6),1,(J155-INDEX('Pace of change parameters'!$E$24:$I$24,1,$B$6))/(INDEX('Pace of change parameters'!$E$23:$I$23,1,$B$6)-INDEX('Pace of change parameters'!$E$24:$I$24,1,$B$6))))</f>
        <v>1</v>
      </c>
      <c r="W155" s="131">
        <f>MIN(S155, S155+(INDEX('Pace of change parameters'!$E$25:$I$25,1,$B$6)-S155)*(1-V155))</f>
        <v>3.0487423748621283E-2</v>
      </c>
      <c r="X155" s="131">
        <v>1.3446205786389998E-2</v>
      </c>
      <c r="Y155" s="107">
        <f t="shared" si="36"/>
        <v>217325.74785300888</v>
      </c>
      <c r="Z155" s="96">
        <v>0</v>
      </c>
      <c r="AA155" s="98">
        <f t="shared" si="37"/>
        <v>218051.56303947119</v>
      </c>
      <c r="AB155" s="98">
        <f>IF(INDEX('Pace of change parameters'!$E$27:$I$27,1,$B$6)=1,MAX(AA155,Y155),Y155)</f>
        <v>217325.74785300888</v>
      </c>
      <c r="AC155" s="96">
        <f t="shared" si="38"/>
        <v>3.0487423748621234E-2</v>
      </c>
      <c r="AD155" s="142">
        <v>1.3446205786389998E-2</v>
      </c>
      <c r="AE155" s="55">
        <f>IF(ROUND(AB155,0)/D155 &gt; (1+'Pace of change parameters'!$E$25), ROUND(AB155,0), ROUNDUP(AB155,0))</f>
        <v>217326</v>
      </c>
      <c r="AF155" s="55">
        <v>1055.0918682443064</v>
      </c>
      <c r="AG155" s="16">
        <f t="shared" si="31"/>
        <v>3.0488619346960677E-2</v>
      </c>
      <c r="AH155" s="16">
        <f t="shared" si="32"/>
        <v>1.3447381613064691E-2</v>
      </c>
      <c r="AI155" s="55"/>
      <c r="AJ155" s="55">
        <v>218051.56303947119</v>
      </c>
      <c r="AK155" s="55">
        <v>1058.6143904590651</v>
      </c>
      <c r="AL155" s="16">
        <f t="shared" si="39"/>
        <v>-3.3274837811635427E-3</v>
      </c>
      <c r="AM155" s="57">
        <f t="shared" si="40"/>
        <v>-3.3274837811634317E-3</v>
      </c>
    </row>
    <row r="156" spans="1:39" x14ac:dyDescent="0.2">
      <c r="A156" s="188" t="s">
        <v>359</v>
      </c>
      <c r="B156" s="188" t="s">
        <v>360</v>
      </c>
      <c r="D156" s="67">
        <v>438071.86599999998</v>
      </c>
      <c r="E156" s="72">
        <v>1140.9934025978084</v>
      </c>
      <c r="F156" s="54"/>
      <c r="G156" s="87">
        <v>441571.55974951125</v>
      </c>
      <c r="H156" s="80">
        <v>1136.7436304085297</v>
      </c>
      <c r="I156" s="89"/>
      <c r="J156" s="102">
        <f t="shared" si="33"/>
        <v>-7.9255415622703218E-3</v>
      </c>
      <c r="K156" s="125">
        <f t="shared" si="34"/>
        <v>3.7385493752459809E-3</v>
      </c>
      <c r="L156" s="102">
        <v>2.0918497565856287E-2</v>
      </c>
      <c r="M156" s="96">
        <f>INDEX('Pace of change parameters'!$E$20:$I$20,1,$B$6)</f>
        <v>9.0547645222140982E-3</v>
      </c>
      <c r="N156" s="107">
        <f>IF(INDEX('Pace of change parameters'!$E$28:$I$28,1,$B$6)=1,(1+L156)*D156,D156)</f>
        <v>447235.67126259109</v>
      </c>
      <c r="O156" s="93">
        <f>IF(K156&lt;INDEX('Pace of change parameters'!$E$16:$I$16,1,$B$6),1,IF(K156&gt;INDEX('Pace of change parameters'!$E$17:$I$17,1,$B$6),0,(K156-INDEX('Pace of change parameters'!$E$17:$I$17,1,$B$6))/(INDEX('Pace of change parameters'!$E$16:$I$16,1,$B$6)-INDEX('Pace of change parameters'!$E$17:$I$17,1,$B$6))))</f>
        <v>0</v>
      </c>
      <c r="P156" s="56">
        <v>2.0918497565856287E-2</v>
      </c>
      <c r="Q156" s="56">
        <v>9.0547645222140982E-3</v>
      </c>
      <c r="R156" s="9">
        <f>IF(INDEX('Pace of change parameters'!$E$29:$I$29,1,$B$6)=1,D156*(1+P156),D156)</f>
        <v>447235.67126259109</v>
      </c>
      <c r="S156" s="102">
        <f>IF(P156&lt;INDEX('Pace of change parameters'!$E$22:$I$22,1,$B$6),INDEX('Pace of change parameters'!$E$22:$I$22,1,$B$6),P156)</f>
        <v>3.0487423748621283E-2</v>
      </c>
      <c r="T156" s="131">
        <v>1.8512493595692403E-2</v>
      </c>
      <c r="U156" s="116">
        <f t="shared" si="35"/>
        <v>451427.54861109122</v>
      </c>
      <c r="V156" s="130">
        <f>IF(J156&gt;INDEX('Pace of change parameters'!$E$24:$I$24,1,$B$6),0,IF(J156&lt;INDEX('Pace of change parameters'!$E$23:$I$23,1,$B$6),1,(J156-INDEX('Pace of change parameters'!$E$24:$I$24,1,$B$6))/(INDEX('Pace of change parameters'!$E$23:$I$23,1,$B$6)-INDEX('Pace of change parameters'!$E$24:$I$24,1,$B$6))))</f>
        <v>1</v>
      </c>
      <c r="W156" s="131">
        <f>MIN(S156, S156+(INDEX('Pace of change parameters'!$E$25:$I$25,1,$B$6)-S156)*(1-V156))</f>
        <v>3.0487423748621283E-2</v>
      </c>
      <c r="X156" s="131">
        <v>1.8512493595692403E-2</v>
      </c>
      <c r="Y156" s="107">
        <f t="shared" si="36"/>
        <v>451427.54861109122</v>
      </c>
      <c r="Z156" s="96">
        <v>-3.5360162121592653E-3</v>
      </c>
      <c r="AA156" s="98">
        <f t="shared" si="37"/>
        <v>456526.91032578045</v>
      </c>
      <c r="AB156" s="98">
        <f>IF(INDEX('Pace of change parameters'!$E$27:$I$27,1,$B$6)=1,MAX(AA156,Y156),Y156)</f>
        <v>451427.54861109122</v>
      </c>
      <c r="AC156" s="96">
        <f t="shared" si="38"/>
        <v>3.0487423748621234E-2</v>
      </c>
      <c r="AD156" s="142">
        <v>1.8512493595692403E-2</v>
      </c>
      <c r="AE156" s="55">
        <f>IF(ROUND(AB156,0)/D156 &gt; (1+'Pace of change parameters'!$E$25), ROUND(AB156,0), ROUNDUP(AB156,0))</f>
        <v>451428</v>
      </c>
      <c r="AF156" s="55">
        <v>1162.1171976726923</v>
      </c>
      <c r="AG156" s="16">
        <f t="shared" si="31"/>
        <v>3.0488454147840738E-2</v>
      </c>
      <c r="AH156" s="16">
        <f t="shared" si="32"/>
        <v>1.8513512021006706E-2</v>
      </c>
      <c r="AI156" s="55"/>
      <c r="AJ156" s="55">
        <v>458146.92528112541</v>
      </c>
      <c r="AK156" s="55">
        <v>1179.4138177739569</v>
      </c>
      <c r="AL156" s="16">
        <f t="shared" si="39"/>
        <v>-1.4665437898557454E-2</v>
      </c>
      <c r="AM156" s="57">
        <f t="shared" si="40"/>
        <v>-1.4665437898557454E-2</v>
      </c>
    </row>
    <row r="157" spans="1:39" x14ac:dyDescent="0.2">
      <c r="A157" s="188" t="s">
        <v>361</v>
      </c>
      <c r="B157" s="188" t="s">
        <v>362</v>
      </c>
      <c r="D157" s="67">
        <v>393186.45899999997</v>
      </c>
      <c r="E157" s="72">
        <v>1256.9859399426473</v>
      </c>
      <c r="F157" s="54"/>
      <c r="G157" s="87">
        <v>380915.12354426912</v>
      </c>
      <c r="H157" s="80">
        <v>1200.2043939113335</v>
      </c>
      <c r="I157" s="89"/>
      <c r="J157" s="102">
        <f t="shared" si="33"/>
        <v>3.2215406260457158E-2</v>
      </c>
      <c r="K157" s="125">
        <f t="shared" si="34"/>
        <v>4.7309896813716001E-2</v>
      </c>
      <c r="L157" s="102">
        <v>2.3810567931486393E-2</v>
      </c>
      <c r="M157" s="96">
        <f>INDEX('Pace of change parameters'!$E$20:$I$20,1,$B$6)</f>
        <v>9.0547645222140982E-3</v>
      </c>
      <c r="N157" s="107">
        <f>IF(INDEX('Pace of change parameters'!$E$28:$I$28,1,$B$6)=1,(1+L157)*D157,D157)</f>
        <v>402548.45189176005</v>
      </c>
      <c r="O157" s="93">
        <f>IF(K157&lt;INDEX('Pace of change parameters'!$E$16:$I$16,1,$B$6),1,IF(K157&gt;INDEX('Pace of change parameters'!$E$17:$I$17,1,$B$6),0,(K157-INDEX('Pace of change parameters'!$E$17:$I$17,1,$B$6))/(INDEX('Pace of change parameters'!$E$16:$I$16,1,$B$6)-INDEX('Pace of change parameters'!$E$17:$I$17,1,$B$6))))</f>
        <v>0</v>
      </c>
      <c r="P157" s="56">
        <v>2.3810567931486393E-2</v>
      </c>
      <c r="Q157" s="56">
        <v>9.0547645222140982E-3</v>
      </c>
      <c r="R157" s="9">
        <f>IF(INDEX('Pace of change parameters'!$E$29:$I$29,1,$B$6)=1,D157*(1+P157),D157)</f>
        <v>402548.45189176005</v>
      </c>
      <c r="S157" s="102">
        <f>IF(P157&lt;INDEX('Pace of change parameters'!$E$22:$I$22,1,$B$6),INDEX('Pace of change parameters'!$E$22:$I$22,1,$B$6),P157)</f>
        <v>3.0487423748621283E-2</v>
      </c>
      <c r="T157" s="131">
        <v>1.5635389283608969E-2</v>
      </c>
      <c r="U157" s="116">
        <f t="shared" si="35"/>
        <v>405173.70118775289</v>
      </c>
      <c r="V157" s="130">
        <f>IF(J157&gt;INDEX('Pace of change parameters'!$E$24:$I$24,1,$B$6),0,IF(J157&lt;INDEX('Pace of change parameters'!$E$23:$I$23,1,$B$6),1,(J157-INDEX('Pace of change parameters'!$E$24:$I$24,1,$B$6))/(INDEX('Pace of change parameters'!$E$23:$I$23,1,$B$6)-INDEX('Pace of change parameters'!$E$24:$I$24,1,$B$6))))</f>
        <v>1</v>
      </c>
      <c r="W157" s="131">
        <f>MIN(S157, S157+(INDEX('Pace of change parameters'!$E$25:$I$25,1,$B$6)-S157)*(1-V157))</f>
        <v>3.0487423748621283E-2</v>
      </c>
      <c r="X157" s="131">
        <v>1.5635389283608969E-2</v>
      </c>
      <c r="Y157" s="107">
        <f t="shared" si="36"/>
        <v>405173.70118775289</v>
      </c>
      <c r="Z157" s="96">
        <v>0</v>
      </c>
      <c r="AA157" s="98">
        <f t="shared" si="37"/>
        <v>395213.61553240317</v>
      </c>
      <c r="AB157" s="98">
        <f>IF(INDEX('Pace of change parameters'!$E$27:$I$27,1,$B$6)=1,MAX(AA157,Y157),Y157)</f>
        <v>405173.70118775289</v>
      </c>
      <c r="AC157" s="96">
        <f t="shared" si="38"/>
        <v>3.0487423748621234E-2</v>
      </c>
      <c r="AD157" s="142">
        <v>1.5635389283608969E-2</v>
      </c>
      <c r="AE157" s="55">
        <f>IF(ROUND(AB157,0)/D157 &gt; (1+'Pace of change parameters'!$E$25), ROUND(AB157,0), ROUNDUP(AB157,0))</f>
        <v>405174</v>
      </c>
      <c r="AF157" s="55">
        <v>1276.6403459486555</v>
      </c>
      <c r="AG157" s="16">
        <f t="shared" si="31"/>
        <v>3.0488183724556972E-2</v>
      </c>
      <c r="AH157" s="16">
        <f t="shared" si="32"/>
        <v>1.5636138306292402E-2</v>
      </c>
      <c r="AI157" s="55"/>
      <c r="AJ157" s="55">
        <v>395213.61553240317</v>
      </c>
      <c r="AK157" s="55">
        <v>1245.2567214503056</v>
      </c>
      <c r="AL157" s="16">
        <f t="shared" si="39"/>
        <v>2.5202533708710728E-2</v>
      </c>
      <c r="AM157" s="57">
        <f t="shared" si="40"/>
        <v>2.5202533708710728E-2</v>
      </c>
    </row>
    <row r="158" spans="1:39" x14ac:dyDescent="0.2">
      <c r="A158" s="188" t="s">
        <v>363</v>
      </c>
      <c r="B158" s="188" t="s">
        <v>364</v>
      </c>
      <c r="D158" s="67">
        <v>230562.92</v>
      </c>
      <c r="E158" s="72">
        <v>1044.8644312820909</v>
      </c>
      <c r="F158" s="54"/>
      <c r="G158" s="87">
        <v>228943.19466715623</v>
      </c>
      <c r="H158" s="80">
        <v>1023.5824730679624</v>
      </c>
      <c r="I158" s="89"/>
      <c r="J158" s="102">
        <f t="shared" si="33"/>
        <v>7.0747913481270519E-3</v>
      </c>
      <c r="K158" s="125">
        <f t="shared" si="34"/>
        <v>2.0791639925545669E-2</v>
      </c>
      <c r="L158" s="102">
        <v>2.2798581297475806E-2</v>
      </c>
      <c r="M158" s="96">
        <f>INDEX('Pace of change parameters'!$E$20:$I$20,1,$B$6)</f>
        <v>9.0547645222140982E-3</v>
      </c>
      <c r="N158" s="107">
        <f>IF(INDEX('Pace of change parameters'!$E$28:$I$28,1,$B$6)=1,(1+L158)*D158,D158)</f>
        <v>235819.42747580342</v>
      </c>
      <c r="O158" s="93">
        <f>IF(K158&lt;INDEX('Pace of change parameters'!$E$16:$I$16,1,$B$6),1,IF(K158&gt;INDEX('Pace of change parameters'!$E$17:$I$17,1,$B$6),0,(K158-INDEX('Pace of change parameters'!$E$17:$I$17,1,$B$6))/(INDEX('Pace of change parameters'!$E$16:$I$16,1,$B$6)-INDEX('Pace of change parameters'!$E$17:$I$17,1,$B$6))))</f>
        <v>0</v>
      </c>
      <c r="P158" s="56">
        <v>2.2798581297475806E-2</v>
      </c>
      <c r="Q158" s="56">
        <v>9.0547645222140982E-3</v>
      </c>
      <c r="R158" s="9">
        <f>IF(INDEX('Pace of change parameters'!$E$29:$I$29,1,$B$6)=1,D158*(1+P158),D158)</f>
        <v>235819.42747580342</v>
      </c>
      <c r="S158" s="102">
        <f>IF(P158&lt;INDEX('Pace of change parameters'!$E$22:$I$22,1,$B$6),INDEX('Pace of change parameters'!$E$22:$I$22,1,$B$6),P158)</f>
        <v>3.0487423748621283E-2</v>
      </c>
      <c r="T158" s="131">
        <v>1.664028844731269E-2</v>
      </c>
      <c r="U158" s="116">
        <f t="shared" si="35"/>
        <v>237592.18944275947</v>
      </c>
      <c r="V158" s="130">
        <f>IF(J158&gt;INDEX('Pace of change parameters'!$E$24:$I$24,1,$B$6),0,IF(J158&lt;INDEX('Pace of change parameters'!$E$23:$I$23,1,$B$6),1,(J158-INDEX('Pace of change parameters'!$E$24:$I$24,1,$B$6))/(INDEX('Pace of change parameters'!$E$23:$I$23,1,$B$6)-INDEX('Pace of change parameters'!$E$24:$I$24,1,$B$6))))</f>
        <v>1</v>
      </c>
      <c r="W158" s="131">
        <f>MIN(S158, S158+(INDEX('Pace of change parameters'!$E$25:$I$25,1,$B$6)-S158)*(1-V158))</f>
        <v>3.0487423748621283E-2</v>
      </c>
      <c r="X158" s="131">
        <v>1.664028844731269E-2</v>
      </c>
      <c r="Y158" s="107">
        <f t="shared" si="36"/>
        <v>237592.18944275947</v>
      </c>
      <c r="Z158" s="96">
        <v>0</v>
      </c>
      <c r="AA158" s="98">
        <f t="shared" si="37"/>
        <v>237537.08404657253</v>
      </c>
      <c r="AB158" s="98">
        <f>IF(INDEX('Pace of change parameters'!$E$27:$I$27,1,$B$6)=1,MAX(AA158,Y158),Y158)</f>
        <v>237592.18944275947</v>
      </c>
      <c r="AC158" s="96">
        <f t="shared" si="38"/>
        <v>3.0487423748621234E-2</v>
      </c>
      <c r="AD158" s="142">
        <v>1.664028844731269E-2</v>
      </c>
      <c r="AE158" s="55">
        <f>IF(ROUND(AB158,0)/D158 &gt; (1+'Pace of change parameters'!$E$25), ROUND(AB158,0), ROUNDUP(AB158,0))</f>
        <v>237592</v>
      </c>
      <c r="AF158" s="55">
        <v>1062.2504298270442</v>
      </c>
      <c r="AG158" s="16">
        <f t="shared" si="31"/>
        <v>3.0486602095427973E-2</v>
      </c>
      <c r="AH158" s="16">
        <f t="shared" si="32"/>
        <v>1.6639477835052707E-2</v>
      </c>
      <c r="AI158" s="55"/>
      <c r="AJ158" s="55">
        <v>237537.08404657253</v>
      </c>
      <c r="AK158" s="55">
        <v>1062.0049060083436</v>
      </c>
      <c r="AL158" s="16">
        <f t="shared" si="39"/>
        <v>2.3118896844209758E-4</v>
      </c>
      <c r="AM158" s="57">
        <f t="shared" si="40"/>
        <v>2.3118896844209758E-4</v>
      </c>
    </row>
    <row r="159" spans="1:39" x14ac:dyDescent="0.2">
      <c r="A159" s="188" t="s">
        <v>365</v>
      </c>
      <c r="B159" s="188" t="s">
        <v>366</v>
      </c>
      <c r="D159" s="67">
        <v>406410.22600000002</v>
      </c>
      <c r="E159" s="72">
        <v>1094.3362683641376</v>
      </c>
      <c r="F159" s="54"/>
      <c r="G159" s="87">
        <v>385805.44667912769</v>
      </c>
      <c r="H159" s="80">
        <v>1021.4549517068108</v>
      </c>
      <c r="I159" s="89"/>
      <c r="J159" s="102">
        <f t="shared" si="33"/>
        <v>5.340717581421095E-2</v>
      </c>
      <c r="K159" s="125">
        <f t="shared" si="34"/>
        <v>7.1350495227954003E-2</v>
      </c>
      <c r="L159" s="102">
        <v>2.6242602579028995E-2</v>
      </c>
      <c r="M159" s="96">
        <f>INDEX('Pace of change parameters'!$E$20:$I$20,1,$B$6)</f>
        <v>9.0547645222140982E-3</v>
      </c>
      <c r="N159" s="107">
        <f>IF(INDEX('Pace of change parameters'!$E$28:$I$28,1,$B$6)=1,(1+L159)*D159,D159)</f>
        <v>417075.48804497137</v>
      </c>
      <c r="O159" s="93">
        <f>IF(K159&lt;INDEX('Pace of change parameters'!$E$16:$I$16,1,$B$6),1,IF(K159&gt;INDEX('Pace of change parameters'!$E$17:$I$17,1,$B$6),0,(K159-INDEX('Pace of change parameters'!$E$17:$I$17,1,$B$6))/(INDEX('Pace of change parameters'!$E$16:$I$16,1,$B$6)-INDEX('Pace of change parameters'!$E$17:$I$17,1,$B$6))))</f>
        <v>0</v>
      </c>
      <c r="P159" s="56">
        <v>2.6242602579028995E-2</v>
      </c>
      <c r="Q159" s="56">
        <v>9.0547645222140982E-3</v>
      </c>
      <c r="R159" s="9">
        <f>IF(INDEX('Pace of change parameters'!$E$29:$I$29,1,$B$6)=1,D159*(1+P159),D159)</f>
        <v>417075.48804497137</v>
      </c>
      <c r="S159" s="102">
        <f>IF(P159&lt;INDEX('Pace of change parameters'!$E$22:$I$22,1,$B$6),INDEX('Pace of change parameters'!$E$22:$I$22,1,$B$6),P159)</f>
        <v>3.0487423748621283E-2</v>
      </c>
      <c r="T159" s="131">
        <v>1.3228492074507825E-2</v>
      </c>
      <c r="U159" s="116">
        <f t="shared" si="35"/>
        <v>418800.62677583494</v>
      </c>
      <c r="V159" s="130">
        <f>IF(J159&gt;INDEX('Pace of change parameters'!$E$24:$I$24,1,$B$6),0,IF(J159&lt;INDEX('Pace of change parameters'!$E$23:$I$23,1,$B$6),1,(J159-INDEX('Pace of change parameters'!$E$24:$I$24,1,$B$6))/(INDEX('Pace of change parameters'!$E$23:$I$23,1,$B$6)-INDEX('Pace of change parameters'!$E$24:$I$24,1,$B$6))))</f>
        <v>0.93185648371578111</v>
      </c>
      <c r="W159" s="131">
        <f>MIN(S159, S159+(INDEX('Pace of change parameters'!$E$25:$I$25,1,$B$6)-S159)*(1-V159))</f>
        <v>2.9356241378303248E-2</v>
      </c>
      <c r="X159" s="131">
        <v>1.211625510690939E-2</v>
      </c>
      <c r="Y159" s="107">
        <f t="shared" si="36"/>
        <v>418340.9026930668</v>
      </c>
      <c r="Z159" s="96">
        <v>0</v>
      </c>
      <c r="AA159" s="98">
        <f t="shared" si="37"/>
        <v>400287.50776662573</v>
      </c>
      <c r="AB159" s="98">
        <f>IF(INDEX('Pace of change parameters'!$E$27:$I$27,1,$B$6)=1,MAX(AA159,Y159),Y159)</f>
        <v>418340.9026930668</v>
      </c>
      <c r="AC159" s="96">
        <f t="shared" si="38"/>
        <v>2.9356241378303283E-2</v>
      </c>
      <c r="AD159" s="142">
        <v>1.211625510690939E-2</v>
      </c>
      <c r="AE159" s="55">
        <f>IF(ROUND(AB159,0)/D159 &gt; (1+'Pace of change parameters'!$E$25), ROUND(AB159,0), ROUNDUP(AB159,0))</f>
        <v>418341</v>
      </c>
      <c r="AF159" s="55">
        <v>1107.5957833933219</v>
      </c>
      <c r="AG159" s="16">
        <f t="shared" si="31"/>
        <v>2.9356480808629959E-2</v>
      </c>
      <c r="AH159" s="16">
        <f t="shared" si="32"/>
        <v>1.2116490527180668E-2</v>
      </c>
      <c r="AI159" s="55"/>
      <c r="AJ159" s="55">
        <v>400287.50776662573</v>
      </c>
      <c r="AK159" s="55">
        <v>1059.7975234254741</v>
      </c>
      <c r="AL159" s="16">
        <f t="shared" si="39"/>
        <v>4.5101313138904642E-2</v>
      </c>
      <c r="AM159" s="57">
        <f t="shared" si="40"/>
        <v>4.510131313890442E-2</v>
      </c>
    </row>
    <row r="160" spans="1:39" x14ac:dyDescent="0.2">
      <c r="A160" s="188" t="s">
        <v>367</v>
      </c>
      <c r="B160" s="188" t="s">
        <v>368</v>
      </c>
      <c r="D160" s="67">
        <v>319523.891</v>
      </c>
      <c r="E160" s="72">
        <v>1061.9998371389636</v>
      </c>
      <c r="F160" s="54"/>
      <c r="G160" s="87">
        <v>327366.79273496667</v>
      </c>
      <c r="H160" s="80">
        <v>1068.4861649983245</v>
      </c>
      <c r="I160" s="89"/>
      <c r="J160" s="102">
        <f t="shared" si="33"/>
        <v>-2.395753603914319E-2</v>
      </c>
      <c r="K160" s="125">
        <f t="shared" si="34"/>
        <v>-6.0705773007094788E-3</v>
      </c>
      <c r="L160" s="102">
        <v>2.7546706834421508E-2</v>
      </c>
      <c r="M160" s="96">
        <f>INDEX('Pace of change parameters'!$E$20:$I$20,1,$B$6)</f>
        <v>9.0547645222140982E-3</v>
      </c>
      <c r="N160" s="107">
        <f>IF(INDEX('Pace of change parameters'!$E$28:$I$28,1,$B$6)=1,(1+L160)*D160,D160)</f>
        <v>328325.72195197066</v>
      </c>
      <c r="O160" s="93">
        <f>IF(K160&lt;INDEX('Pace of change parameters'!$E$16:$I$16,1,$B$6),1,IF(K160&gt;INDEX('Pace of change parameters'!$E$17:$I$17,1,$B$6),0,(K160-INDEX('Pace of change parameters'!$E$17:$I$17,1,$B$6))/(INDEX('Pace of change parameters'!$E$16:$I$16,1,$B$6)-INDEX('Pace of change parameters'!$E$17:$I$17,1,$B$6))))</f>
        <v>0</v>
      </c>
      <c r="P160" s="56">
        <v>2.7546706834421508E-2</v>
      </c>
      <c r="Q160" s="56">
        <v>9.0547645222140982E-3</v>
      </c>
      <c r="R160" s="9">
        <f>IF(INDEX('Pace of change parameters'!$E$29:$I$29,1,$B$6)=1,D160*(1+P160),D160)</f>
        <v>328325.72195197066</v>
      </c>
      <c r="S160" s="102">
        <f>IF(P160&lt;INDEX('Pace of change parameters'!$E$22:$I$22,1,$B$6),INDEX('Pace of change parameters'!$E$22:$I$22,1,$B$6),P160)</f>
        <v>3.0487423748621283E-2</v>
      </c>
      <c r="T160" s="131">
        <v>1.1942559688747911E-2</v>
      </c>
      <c r="U160" s="116">
        <f t="shared" si="35"/>
        <v>329265.35126272525</v>
      </c>
      <c r="V160" s="130">
        <f>IF(J160&gt;INDEX('Pace of change parameters'!$E$24:$I$24,1,$B$6),0,IF(J160&lt;INDEX('Pace of change parameters'!$E$23:$I$23,1,$B$6),1,(J160-INDEX('Pace of change parameters'!$E$24:$I$24,1,$B$6))/(INDEX('Pace of change parameters'!$E$23:$I$23,1,$B$6)-INDEX('Pace of change parameters'!$E$24:$I$24,1,$B$6))))</f>
        <v>1</v>
      </c>
      <c r="W160" s="131">
        <f>MIN(S160, S160+(INDEX('Pace of change parameters'!$E$25:$I$25,1,$B$6)-S160)*(1-V160))</f>
        <v>3.0487423748621283E-2</v>
      </c>
      <c r="X160" s="131">
        <v>1.1942559688747911E-2</v>
      </c>
      <c r="Y160" s="107">
        <f t="shared" si="36"/>
        <v>329265.35126272525</v>
      </c>
      <c r="Z160" s="96">
        <v>-1.3274051531302677E-2</v>
      </c>
      <c r="AA160" s="98">
        <f t="shared" si="37"/>
        <v>335146.62862213398</v>
      </c>
      <c r="AB160" s="98">
        <f>IF(INDEX('Pace of change parameters'!$E$27:$I$27,1,$B$6)=1,MAX(AA160,Y160),Y160)</f>
        <v>329265.35126272525</v>
      </c>
      <c r="AC160" s="96">
        <f t="shared" si="38"/>
        <v>3.0487423748621234E-2</v>
      </c>
      <c r="AD160" s="142">
        <v>1.1942559688747911E-2</v>
      </c>
      <c r="AE160" s="55">
        <f>IF(ROUND(AB160,0)/D160 &gt; (1+'Pace of change parameters'!$E$25), ROUND(AB160,0), ROUNDUP(AB160,0))</f>
        <v>329265</v>
      </c>
      <c r="AF160" s="55">
        <v>1074.6816871037977</v>
      </c>
      <c r="AG160" s="16">
        <f t="shared" si="31"/>
        <v>3.0486324416974409E-2</v>
      </c>
      <c r="AH160" s="16">
        <f t="shared" si="32"/>
        <v>1.1941480140900129E-2</v>
      </c>
      <c r="AI160" s="55"/>
      <c r="AJ160" s="55">
        <v>339655.22964329552</v>
      </c>
      <c r="AK160" s="55">
        <v>1108.5941573707642</v>
      </c>
      <c r="AL160" s="16">
        <f t="shared" si="39"/>
        <v>-3.0590518668613731E-2</v>
      </c>
      <c r="AM160" s="57">
        <f t="shared" si="40"/>
        <v>-3.0590518668613731E-2</v>
      </c>
    </row>
    <row r="161" spans="1:39" x14ac:dyDescent="0.2">
      <c r="A161" s="188" t="s">
        <v>369</v>
      </c>
      <c r="B161" s="188" t="s">
        <v>370</v>
      </c>
      <c r="D161" s="67">
        <v>219277.859</v>
      </c>
      <c r="E161" s="72">
        <v>1045.2454358250789</v>
      </c>
      <c r="F161" s="54"/>
      <c r="G161" s="87">
        <v>211216.20216104097</v>
      </c>
      <c r="H161" s="80">
        <v>993.58609576318042</v>
      </c>
      <c r="I161" s="89"/>
      <c r="J161" s="102">
        <f t="shared" si="33"/>
        <v>3.8167795635357882E-2</v>
      </c>
      <c r="K161" s="125">
        <f t="shared" si="34"/>
        <v>5.1992817011210724E-2</v>
      </c>
      <c r="L161" s="102">
        <v>2.2492094930241624E-2</v>
      </c>
      <c r="M161" s="96">
        <f>INDEX('Pace of change parameters'!$E$20:$I$20,1,$B$6)</f>
        <v>9.0547645222140982E-3</v>
      </c>
      <c r="N161" s="107">
        <f>IF(INDEX('Pace of change parameters'!$E$28:$I$28,1,$B$6)=1,(1+L161)*D161,D161)</f>
        <v>224209.87742072812</v>
      </c>
      <c r="O161" s="93">
        <f>IF(K161&lt;INDEX('Pace of change parameters'!$E$16:$I$16,1,$B$6),1,IF(K161&gt;INDEX('Pace of change parameters'!$E$17:$I$17,1,$B$6),0,(K161-INDEX('Pace of change parameters'!$E$17:$I$17,1,$B$6))/(INDEX('Pace of change parameters'!$E$16:$I$16,1,$B$6)-INDEX('Pace of change parameters'!$E$17:$I$17,1,$B$6))))</f>
        <v>0</v>
      </c>
      <c r="P161" s="56">
        <v>2.2492094930241624E-2</v>
      </c>
      <c r="Q161" s="56">
        <v>9.0547645222140982E-3</v>
      </c>
      <c r="R161" s="9">
        <f>IF(INDEX('Pace of change parameters'!$E$29:$I$29,1,$B$6)=1,D161*(1+P161),D161)</f>
        <v>224209.87742072812</v>
      </c>
      <c r="S161" s="102">
        <f>IF(P161&lt;INDEX('Pace of change parameters'!$E$22:$I$22,1,$B$6),INDEX('Pace of change parameters'!$E$22:$I$22,1,$B$6),P161)</f>
        <v>3.0487423748621283E-2</v>
      </c>
      <c r="T161" s="131">
        <v>1.6945020767821672E-2</v>
      </c>
      <c r="U161" s="116">
        <f t="shared" ref="U161:U217" si="41">D161*(1+S161)</f>
        <v>225963.07600602342</v>
      </c>
      <c r="V161" s="130">
        <f>IF(J161&gt;INDEX('Pace of change parameters'!$E$24:$I$24,1,$B$6),0,IF(J161&lt;INDEX('Pace of change parameters'!$E$23:$I$23,1,$B$6),1,(J161-INDEX('Pace of change parameters'!$E$24:$I$24,1,$B$6))/(INDEX('Pace of change parameters'!$E$23:$I$23,1,$B$6)-INDEX('Pace of change parameters'!$E$24:$I$24,1,$B$6))))</f>
        <v>1</v>
      </c>
      <c r="W161" s="131">
        <f>MIN(S161, S161+(INDEX('Pace of change parameters'!$E$25:$I$25,1,$B$6)-S161)*(1-V161))</f>
        <v>3.0487423748621283E-2</v>
      </c>
      <c r="X161" s="131">
        <v>1.6945020767821672E-2</v>
      </c>
      <c r="Y161" s="107">
        <f t="shared" ref="Y161:Y217" si="42">D161*(1+W161)</f>
        <v>225963.07600602342</v>
      </c>
      <c r="Z161" s="96">
        <v>0</v>
      </c>
      <c r="AA161" s="98">
        <f t="shared" si="37"/>
        <v>219144.6696533871</v>
      </c>
      <c r="AB161" s="98">
        <f>IF(INDEX('Pace of change parameters'!$E$27:$I$27,1,$B$6)=1,MAX(AA161,Y161),Y161)</f>
        <v>225963.07600602342</v>
      </c>
      <c r="AC161" s="96">
        <f t="shared" ref="AC161:AC217" si="43">AB161/D161-1</f>
        <v>3.0487423748621234E-2</v>
      </c>
      <c r="AD161" s="142">
        <v>1.6945020767821672E-2</v>
      </c>
      <c r="AE161" s="55">
        <f>IF(ROUND(AB161,0)/D161 &gt; (1+'Pace of change parameters'!$E$25), ROUND(AB161,0), ROUNDUP(AB161,0))</f>
        <v>225963</v>
      </c>
      <c r="AF161" s="55">
        <v>1062.9567839012461</v>
      </c>
      <c r="AG161" s="16">
        <f t="shared" ref="AG161:AG217" si="44">AE161/D161 - 1</f>
        <v>3.0487077128931617E-2</v>
      </c>
      <c r="AH161" s="16">
        <f t="shared" ref="AH161:AH217" si="45">AF161/E161 - 1</f>
        <v>1.6944678703319616E-2</v>
      </c>
      <c r="AI161" s="55"/>
      <c r="AJ161" s="55">
        <v>219144.6696533871</v>
      </c>
      <c r="AK161" s="55">
        <v>1030.8825483104108</v>
      </c>
      <c r="AL161" s="16">
        <f t="shared" ref="AL161:AL217" si="46">AE161/AJ161-1</f>
        <v>3.1113375275781063E-2</v>
      </c>
      <c r="AM161" s="57">
        <f t="shared" ref="AM161:AM217" si="47">AF161/AK161-1</f>
        <v>3.1113375275781063E-2</v>
      </c>
    </row>
    <row r="162" spans="1:39" x14ac:dyDescent="0.2">
      <c r="A162" s="188" t="s">
        <v>371</v>
      </c>
      <c r="B162" s="188" t="s">
        <v>372</v>
      </c>
      <c r="D162" s="67">
        <v>382019.80099999998</v>
      </c>
      <c r="E162" s="72">
        <v>1223.4734628909628</v>
      </c>
      <c r="F162" s="54"/>
      <c r="G162" s="87">
        <v>369224.83030977426</v>
      </c>
      <c r="H162" s="80">
        <v>1165.581480930713</v>
      </c>
      <c r="I162" s="89"/>
      <c r="J162" s="102">
        <f t="shared" si="33"/>
        <v>3.4653603007931189E-2</v>
      </c>
      <c r="K162" s="125">
        <f t="shared" si="34"/>
        <v>4.9667897875336209E-2</v>
      </c>
      <c r="L162" s="102">
        <v>2.3697583846335357E-2</v>
      </c>
      <c r="M162" s="96">
        <f>INDEX('Pace of change parameters'!$E$20:$I$20,1,$B$6)</f>
        <v>9.0547645222140982E-3</v>
      </c>
      <c r="N162" s="107">
        <f>IF(INDEX('Pace of change parameters'!$E$28:$I$28,1,$B$6)=1,(1+L162)*D162,D162)</f>
        <v>391072.74726515781</v>
      </c>
      <c r="O162" s="93">
        <f>IF(K162&lt;INDEX('Pace of change parameters'!$E$16:$I$16,1,$B$6),1,IF(K162&gt;INDEX('Pace of change parameters'!$E$17:$I$17,1,$B$6),0,(K162-INDEX('Pace of change parameters'!$E$17:$I$17,1,$B$6))/(INDEX('Pace of change parameters'!$E$16:$I$16,1,$B$6)-INDEX('Pace of change parameters'!$E$17:$I$17,1,$B$6))))</f>
        <v>0</v>
      </c>
      <c r="P162" s="56">
        <v>2.3697583846335357E-2</v>
      </c>
      <c r="Q162" s="56">
        <v>9.0547645222140982E-3</v>
      </c>
      <c r="R162" s="9">
        <f>IF(INDEX('Pace of change parameters'!$E$29:$I$29,1,$B$6)=1,D162*(1+P162),D162)</f>
        <v>391072.74726515781</v>
      </c>
      <c r="S162" s="102">
        <f>IF(P162&lt;INDEX('Pace of change parameters'!$E$22:$I$22,1,$B$6),INDEX('Pace of change parameters'!$E$22:$I$22,1,$B$6),P162)</f>
        <v>3.0487423748621283E-2</v>
      </c>
      <c r="T162" s="131">
        <v>1.5747483555507369E-2</v>
      </c>
      <c r="U162" s="116">
        <f t="shared" si="41"/>
        <v>393666.60055345093</v>
      </c>
      <c r="V162" s="130">
        <f>IF(J162&gt;INDEX('Pace of change parameters'!$E$24:$I$24,1,$B$6),0,IF(J162&lt;INDEX('Pace of change parameters'!$E$23:$I$23,1,$B$6),1,(J162-INDEX('Pace of change parameters'!$E$24:$I$24,1,$B$6))/(INDEX('Pace of change parameters'!$E$23:$I$23,1,$B$6)-INDEX('Pace of change parameters'!$E$24:$I$24,1,$B$6))))</f>
        <v>1</v>
      </c>
      <c r="W162" s="131">
        <f>MIN(S162, S162+(INDEX('Pace of change parameters'!$E$25:$I$25,1,$B$6)-S162)*(1-V162))</f>
        <v>3.0487423748621283E-2</v>
      </c>
      <c r="X162" s="131">
        <v>1.5747483555507369E-2</v>
      </c>
      <c r="Y162" s="107">
        <f t="shared" si="42"/>
        <v>393666.60055345093</v>
      </c>
      <c r="Z162" s="96">
        <v>0</v>
      </c>
      <c r="AA162" s="98">
        <f t="shared" si="37"/>
        <v>383084.50127500674</v>
      </c>
      <c r="AB162" s="98">
        <f>IF(INDEX('Pace of change parameters'!$E$27:$I$27,1,$B$6)=1,MAX(AA162,Y162),Y162)</f>
        <v>393666.60055345093</v>
      </c>
      <c r="AC162" s="96">
        <f t="shared" si="43"/>
        <v>3.0487423748621234E-2</v>
      </c>
      <c r="AD162" s="142">
        <v>1.5747483555507369E-2</v>
      </c>
      <c r="AE162" s="55">
        <f>IF(ROUND(AB162,0)/D162 &gt; (1+'Pace of change parameters'!$E$25), ROUND(AB162,0), ROUNDUP(AB162,0))</f>
        <v>393667</v>
      </c>
      <c r="AF162" s="55">
        <v>1242.7413521148665</v>
      </c>
      <c r="AG162" s="16">
        <f t="shared" si="44"/>
        <v>3.0488469366015902E-2</v>
      </c>
      <c r="AH162" s="16">
        <f t="shared" si="45"/>
        <v>1.5748514216544773E-2</v>
      </c>
      <c r="AI162" s="55"/>
      <c r="AJ162" s="55">
        <v>383084.50127500674</v>
      </c>
      <c r="AK162" s="55">
        <v>1209.3341608231099</v>
      </c>
      <c r="AL162" s="16">
        <f t="shared" si="46"/>
        <v>2.7624450192508254E-2</v>
      </c>
      <c r="AM162" s="57">
        <f t="shared" si="47"/>
        <v>2.7624450192508032E-2</v>
      </c>
    </row>
    <row r="163" spans="1:39" x14ac:dyDescent="0.2">
      <c r="A163" s="188" t="s">
        <v>373</v>
      </c>
      <c r="B163" s="188" t="s">
        <v>374</v>
      </c>
      <c r="D163" s="67">
        <v>226827.21100000001</v>
      </c>
      <c r="E163" s="72">
        <v>1191.0754152248226</v>
      </c>
      <c r="F163" s="54"/>
      <c r="G163" s="87">
        <v>229604.735093164</v>
      </c>
      <c r="H163" s="80">
        <v>1189.162484038781</v>
      </c>
      <c r="I163" s="89"/>
      <c r="J163" s="102">
        <f t="shared" si="33"/>
        <v>-1.2096980892127407E-2</v>
      </c>
      <c r="K163" s="125">
        <f t="shared" si="34"/>
        <v>1.6086373491572825E-3</v>
      </c>
      <c r="L163" s="102">
        <v>2.3053830341022818E-2</v>
      </c>
      <c r="M163" s="96">
        <f>INDEX('Pace of change parameters'!$E$20:$I$20,1,$B$6)</f>
        <v>9.0547645222140982E-3</v>
      </c>
      <c r="N163" s="107">
        <f>IF(INDEX('Pace of change parameters'!$E$28:$I$28,1,$B$6)=1,(1+L163)*D163,D163)</f>
        <v>232056.44703912138</v>
      </c>
      <c r="O163" s="93">
        <f>IF(K163&lt;INDEX('Pace of change parameters'!$E$16:$I$16,1,$B$6),1,IF(K163&gt;INDEX('Pace of change parameters'!$E$17:$I$17,1,$B$6),0,(K163-INDEX('Pace of change parameters'!$E$17:$I$17,1,$B$6))/(INDEX('Pace of change parameters'!$E$16:$I$16,1,$B$6)-INDEX('Pace of change parameters'!$E$17:$I$17,1,$B$6))))</f>
        <v>0</v>
      </c>
      <c r="P163" s="56">
        <v>2.3053830341022818E-2</v>
      </c>
      <c r="Q163" s="56">
        <v>9.0547645222140982E-3</v>
      </c>
      <c r="R163" s="9">
        <f>IF(INDEX('Pace of change parameters'!$E$29:$I$29,1,$B$6)=1,D163*(1+P163),D163)</f>
        <v>232056.44703912138</v>
      </c>
      <c r="S163" s="102">
        <f>IF(P163&lt;INDEX('Pace of change parameters'!$E$22:$I$22,1,$B$6),INDEX('Pace of change parameters'!$E$22:$I$22,1,$B$6),P163)</f>
        <v>3.0487423748621283E-2</v>
      </c>
      <c r="T163" s="131">
        <v>1.638663956436881E-2</v>
      </c>
      <c r="U163" s="116">
        <f t="shared" si="41"/>
        <v>233742.58829947494</v>
      </c>
      <c r="V163" s="130">
        <f>IF(J163&gt;INDEX('Pace of change parameters'!$E$24:$I$24,1,$B$6),0,IF(J163&lt;INDEX('Pace of change parameters'!$E$23:$I$23,1,$B$6),1,(J163-INDEX('Pace of change parameters'!$E$24:$I$24,1,$B$6))/(INDEX('Pace of change parameters'!$E$23:$I$23,1,$B$6)-INDEX('Pace of change parameters'!$E$24:$I$24,1,$B$6))))</f>
        <v>1</v>
      </c>
      <c r="W163" s="131">
        <f>MIN(S163, S163+(INDEX('Pace of change parameters'!$E$25:$I$25,1,$B$6)-S163)*(1-V163))</f>
        <v>3.0487423748621283E-2</v>
      </c>
      <c r="X163" s="131">
        <v>1.638663956436881E-2</v>
      </c>
      <c r="Y163" s="107">
        <f t="shared" si="42"/>
        <v>233742.58829947494</v>
      </c>
      <c r="Z163" s="96">
        <v>-5.6504917635417096E-3</v>
      </c>
      <c r="AA163" s="98">
        <f t="shared" si="37"/>
        <v>236877.3771753691</v>
      </c>
      <c r="AB163" s="98">
        <f>IF(INDEX('Pace of change parameters'!$E$27:$I$27,1,$B$6)=1,MAX(AA163,Y163),Y163)</f>
        <v>233742.58829947494</v>
      </c>
      <c r="AC163" s="96">
        <f t="shared" si="43"/>
        <v>3.0487423748621234E-2</v>
      </c>
      <c r="AD163" s="142">
        <v>1.638663956436881E-2</v>
      </c>
      <c r="AE163" s="55">
        <f>IF(ROUND(AB163,0)/D163 &gt; (1+'Pace of change parameters'!$E$25), ROUND(AB163,0), ROUNDUP(AB163,0))</f>
        <v>233743</v>
      </c>
      <c r="AF163" s="55">
        <v>1210.5952710160482</v>
      </c>
      <c r="AG163" s="16">
        <f t="shared" si="44"/>
        <v>3.0489238788903528E-2</v>
      </c>
      <c r="AH163" s="16">
        <f t="shared" si="45"/>
        <v>1.6388429768354529E-2</v>
      </c>
      <c r="AI163" s="55"/>
      <c r="AJ163" s="55">
        <v>238223.45685621758</v>
      </c>
      <c r="AK163" s="55">
        <v>1233.8003290589775</v>
      </c>
      <c r="AL163" s="16">
        <f t="shared" si="46"/>
        <v>-1.8807790447444517E-2</v>
      </c>
      <c r="AM163" s="57">
        <f t="shared" si="47"/>
        <v>-1.8807790447444517E-2</v>
      </c>
    </row>
    <row r="164" spans="1:39" x14ac:dyDescent="0.2">
      <c r="A164" s="188" t="s">
        <v>375</v>
      </c>
      <c r="B164" s="188" t="s">
        <v>376</v>
      </c>
      <c r="D164" s="67">
        <v>343134.42099999997</v>
      </c>
      <c r="E164" s="72">
        <v>1164.1264533157821</v>
      </c>
      <c r="F164" s="54"/>
      <c r="G164" s="87">
        <v>324466.26282336575</v>
      </c>
      <c r="H164" s="80">
        <v>1076.1914130251457</v>
      </c>
      <c r="I164" s="89"/>
      <c r="J164" s="102">
        <f t="shared" si="33"/>
        <v>5.7534974558500984E-2</v>
      </c>
      <c r="K164" s="125">
        <f t="shared" si="34"/>
        <v>8.1709479583611744E-2</v>
      </c>
      <c r="L164" s="102">
        <v>3.2121046075443971E-2</v>
      </c>
      <c r="M164" s="96">
        <f>INDEX('Pace of change parameters'!$E$20:$I$20,1,$B$6)</f>
        <v>9.0547645222140982E-3</v>
      </c>
      <c r="N164" s="107">
        <f>IF(INDEX('Pace of change parameters'!$E$28:$I$28,1,$B$6)=1,(1+L164)*D164,D164)</f>
        <v>354156.25754701177</v>
      </c>
      <c r="O164" s="93">
        <f>IF(K164&lt;INDEX('Pace of change parameters'!$E$16:$I$16,1,$B$6),1,IF(K164&gt;INDEX('Pace of change parameters'!$E$17:$I$17,1,$B$6),0,(K164-INDEX('Pace of change parameters'!$E$17:$I$17,1,$B$6))/(INDEX('Pace of change parameters'!$E$16:$I$16,1,$B$6)-INDEX('Pace of change parameters'!$E$17:$I$17,1,$B$6))))</f>
        <v>0</v>
      </c>
      <c r="P164" s="56">
        <v>3.2121046075443971E-2</v>
      </c>
      <c r="Q164" s="56">
        <v>9.0547645222140982E-3</v>
      </c>
      <c r="R164" s="9">
        <f>IF(INDEX('Pace of change parameters'!$E$29:$I$29,1,$B$6)=1,D164*(1+P164),D164)</f>
        <v>354156.25754701177</v>
      </c>
      <c r="S164" s="102">
        <f>IF(P164&lt;INDEX('Pace of change parameters'!$E$22:$I$22,1,$B$6),INDEX('Pace of change parameters'!$E$22:$I$22,1,$B$6),P164)</f>
        <v>3.2121046075443971E-2</v>
      </c>
      <c r="T164" s="131">
        <v>9.0547645222140982E-3</v>
      </c>
      <c r="U164" s="116">
        <f t="shared" si="41"/>
        <v>354156.25754701177</v>
      </c>
      <c r="V164" s="130">
        <f>IF(J164&gt;INDEX('Pace of change parameters'!$E$24:$I$24,1,$B$6),0,IF(J164&lt;INDEX('Pace of change parameters'!$E$23:$I$23,1,$B$6),1,(J164-INDEX('Pace of change parameters'!$E$24:$I$24,1,$B$6))/(INDEX('Pace of change parameters'!$E$23:$I$23,1,$B$6)-INDEX('Pace of change parameters'!$E$24:$I$24,1,$B$6))))</f>
        <v>0.84930050882998043</v>
      </c>
      <c r="W164" s="131">
        <f>MIN(S164, S164+(INDEX('Pace of change parameters'!$E$25:$I$25,1,$B$6)-S164)*(1-V164))</f>
        <v>2.9373248468605482E-2</v>
      </c>
      <c r="X164" s="131">
        <v>6.3683758688037884E-3</v>
      </c>
      <c r="Y164" s="107">
        <f t="shared" si="42"/>
        <v>353213.39360616409</v>
      </c>
      <c r="Z164" s="96">
        <v>0</v>
      </c>
      <c r="AA164" s="98">
        <f t="shared" si="37"/>
        <v>336645.82192365045</v>
      </c>
      <c r="AB164" s="98">
        <f>IF(INDEX('Pace of change parameters'!$E$27:$I$27,1,$B$6)=1,MAX(AA164,Y164),Y164)</f>
        <v>353213.39360616409</v>
      </c>
      <c r="AC164" s="96">
        <f t="shared" si="43"/>
        <v>2.9373248468605562E-2</v>
      </c>
      <c r="AD164" s="142">
        <v>6.3683758688037884E-3</v>
      </c>
      <c r="AE164" s="55">
        <f>IF(ROUND(AB164,0)/D164 &gt; (1+'Pace of change parameters'!$E$25), ROUND(AB164,0), ROUNDUP(AB164,0))</f>
        <v>353213</v>
      </c>
      <c r="AF164" s="55">
        <v>1171.538742614312</v>
      </c>
      <c r="AG164" s="16">
        <f t="shared" si="44"/>
        <v>2.9372101378311033E-2</v>
      </c>
      <c r="AH164" s="16">
        <f t="shared" si="45"/>
        <v>6.3672544141726295E-3</v>
      </c>
      <c r="AI164" s="55"/>
      <c r="AJ164" s="55">
        <v>336645.82192365045</v>
      </c>
      <c r="AK164" s="55">
        <v>1116.5886389311693</v>
      </c>
      <c r="AL164" s="16">
        <f t="shared" si="46"/>
        <v>4.9212486825714663E-2</v>
      </c>
      <c r="AM164" s="57">
        <f t="shared" si="47"/>
        <v>4.9212486825714663E-2</v>
      </c>
    </row>
    <row r="165" spans="1:39" x14ac:dyDescent="0.2">
      <c r="A165" s="188" t="s">
        <v>377</v>
      </c>
      <c r="B165" s="188" t="s">
        <v>378</v>
      </c>
      <c r="D165" s="67">
        <v>326477.83799999999</v>
      </c>
      <c r="E165" s="72">
        <v>1096.545690266111</v>
      </c>
      <c r="F165" s="54"/>
      <c r="G165" s="87">
        <v>333253.04670660768</v>
      </c>
      <c r="H165" s="80">
        <v>1105.0438322346611</v>
      </c>
      <c r="I165" s="89"/>
      <c r="J165" s="102">
        <f t="shared" si="33"/>
        <v>-2.0330522927139216E-2</v>
      </c>
      <c r="K165" s="125">
        <f t="shared" si="34"/>
        <v>-7.6903211625233281E-3</v>
      </c>
      <c r="L165" s="102">
        <v>2.2074110448165873E-2</v>
      </c>
      <c r="M165" s="96">
        <f>INDEX('Pace of change parameters'!$E$20:$I$20,1,$B$6)</f>
        <v>9.0547645222140982E-3</v>
      </c>
      <c r="N165" s="107">
        <f>IF(INDEX('Pace of change parameters'!$E$28:$I$28,1,$B$6)=1,(1+L165)*D165,D165)</f>
        <v>333684.54585489037</v>
      </c>
      <c r="O165" s="93">
        <f>IF(K165&lt;INDEX('Pace of change parameters'!$E$16:$I$16,1,$B$6),1,IF(K165&gt;INDEX('Pace of change parameters'!$E$17:$I$17,1,$B$6),0,(K165-INDEX('Pace of change parameters'!$E$17:$I$17,1,$B$6))/(INDEX('Pace of change parameters'!$E$16:$I$16,1,$B$6)-INDEX('Pace of change parameters'!$E$17:$I$17,1,$B$6))))</f>
        <v>0</v>
      </c>
      <c r="P165" s="56">
        <v>2.2074110448165873E-2</v>
      </c>
      <c r="Q165" s="56">
        <v>9.0547645222140982E-3</v>
      </c>
      <c r="R165" s="9">
        <f>IF(INDEX('Pace of change parameters'!$E$29:$I$29,1,$B$6)=1,D165*(1+P165),D165)</f>
        <v>333684.54585489037</v>
      </c>
      <c r="S165" s="102">
        <f>IF(P165&lt;INDEX('Pace of change parameters'!$E$22:$I$22,1,$B$6),INDEX('Pace of change parameters'!$E$22:$I$22,1,$B$6),P165)</f>
        <v>3.0487423748621283E-2</v>
      </c>
      <c r="T165" s="131">
        <v>1.7360907672166359E-2</v>
      </c>
      <c r="U165" s="116">
        <f t="shared" si="41"/>
        <v>336431.30619163968</v>
      </c>
      <c r="V165" s="130">
        <f>IF(J165&gt;INDEX('Pace of change parameters'!$E$24:$I$24,1,$B$6),0,IF(J165&lt;INDEX('Pace of change parameters'!$E$23:$I$23,1,$B$6),1,(J165-INDEX('Pace of change parameters'!$E$24:$I$24,1,$B$6))/(INDEX('Pace of change parameters'!$E$23:$I$23,1,$B$6)-INDEX('Pace of change parameters'!$E$24:$I$24,1,$B$6))))</f>
        <v>1</v>
      </c>
      <c r="W165" s="131">
        <f>MIN(S165, S165+(INDEX('Pace of change parameters'!$E$25:$I$25,1,$B$6)-S165)*(1-V165))</f>
        <v>3.0487423748621283E-2</v>
      </c>
      <c r="X165" s="131">
        <v>1.7360907672166359E-2</v>
      </c>
      <c r="Y165" s="107">
        <f t="shared" si="42"/>
        <v>336431.30619163968</v>
      </c>
      <c r="Z165" s="96">
        <v>-1.4882056347162442E-2</v>
      </c>
      <c r="AA165" s="98">
        <f t="shared" si="37"/>
        <v>340616.78110901697</v>
      </c>
      <c r="AB165" s="98">
        <f>IF(INDEX('Pace of change parameters'!$E$27:$I$27,1,$B$6)=1,MAX(AA165,Y165),Y165)</f>
        <v>336431.30619163968</v>
      </c>
      <c r="AC165" s="96">
        <f t="shared" si="43"/>
        <v>3.0487423748621234E-2</v>
      </c>
      <c r="AD165" s="142">
        <v>1.7360907672166359E-2</v>
      </c>
      <c r="AE165" s="55">
        <f>IF(ROUND(AB165,0)/D165 &gt; (1+'Pace of change parameters'!$E$25), ROUND(AB165,0), ROUNDUP(AB165,0))</f>
        <v>336431</v>
      </c>
      <c r="AF165" s="55">
        <v>1115.5817034430365</v>
      </c>
      <c r="AG165" s="16">
        <f t="shared" si="44"/>
        <v>3.0486485885146131E-2</v>
      </c>
      <c r="AH165" s="16">
        <f t="shared" si="45"/>
        <v>1.7359981755348253E-2</v>
      </c>
      <c r="AI165" s="55"/>
      <c r="AJ165" s="55">
        <v>345762.43718189007</v>
      </c>
      <c r="AK165" s="55">
        <v>1146.5240975355684</v>
      </c>
      <c r="AL165" s="16">
        <f t="shared" si="46"/>
        <v>-2.6988001524819283E-2</v>
      </c>
      <c r="AM165" s="57">
        <f t="shared" si="47"/>
        <v>-2.6988001524819283E-2</v>
      </c>
    </row>
    <row r="166" spans="1:39" x14ac:dyDescent="0.2">
      <c r="A166" s="188" t="s">
        <v>379</v>
      </c>
      <c r="B166" s="188" t="s">
        <v>380</v>
      </c>
      <c r="D166" s="67">
        <v>398684.67300000001</v>
      </c>
      <c r="E166" s="72">
        <v>1040.7727989432631</v>
      </c>
      <c r="F166" s="54"/>
      <c r="G166" s="87">
        <v>374984.98588155751</v>
      </c>
      <c r="H166" s="80">
        <v>968.83409623201487</v>
      </c>
      <c r="I166" s="89"/>
      <c r="J166" s="102">
        <f t="shared" si="33"/>
        <v>6.3201696096515825E-2</v>
      </c>
      <c r="K166" s="125">
        <f t="shared" si="34"/>
        <v>7.4252860206955873E-2</v>
      </c>
      <c r="L166" s="102">
        <v>1.9543112913772864E-2</v>
      </c>
      <c r="M166" s="96">
        <f>INDEX('Pace of change parameters'!$E$20:$I$20,1,$B$6)</f>
        <v>9.0547645222140982E-3</v>
      </c>
      <c r="N166" s="107">
        <f>IF(INDEX('Pace of change parameters'!$E$28:$I$28,1,$B$6)=1,(1+L166)*D166,D166)</f>
        <v>406476.21258142963</v>
      </c>
      <c r="O166" s="93">
        <f>IF(K166&lt;INDEX('Pace of change parameters'!$E$16:$I$16,1,$B$6),1,IF(K166&gt;INDEX('Pace of change parameters'!$E$17:$I$17,1,$B$6),0,(K166-INDEX('Pace of change parameters'!$E$17:$I$17,1,$B$6))/(INDEX('Pace of change parameters'!$E$16:$I$16,1,$B$6)-INDEX('Pace of change parameters'!$E$17:$I$17,1,$B$6))))</f>
        <v>0</v>
      </c>
      <c r="P166" s="56">
        <v>1.9543112913772864E-2</v>
      </c>
      <c r="Q166" s="56">
        <v>9.0547645222140982E-3</v>
      </c>
      <c r="R166" s="9">
        <f>IF(INDEX('Pace of change parameters'!$E$29:$I$29,1,$B$6)=1,D166*(1+P166),D166)</f>
        <v>406476.21258142963</v>
      </c>
      <c r="S166" s="102">
        <f>IF(P166&lt;INDEX('Pace of change parameters'!$E$22:$I$22,1,$B$6),INDEX('Pace of change parameters'!$E$22:$I$22,1,$B$6),P166)</f>
        <v>3.0487423748621283E-2</v>
      </c>
      <c r="T166" s="131">
        <v>1.9886487921094931E-2</v>
      </c>
      <c r="U166" s="116">
        <f t="shared" si="41"/>
        <v>410839.54156783147</v>
      </c>
      <c r="V166" s="130">
        <f>IF(J166&gt;INDEX('Pace of change parameters'!$E$24:$I$24,1,$B$6),0,IF(J166&lt;INDEX('Pace of change parameters'!$E$23:$I$23,1,$B$6),1,(J166-INDEX('Pace of change parameters'!$E$24:$I$24,1,$B$6))/(INDEX('Pace of change parameters'!$E$23:$I$23,1,$B$6)-INDEX('Pace of change parameters'!$E$24:$I$24,1,$B$6))))</f>
        <v>0.73596607806968362</v>
      </c>
      <c r="W166" s="131">
        <f>MIN(S166, S166+(INDEX('Pace of change parameters'!$E$25:$I$25,1,$B$6)-S166)*(1-V166))</f>
        <v>2.6104460644578029E-2</v>
      </c>
      <c r="X166" s="131">
        <v>1.5548613684251311E-2</v>
      </c>
      <c r="Y166" s="107">
        <f t="shared" si="42"/>
        <v>409092.12135592493</v>
      </c>
      <c r="Z166" s="96">
        <v>0</v>
      </c>
      <c r="AA166" s="98">
        <f t="shared" si="37"/>
        <v>389060.87703129515</v>
      </c>
      <c r="AB166" s="98">
        <f>IF(INDEX('Pace of change parameters'!$E$27:$I$27,1,$B$6)=1,MAX(AA166,Y166),Y166)</f>
        <v>409092.12135592493</v>
      </c>
      <c r="AC166" s="96">
        <f t="shared" si="43"/>
        <v>2.6104460644577943E-2</v>
      </c>
      <c r="AD166" s="142">
        <v>1.5548613684251311E-2</v>
      </c>
      <c r="AE166" s="55">
        <f>IF(ROUND(AB166,0)/D166 &gt; (1+'Pace of change parameters'!$E$25), ROUND(AB166,0), ROUNDUP(AB166,0))</f>
        <v>409092</v>
      </c>
      <c r="AF166" s="55">
        <v>1056.9550595845344</v>
      </c>
      <c r="AG166" s="16">
        <f t="shared" si="44"/>
        <v>2.6104156253832222E-2</v>
      </c>
      <c r="AH166" s="16">
        <f t="shared" si="45"/>
        <v>1.5548312424865207E-2</v>
      </c>
      <c r="AI166" s="55"/>
      <c r="AJ166" s="55">
        <v>389060.87703129515</v>
      </c>
      <c r="AK166" s="55">
        <v>1005.2014277097177</v>
      </c>
      <c r="AL166" s="16">
        <f t="shared" si="46"/>
        <v>5.1485832041378909E-2</v>
      </c>
      <c r="AM166" s="57">
        <f t="shared" si="47"/>
        <v>5.1485832041378909E-2</v>
      </c>
    </row>
    <row r="167" spans="1:39" x14ac:dyDescent="0.2">
      <c r="A167" s="188" t="s">
        <v>381</v>
      </c>
      <c r="B167" s="188" t="s">
        <v>382</v>
      </c>
      <c r="D167" s="67">
        <v>348678.73723437497</v>
      </c>
      <c r="E167" s="72">
        <v>1427.7005422660141</v>
      </c>
      <c r="F167" s="54"/>
      <c r="G167" s="87">
        <v>261076.68504832362</v>
      </c>
      <c r="H167" s="80">
        <v>1063.6335045287053</v>
      </c>
      <c r="I167" s="89"/>
      <c r="J167" s="102">
        <f t="shared" si="33"/>
        <v>0.33554146043273358</v>
      </c>
      <c r="K167" s="125">
        <f t="shared" si="34"/>
        <v>0.3422861692370498</v>
      </c>
      <c r="L167" s="102">
        <v>1.4150660648198032E-2</v>
      </c>
      <c r="M167" s="96">
        <f>INDEX('Pace of change parameters'!$E$20:$I$20,1,$B$6)</f>
        <v>9.0547645222140982E-3</v>
      </c>
      <c r="N167" s="107">
        <f>IF(INDEX('Pace of change parameters'!$E$28:$I$28,1,$B$6)=1,(1+L167)*D167,D167)</f>
        <v>353612.7717202208</v>
      </c>
      <c r="O167" s="93">
        <f>IF(K167&lt;INDEX('Pace of change parameters'!$E$16:$I$16,1,$B$6),1,IF(K167&gt;INDEX('Pace of change parameters'!$E$17:$I$17,1,$B$6),0,(K167-INDEX('Pace of change parameters'!$E$17:$I$17,1,$B$6))/(INDEX('Pace of change parameters'!$E$16:$I$16,1,$B$6)-INDEX('Pace of change parameters'!$E$17:$I$17,1,$B$6))))</f>
        <v>0</v>
      </c>
      <c r="P167" s="56">
        <v>1.4150660648198032E-2</v>
      </c>
      <c r="Q167" s="56">
        <v>9.0547645222140982E-3</v>
      </c>
      <c r="R167" s="9">
        <f>IF(INDEX('Pace of change parameters'!$E$29:$I$29,1,$B$6)=1,D167*(1+P167),D167)</f>
        <v>353612.7717202208</v>
      </c>
      <c r="S167" s="102">
        <f>IF(P167&lt;INDEX('Pace of change parameters'!$E$22:$I$22,1,$B$6),INDEX('Pace of change parameters'!$E$22:$I$22,1,$B$6),P167)</f>
        <v>3.0487423748621283E-2</v>
      </c>
      <c r="T167" s="131">
        <v>2.5309438786111471E-2</v>
      </c>
      <c r="U167" s="116">
        <f t="shared" si="41"/>
        <v>359309.05364857352</v>
      </c>
      <c r="V167" s="130">
        <f>IF(J167&gt;INDEX('Pace of change parameters'!$E$24:$I$24,1,$B$6),0,IF(J167&lt;INDEX('Pace of change parameters'!$E$23:$I$23,1,$B$6),1,(J167-INDEX('Pace of change parameters'!$E$24:$I$24,1,$B$6))/(INDEX('Pace of change parameters'!$E$23:$I$23,1,$B$6)-INDEX('Pace of change parameters'!$E$24:$I$24,1,$B$6))))</f>
        <v>0</v>
      </c>
      <c r="W167" s="131">
        <f>MIN(S167, S167+(INDEX('Pace of change parameters'!$E$25:$I$25,1,$B$6)-S167)*(1-V167))</f>
        <v>1.3887423748621282E-2</v>
      </c>
      <c r="X167" s="131">
        <v>8.7928503333043473E-3</v>
      </c>
      <c r="Y167" s="107">
        <f t="shared" si="42"/>
        <v>353520.98661048291</v>
      </c>
      <c r="Z167" s="96">
        <v>0</v>
      </c>
      <c r="AA167" s="98">
        <f t="shared" si="37"/>
        <v>270876.77608886274</v>
      </c>
      <c r="AB167" s="98">
        <f>IF(INDEX('Pace of change parameters'!$E$27:$I$27,1,$B$6)=1,MAX(AA167,Y167),Y167)</f>
        <v>353520.98661048291</v>
      </c>
      <c r="AC167" s="96">
        <f t="shared" si="43"/>
        <v>1.3887423748621286E-2</v>
      </c>
      <c r="AD167" s="142">
        <v>8.7928503333043473E-3</v>
      </c>
      <c r="AE167" s="55">
        <f>IF(ROUND(AB167,0)/D167 &gt; (1+'Pace of change parameters'!$E$25), ROUND(AB167,0), ROUNDUP(AB167,0))</f>
        <v>353521</v>
      </c>
      <c r="AF167" s="55">
        <v>1440.2541540041927</v>
      </c>
      <c r="AG167" s="16">
        <f t="shared" si="44"/>
        <v>1.3887462149348551E-2</v>
      </c>
      <c r="AH167" s="16">
        <f t="shared" si="45"/>
        <v>8.7928885410759605E-3</v>
      </c>
      <c r="AI167" s="55"/>
      <c r="AJ167" s="55">
        <v>270876.77608886274</v>
      </c>
      <c r="AK167" s="55">
        <v>1103.5593415532546</v>
      </c>
      <c r="AL167" s="16">
        <f t="shared" si="46"/>
        <v>0.30509896457134933</v>
      </c>
      <c r="AM167" s="57">
        <f t="shared" si="47"/>
        <v>0.30509896457134933</v>
      </c>
    </row>
    <row r="168" spans="1:39" x14ac:dyDescent="0.2">
      <c r="A168" s="188" t="s">
        <v>383</v>
      </c>
      <c r="B168" s="188" t="s">
        <v>384</v>
      </c>
      <c r="D168" s="67">
        <v>138415.22089356984</v>
      </c>
      <c r="E168" s="72">
        <v>1083.3918088741466</v>
      </c>
      <c r="F168" s="54"/>
      <c r="G168" s="87">
        <v>134165.7273393783</v>
      </c>
      <c r="H168" s="80">
        <v>1038.9649687287219</v>
      </c>
      <c r="I168" s="89"/>
      <c r="J168" s="102">
        <f t="shared" si="33"/>
        <v>3.1673465634351361E-2</v>
      </c>
      <c r="K168" s="125">
        <f t="shared" si="34"/>
        <v>4.2760671901946212E-2</v>
      </c>
      <c r="L168" s="102">
        <v>1.9898891740973257E-2</v>
      </c>
      <c r="M168" s="96">
        <f>INDEX('Pace of change parameters'!$E$20:$I$20,1,$B$6)</f>
        <v>9.0547645222140982E-3</v>
      </c>
      <c r="N168" s="107">
        <f>IF(INDEX('Pace of change parameters'!$E$28:$I$28,1,$B$6)=1,(1+L168)*D168,D168)</f>
        <v>141169.5303894339</v>
      </c>
      <c r="O168" s="93">
        <f>IF(K168&lt;INDEX('Pace of change parameters'!$E$16:$I$16,1,$B$6),1,IF(K168&gt;INDEX('Pace of change parameters'!$E$17:$I$17,1,$B$6),0,(K168-INDEX('Pace of change parameters'!$E$17:$I$17,1,$B$6))/(INDEX('Pace of change parameters'!$E$16:$I$16,1,$B$6)-INDEX('Pace of change parameters'!$E$17:$I$17,1,$B$6))))</f>
        <v>0</v>
      </c>
      <c r="P168" s="56">
        <v>1.9898891740973257E-2</v>
      </c>
      <c r="Q168" s="56">
        <v>9.0547645222140982E-3</v>
      </c>
      <c r="R168" s="9">
        <f>IF(INDEX('Pace of change parameters'!$E$29:$I$29,1,$B$6)=1,D168*(1+P168),D168)</f>
        <v>141169.5303894339</v>
      </c>
      <c r="S168" s="102">
        <f>IF(P168&lt;INDEX('Pace of change parameters'!$E$22:$I$22,1,$B$6),INDEX('Pace of change parameters'!$E$22:$I$22,1,$B$6),P168)</f>
        <v>3.0487423748621283E-2</v>
      </c>
      <c r="T168" s="131">
        <v>1.9530713420810031E-2</v>
      </c>
      <c r="U168" s="116">
        <f t="shared" si="41"/>
        <v>142635.14438621112</v>
      </c>
      <c r="V168" s="130">
        <f>IF(J168&gt;INDEX('Pace of change parameters'!$E$24:$I$24,1,$B$6),0,IF(J168&lt;INDEX('Pace of change parameters'!$E$23:$I$23,1,$B$6),1,(J168-INDEX('Pace of change parameters'!$E$24:$I$24,1,$B$6))/(INDEX('Pace of change parameters'!$E$23:$I$23,1,$B$6)-INDEX('Pace of change parameters'!$E$24:$I$24,1,$B$6))))</f>
        <v>1</v>
      </c>
      <c r="W168" s="131">
        <f>MIN(S168, S168+(INDEX('Pace of change parameters'!$E$25:$I$25,1,$B$6)-S168)*(1-V168))</f>
        <v>3.0487423748621283E-2</v>
      </c>
      <c r="X168" s="131">
        <v>1.9530713420810031E-2</v>
      </c>
      <c r="Y168" s="107">
        <f t="shared" si="42"/>
        <v>142635.14438621112</v>
      </c>
      <c r="Z168" s="96">
        <v>0</v>
      </c>
      <c r="AA168" s="98">
        <f t="shared" si="37"/>
        <v>139201.93477476339</v>
      </c>
      <c r="AB168" s="98">
        <f>IF(INDEX('Pace of change parameters'!$E$27:$I$27,1,$B$6)=1,MAX(AA168,Y168),Y168)</f>
        <v>142635.14438621112</v>
      </c>
      <c r="AC168" s="96">
        <f t="shared" si="43"/>
        <v>3.0487423748621234E-2</v>
      </c>
      <c r="AD168" s="142">
        <v>1.9530713420810031E-2</v>
      </c>
      <c r="AE168" s="55">
        <f>IF(ROUND(AB168,0)/D168 &gt; (1+'Pace of change parameters'!$E$25), ROUND(AB168,0), ROUNDUP(AB168,0))</f>
        <v>142635</v>
      </c>
      <c r="AF168" s="55">
        <v>1104.5501057044241</v>
      </c>
      <c r="AG168" s="16">
        <f t="shared" si="44"/>
        <v>3.0486380610372565E-2</v>
      </c>
      <c r="AH168" s="16">
        <f t="shared" si="45"/>
        <v>1.9529681373782193E-2</v>
      </c>
      <c r="AI168" s="55"/>
      <c r="AJ168" s="55">
        <v>139201.93477476339</v>
      </c>
      <c r="AK168" s="55">
        <v>1077.9648176795686</v>
      </c>
      <c r="AL168" s="16">
        <f t="shared" si="46"/>
        <v>2.4662482104085059E-2</v>
      </c>
      <c r="AM168" s="57">
        <f t="shared" si="47"/>
        <v>2.4662482104085059E-2</v>
      </c>
    </row>
    <row r="169" spans="1:39" x14ac:dyDescent="0.2">
      <c r="A169" s="188" t="s">
        <v>385</v>
      </c>
      <c r="B169" s="188" t="s">
        <v>386</v>
      </c>
      <c r="D169" s="67">
        <v>215853.61229094298</v>
      </c>
      <c r="E169" s="72">
        <v>1040.5692895754057</v>
      </c>
      <c r="F169" s="54"/>
      <c r="G169" s="87">
        <v>227019.19099079218</v>
      </c>
      <c r="H169" s="80">
        <v>1082.761257438237</v>
      </c>
      <c r="I169" s="89"/>
      <c r="J169" s="102">
        <f t="shared" si="33"/>
        <v>-4.9183413310208035E-2</v>
      </c>
      <c r="K169" s="125">
        <f t="shared" si="34"/>
        <v>-3.8967009184144086E-2</v>
      </c>
      <c r="L169" s="102">
        <v>1.9896930513006339E-2</v>
      </c>
      <c r="M169" s="96">
        <f>INDEX('Pace of change parameters'!$E$20:$I$20,1,$B$6)</f>
        <v>9.0547645222140982E-3</v>
      </c>
      <c r="N169" s="107">
        <f>IF(INDEX('Pace of change parameters'!$E$28:$I$28,1,$B$6)=1,(1+L169)*D169,D169)</f>
        <v>220148.43661567729</v>
      </c>
      <c r="O169" s="93">
        <f>IF(K169&lt;INDEX('Pace of change parameters'!$E$16:$I$16,1,$B$6),1,IF(K169&gt;INDEX('Pace of change parameters'!$E$17:$I$17,1,$B$6),0,(K169-INDEX('Pace of change parameters'!$E$17:$I$17,1,$B$6))/(INDEX('Pace of change parameters'!$E$16:$I$16,1,$B$6)-INDEX('Pace of change parameters'!$E$17:$I$17,1,$B$6))))</f>
        <v>0.32390975280988915</v>
      </c>
      <c r="P169" s="56">
        <v>4.3156438837145483E-2</v>
      </c>
      <c r="Q169" s="56">
        <v>3.206700918414418E-2</v>
      </c>
      <c r="R169" s="9">
        <f>IF(INDEX('Pace of change parameters'!$E$29:$I$29,1,$B$6)=1,D169*(1+P169),D169)</f>
        <v>225169.08550755397</v>
      </c>
      <c r="S169" s="102">
        <f>IF(P169&lt;INDEX('Pace of change parameters'!$E$22:$I$22,1,$B$6),INDEX('Pace of change parameters'!$E$22:$I$22,1,$B$6),P169)</f>
        <v>4.3156438837145483E-2</v>
      </c>
      <c r="T169" s="131">
        <v>3.206700918414418E-2</v>
      </c>
      <c r="U169" s="116">
        <f t="shared" si="41"/>
        <v>225169.08550755397</v>
      </c>
      <c r="V169" s="130">
        <f>IF(J169&gt;INDEX('Pace of change parameters'!$E$24:$I$24,1,$B$6),0,IF(J169&lt;INDEX('Pace of change parameters'!$E$23:$I$23,1,$B$6),1,(J169-INDEX('Pace of change parameters'!$E$24:$I$24,1,$B$6))/(INDEX('Pace of change parameters'!$E$23:$I$23,1,$B$6)-INDEX('Pace of change parameters'!$E$24:$I$24,1,$B$6))))</f>
        <v>1</v>
      </c>
      <c r="W169" s="131">
        <f>MIN(S169, S169+(INDEX('Pace of change parameters'!$E$25:$I$25,1,$B$6)-S169)*(1-V169))</f>
        <v>4.3156438837145483E-2</v>
      </c>
      <c r="X169" s="131">
        <v>3.206700918414418E-2</v>
      </c>
      <c r="Y169" s="107">
        <f t="shared" si="42"/>
        <v>225169.08550755397</v>
      </c>
      <c r="Z169" s="96">
        <v>-4.5932067493105078E-2</v>
      </c>
      <c r="AA169" s="98">
        <f t="shared" si="37"/>
        <v>224721.98001888813</v>
      </c>
      <c r="AB169" s="98">
        <f>IF(INDEX('Pace of change parameters'!$E$27:$I$27,1,$B$6)=1,MAX(AA169,Y169),Y169)</f>
        <v>225169.08550755397</v>
      </c>
      <c r="AC169" s="96">
        <f t="shared" si="43"/>
        <v>4.3156438837145483E-2</v>
      </c>
      <c r="AD169" s="142">
        <v>3.206700918414418E-2</v>
      </c>
      <c r="AE169" s="55">
        <f>IF(ROUND(AB169,0)/D169 &gt; (1+'Pace of change parameters'!$E$25), ROUND(AB169,0), ROUNDUP(AB169,0))</f>
        <v>225169</v>
      </c>
      <c r="AF169" s="55">
        <v>1073.9368267152313</v>
      </c>
      <c r="AG169" s="16">
        <f t="shared" si="44"/>
        <v>4.3156042700369879E-2</v>
      </c>
      <c r="AH169" s="16">
        <f t="shared" si="45"/>
        <v>3.2066617258559305E-2</v>
      </c>
      <c r="AI169" s="55"/>
      <c r="AJ169" s="55">
        <v>235540.85863509946</v>
      </c>
      <c r="AK169" s="55">
        <v>1123.4050969909695</v>
      </c>
      <c r="AL169" s="16">
        <f t="shared" si="46"/>
        <v>-4.4034222746753171E-2</v>
      </c>
      <c r="AM169" s="57">
        <f t="shared" si="47"/>
        <v>-4.4034222746753171E-2</v>
      </c>
    </row>
    <row r="170" spans="1:39" x14ac:dyDescent="0.2">
      <c r="A170" s="188" t="s">
        <v>387</v>
      </c>
      <c r="B170" s="188" t="s">
        <v>388</v>
      </c>
      <c r="D170" s="67">
        <v>146819.78051685393</v>
      </c>
      <c r="E170" s="72">
        <v>1048.5779008188513</v>
      </c>
      <c r="F170" s="54"/>
      <c r="G170" s="87">
        <v>150186.67329155983</v>
      </c>
      <c r="H170" s="80">
        <v>1062.1117059936355</v>
      </c>
      <c r="I170" s="89"/>
      <c r="J170" s="102">
        <f t="shared" si="33"/>
        <v>-2.2418052819970891E-2</v>
      </c>
      <c r="K170" s="125">
        <f t="shared" si="34"/>
        <v>-1.2742355722483056E-2</v>
      </c>
      <c r="L170" s="102">
        <v>1.9041966397675747E-2</v>
      </c>
      <c r="M170" s="96">
        <f>INDEX('Pace of change parameters'!$E$20:$I$20,1,$B$6)</f>
        <v>9.0547645222140982E-3</v>
      </c>
      <c r="N170" s="107">
        <f>IF(INDEX('Pace of change parameters'!$E$28:$I$28,1,$B$6)=1,(1+L170)*D170,D170)</f>
        <v>149615.51784396998</v>
      </c>
      <c r="O170" s="93">
        <f>IF(K170&lt;INDEX('Pace of change parameters'!$E$16:$I$16,1,$B$6),1,IF(K170&gt;INDEX('Pace of change parameters'!$E$17:$I$17,1,$B$6),0,(K170-INDEX('Pace of change parameters'!$E$17:$I$17,1,$B$6))/(INDEX('Pace of change parameters'!$E$16:$I$16,1,$B$6)-INDEX('Pace of change parameters'!$E$17:$I$17,1,$B$6))))</f>
        <v>0</v>
      </c>
      <c r="P170" s="56">
        <v>1.9041966397675747E-2</v>
      </c>
      <c r="Q170" s="56">
        <v>9.0547645222140982E-3</v>
      </c>
      <c r="R170" s="9">
        <f>IF(INDEX('Pace of change parameters'!$E$29:$I$29,1,$B$6)=1,D170*(1+P170),D170)</f>
        <v>149615.51784396998</v>
      </c>
      <c r="S170" s="102">
        <f>IF(P170&lt;INDEX('Pace of change parameters'!$E$22:$I$22,1,$B$6),INDEX('Pace of change parameters'!$E$22:$I$22,1,$B$6),P170)</f>
        <v>3.0487423748621283E-2</v>
      </c>
      <c r="T170" s="131">
        <v>2.0388049757692261E-2</v>
      </c>
      <c r="U170" s="116">
        <f t="shared" si="41"/>
        <v>151295.93738015083</v>
      </c>
      <c r="V170" s="130">
        <f>IF(J170&gt;INDEX('Pace of change parameters'!$E$24:$I$24,1,$B$6),0,IF(J170&lt;INDEX('Pace of change parameters'!$E$23:$I$23,1,$B$6),1,(J170-INDEX('Pace of change parameters'!$E$24:$I$24,1,$B$6))/(INDEX('Pace of change parameters'!$E$23:$I$23,1,$B$6)-INDEX('Pace of change parameters'!$E$24:$I$24,1,$B$6))))</f>
        <v>1</v>
      </c>
      <c r="W170" s="131">
        <f>MIN(S170, S170+(INDEX('Pace of change parameters'!$E$25:$I$25,1,$B$6)-S170)*(1-V170))</f>
        <v>3.0487423748621283E-2</v>
      </c>
      <c r="X170" s="131">
        <v>2.0388049757692261E-2</v>
      </c>
      <c r="Y170" s="107">
        <f t="shared" si="42"/>
        <v>151295.93738015083</v>
      </c>
      <c r="Z170" s="96">
        <v>-1.9897476435376205E-2</v>
      </c>
      <c r="AA170" s="98">
        <f t="shared" si="37"/>
        <v>152723.75279295506</v>
      </c>
      <c r="AB170" s="98">
        <f>IF(INDEX('Pace of change parameters'!$E$27:$I$27,1,$B$6)=1,MAX(AA170,Y170),Y170)</f>
        <v>151295.93738015083</v>
      </c>
      <c r="AC170" s="96">
        <f t="shared" si="43"/>
        <v>3.0487423748621234E-2</v>
      </c>
      <c r="AD170" s="142">
        <v>2.0388049757692261E-2</v>
      </c>
      <c r="AE170" s="55">
        <f>IF(ROUND(AB170,0)/D170 &gt; (1+'Pace of change parameters'!$E$25), ROUND(AB170,0), ROUNDUP(AB170,0))</f>
        <v>151296</v>
      </c>
      <c r="AF170" s="55">
        <v>1069.9568020796137</v>
      </c>
      <c r="AG170" s="16">
        <f t="shared" si="44"/>
        <v>3.0487850256881499E-2</v>
      </c>
      <c r="AH170" s="16">
        <f t="shared" si="45"/>
        <v>2.0388472085924425E-2</v>
      </c>
      <c r="AI170" s="55"/>
      <c r="AJ170" s="55">
        <v>155824.26238175592</v>
      </c>
      <c r="AK170" s="55">
        <v>1101.9804189429874</v>
      </c>
      <c r="AL170" s="16">
        <f t="shared" si="46"/>
        <v>-2.9060059791344073E-2</v>
      </c>
      <c r="AM170" s="57">
        <f t="shared" si="47"/>
        <v>-2.9060059791344184E-2</v>
      </c>
    </row>
    <row r="171" spans="1:39" x14ac:dyDescent="0.2">
      <c r="A171" s="188" t="s">
        <v>389</v>
      </c>
      <c r="B171" s="188" t="s">
        <v>390</v>
      </c>
      <c r="D171" s="67">
        <v>349904.359</v>
      </c>
      <c r="E171" s="72">
        <v>1127.2328823169357</v>
      </c>
      <c r="F171" s="54"/>
      <c r="G171" s="87">
        <v>330038.51507427578</v>
      </c>
      <c r="H171" s="80">
        <v>1055.3124663599563</v>
      </c>
      <c r="I171" s="89"/>
      <c r="J171" s="102">
        <f t="shared" si="33"/>
        <v>6.0192501839530399E-2</v>
      </c>
      <c r="K171" s="125">
        <f t="shared" si="34"/>
        <v>6.8150825702885331E-2</v>
      </c>
      <c r="L171" s="102">
        <v>1.6629223498292101E-2</v>
      </c>
      <c r="M171" s="96">
        <f>INDEX('Pace of change parameters'!$E$20:$I$20,1,$B$6)</f>
        <v>9.0547645222140982E-3</v>
      </c>
      <c r="N171" s="107">
        <f>IF(INDEX('Pace of change parameters'!$E$28:$I$28,1,$B$6)=1,(1+L171)*D171,D171)</f>
        <v>355722.99678883766</v>
      </c>
      <c r="O171" s="93">
        <f>IF(K171&lt;INDEX('Pace of change parameters'!$E$16:$I$16,1,$B$6),1,IF(K171&gt;INDEX('Pace of change parameters'!$E$17:$I$17,1,$B$6),0,(K171-INDEX('Pace of change parameters'!$E$17:$I$17,1,$B$6))/(INDEX('Pace of change parameters'!$E$16:$I$16,1,$B$6)-INDEX('Pace of change parameters'!$E$17:$I$17,1,$B$6))))</f>
        <v>0</v>
      </c>
      <c r="P171" s="56">
        <v>1.6629223498292101E-2</v>
      </c>
      <c r="Q171" s="56">
        <v>9.0547645222140982E-3</v>
      </c>
      <c r="R171" s="9">
        <f>IF(INDEX('Pace of change parameters'!$E$29:$I$29,1,$B$6)=1,D171*(1+P171),D171)</f>
        <v>355722.99678883766</v>
      </c>
      <c r="S171" s="102">
        <f>IF(P171&lt;INDEX('Pace of change parameters'!$E$22:$I$22,1,$B$6),INDEX('Pace of change parameters'!$E$22:$I$22,1,$B$6),P171)</f>
        <v>3.0487423748621283E-2</v>
      </c>
      <c r="T171" s="131">
        <v>2.2809713393523001E-2</v>
      </c>
      <c r="U171" s="116">
        <f t="shared" si="41"/>
        <v>360572.04146432271</v>
      </c>
      <c r="V171" s="130">
        <f>IF(J171&gt;INDEX('Pace of change parameters'!$E$24:$I$24,1,$B$6),0,IF(J171&lt;INDEX('Pace of change parameters'!$E$23:$I$23,1,$B$6),1,(J171-INDEX('Pace of change parameters'!$E$24:$I$24,1,$B$6))/(INDEX('Pace of change parameters'!$E$23:$I$23,1,$B$6)-INDEX('Pace of change parameters'!$E$24:$I$24,1,$B$6))))</f>
        <v>0.79614996320939213</v>
      </c>
      <c r="W171" s="131">
        <f>MIN(S171, S171+(INDEX('Pace of change parameters'!$E$25:$I$25,1,$B$6)-S171)*(1-V171))</f>
        <v>2.7103513137897193E-2</v>
      </c>
      <c r="X171" s="131">
        <v>1.9451014818324897E-2</v>
      </c>
      <c r="Y171" s="107">
        <f t="shared" si="42"/>
        <v>359387.99639116396</v>
      </c>
      <c r="Z171" s="96">
        <v>0</v>
      </c>
      <c r="AA171" s="98">
        <f t="shared" si="37"/>
        <v>342427.24099215533</v>
      </c>
      <c r="AB171" s="98">
        <f>IF(INDEX('Pace of change parameters'!$E$27:$I$27,1,$B$6)=1,MAX(AA171,Y171),Y171)</f>
        <v>359387.99639116396</v>
      </c>
      <c r="AC171" s="96">
        <f t="shared" si="43"/>
        <v>2.7103513137897162E-2</v>
      </c>
      <c r="AD171" s="142">
        <v>1.9451014818324897E-2</v>
      </c>
      <c r="AE171" s="55">
        <f>IF(ROUND(AB171,0)/D171 &gt; (1+'Pace of change parameters'!$E$25), ROUND(AB171,0), ROUNDUP(AB171,0))</f>
        <v>359388</v>
      </c>
      <c r="AF171" s="55">
        <v>1149.1587173539951</v>
      </c>
      <c r="AG171" s="16">
        <f t="shared" si="44"/>
        <v>2.710352345167566E-2</v>
      </c>
      <c r="AH171" s="16">
        <f t="shared" si="45"/>
        <v>1.9451025055259752E-2</v>
      </c>
      <c r="AI171" s="55"/>
      <c r="AJ171" s="55">
        <v>342427.24099215533</v>
      </c>
      <c r="AK171" s="55">
        <v>1094.9259548054265</v>
      </c>
      <c r="AL171" s="16">
        <f t="shared" si="46"/>
        <v>4.9530986374513475E-2</v>
      </c>
      <c r="AM171" s="57">
        <f t="shared" si="47"/>
        <v>4.9530986374513475E-2</v>
      </c>
    </row>
    <row r="172" spans="1:39" x14ac:dyDescent="0.2">
      <c r="A172" s="188" t="s">
        <v>391</v>
      </c>
      <c r="B172" s="188" t="s">
        <v>392</v>
      </c>
      <c r="D172" s="67">
        <v>248900.47802993347</v>
      </c>
      <c r="E172" s="72">
        <v>1144.9438018590165</v>
      </c>
      <c r="F172" s="54"/>
      <c r="G172" s="87">
        <v>242702.19865467947</v>
      </c>
      <c r="H172" s="80">
        <v>1109.9341737773298</v>
      </c>
      <c r="I172" s="89"/>
      <c r="J172" s="102">
        <f t="shared" si="33"/>
        <v>2.5538620620709773E-2</v>
      </c>
      <c r="K172" s="125">
        <f t="shared" si="34"/>
        <v>3.1542076015681042E-2</v>
      </c>
      <c r="L172" s="102">
        <v>1.4961724190126091E-2</v>
      </c>
      <c r="M172" s="96">
        <f>INDEX('Pace of change parameters'!$E$20:$I$20,1,$B$6)</f>
        <v>9.0547645222140982E-3</v>
      </c>
      <c r="N172" s="107">
        <f>IF(INDEX('Pace of change parameters'!$E$28:$I$28,1,$B$6)=1,(1+L172)*D172,D172)</f>
        <v>252624.45833300787</v>
      </c>
      <c r="O172" s="93">
        <f>IF(K172&lt;INDEX('Pace of change parameters'!$E$16:$I$16,1,$B$6),1,IF(K172&gt;INDEX('Pace of change parameters'!$E$17:$I$17,1,$B$6),0,(K172-INDEX('Pace of change parameters'!$E$17:$I$17,1,$B$6))/(INDEX('Pace of change parameters'!$E$16:$I$16,1,$B$6)-INDEX('Pace of change parameters'!$E$17:$I$17,1,$B$6))))</f>
        <v>0</v>
      </c>
      <c r="P172" s="56">
        <v>1.4961724190126091E-2</v>
      </c>
      <c r="Q172" s="56">
        <v>9.0547645222140982E-3</v>
      </c>
      <c r="R172" s="9">
        <f>IF(INDEX('Pace of change parameters'!$E$29:$I$29,1,$B$6)=1,D172*(1+P172),D172)</f>
        <v>252624.45833300787</v>
      </c>
      <c r="S172" s="102">
        <f>IF(P172&lt;INDEX('Pace of change parameters'!$E$22:$I$22,1,$B$6),INDEX('Pace of change parameters'!$E$22:$I$22,1,$B$6),P172)</f>
        <v>3.0487423748621283E-2</v>
      </c>
      <c r="T172" s="131">
        <v>2.4490106307679671E-2</v>
      </c>
      <c r="U172" s="116">
        <f t="shared" si="41"/>
        <v>256488.81237486645</v>
      </c>
      <c r="V172" s="130">
        <f>IF(J172&gt;INDEX('Pace of change parameters'!$E$24:$I$24,1,$B$6),0,IF(J172&lt;INDEX('Pace of change parameters'!$E$23:$I$23,1,$B$6),1,(J172-INDEX('Pace of change parameters'!$E$24:$I$24,1,$B$6))/(INDEX('Pace of change parameters'!$E$23:$I$23,1,$B$6)-INDEX('Pace of change parameters'!$E$24:$I$24,1,$B$6))))</f>
        <v>1</v>
      </c>
      <c r="W172" s="131">
        <f>MIN(S172, S172+(INDEX('Pace of change parameters'!$E$25:$I$25,1,$B$6)-S172)*(1-V172))</f>
        <v>3.0487423748621283E-2</v>
      </c>
      <c r="X172" s="131">
        <v>2.4490106307679671E-2</v>
      </c>
      <c r="Y172" s="107">
        <f t="shared" si="42"/>
        <v>256488.81237486645</v>
      </c>
      <c r="Z172" s="96">
        <v>0</v>
      </c>
      <c r="AA172" s="98">
        <f t="shared" si="37"/>
        <v>251812.56269241276</v>
      </c>
      <c r="AB172" s="98">
        <f>IF(INDEX('Pace of change parameters'!$E$27:$I$27,1,$B$6)=1,MAX(AA172,Y172),Y172)</f>
        <v>256488.81237486645</v>
      </c>
      <c r="AC172" s="96">
        <f t="shared" si="43"/>
        <v>3.0487423748621234E-2</v>
      </c>
      <c r="AD172" s="142">
        <v>2.4490106307679671E-2</v>
      </c>
      <c r="AE172" s="55">
        <f>IF(ROUND(AB172,0)/D172 &gt; (1+'Pace of change parameters'!$E$25), ROUND(AB172,0), ROUNDUP(AB172,0))</f>
        <v>256489</v>
      </c>
      <c r="AF172" s="55">
        <v>1172.9844553366784</v>
      </c>
      <c r="AG172" s="16">
        <f t="shared" si="44"/>
        <v>3.048817756450406E-2</v>
      </c>
      <c r="AH172" s="16">
        <f t="shared" si="45"/>
        <v>2.4490855736441386E-2</v>
      </c>
      <c r="AI172" s="55"/>
      <c r="AJ172" s="55">
        <v>251812.56269241276</v>
      </c>
      <c r="AK172" s="55">
        <v>1151.598008868579</v>
      </c>
      <c r="AL172" s="16">
        <f t="shared" si="46"/>
        <v>1.8571104068781041E-2</v>
      </c>
      <c r="AM172" s="57">
        <f t="shared" si="47"/>
        <v>1.8571104068781041E-2</v>
      </c>
    </row>
    <row r="173" spans="1:39" x14ac:dyDescent="0.2">
      <c r="A173" s="188" t="s">
        <v>393</v>
      </c>
      <c r="B173" s="188" t="s">
        <v>394</v>
      </c>
      <c r="D173" s="67">
        <v>337607.57289968652</v>
      </c>
      <c r="E173" s="72">
        <v>999.71742300094024</v>
      </c>
      <c r="F173" s="54"/>
      <c r="G173" s="87">
        <v>357152.4471330978</v>
      </c>
      <c r="H173" s="80">
        <v>1051.5086684360529</v>
      </c>
      <c r="I173" s="89"/>
      <c r="J173" s="102">
        <f t="shared" si="33"/>
        <v>-5.472417840140853E-2</v>
      </c>
      <c r="K173" s="125">
        <f t="shared" si="34"/>
        <v>-4.9254225846890654E-2</v>
      </c>
      <c r="L173" s="102">
        <v>1.4893781622548286E-2</v>
      </c>
      <c r="M173" s="96">
        <f>INDEX('Pace of change parameters'!$E$20:$I$20,1,$B$6)</f>
        <v>9.0547645222140982E-3</v>
      </c>
      <c r="N173" s="107">
        <f>IF(INDEX('Pace of change parameters'!$E$28:$I$28,1,$B$6)=1,(1+L173)*D173,D173)</f>
        <v>342635.82636457297</v>
      </c>
      <c r="O173" s="93">
        <f>IF(K173&lt;INDEX('Pace of change parameters'!$E$16:$I$16,1,$B$6),1,IF(K173&gt;INDEX('Pace of change parameters'!$E$17:$I$17,1,$B$6),0,(K173-INDEX('Pace of change parameters'!$E$17:$I$17,1,$B$6))/(INDEX('Pace of change parameters'!$E$16:$I$16,1,$B$6)-INDEX('Pace of change parameters'!$E$17:$I$17,1,$B$6))))</f>
        <v>0.46870787464823715</v>
      </c>
      <c r="P173" s="56">
        <v>4.8385934296538036E-2</v>
      </c>
      <c r="Q173" s="56">
        <v>4.2354225846890747E-2</v>
      </c>
      <c r="R173" s="9">
        <f>IF(INDEX('Pace of change parameters'!$E$29:$I$29,1,$B$6)=1,D173*(1+P173),D173)</f>
        <v>353943.03074002441</v>
      </c>
      <c r="S173" s="102">
        <f>IF(P173&lt;INDEX('Pace of change parameters'!$E$22:$I$22,1,$B$6),INDEX('Pace of change parameters'!$E$22:$I$22,1,$B$6),P173)</f>
        <v>4.8385934296538036E-2</v>
      </c>
      <c r="T173" s="131">
        <v>4.2354225846890747E-2</v>
      </c>
      <c r="U173" s="116">
        <f t="shared" si="41"/>
        <v>353943.03074002441</v>
      </c>
      <c r="V173" s="130">
        <f>IF(J173&gt;INDEX('Pace of change parameters'!$E$24:$I$24,1,$B$6),0,IF(J173&lt;INDEX('Pace of change parameters'!$E$23:$I$23,1,$B$6),1,(J173-INDEX('Pace of change parameters'!$E$24:$I$24,1,$B$6))/(INDEX('Pace of change parameters'!$E$23:$I$23,1,$B$6)-INDEX('Pace of change parameters'!$E$24:$I$24,1,$B$6))))</f>
        <v>1</v>
      </c>
      <c r="W173" s="131">
        <f>MIN(S173, S173+(INDEX('Pace of change parameters'!$E$25:$I$25,1,$B$6)-S173)*(1-V173))</f>
        <v>4.8385934296538036E-2</v>
      </c>
      <c r="X173" s="131">
        <v>4.2354225846890747E-2</v>
      </c>
      <c r="Y173" s="107">
        <f t="shared" si="42"/>
        <v>353943.03074002441</v>
      </c>
      <c r="Z173" s="96">
        <v>-5.6144727855934939E-2</v>
      </c>
      <c r="AA173" s="98">
        <f t="shared" si="37"/>
        <v>349754.02282993827</v>
      </c>
      <c r="AB173" s="98">
        <f>IF(INDEX('Pace of change parameters'!$E$27:$I$27,1,$B$6)=1,MAX(AA173,Y173),Y173)</f>
        <v>353943.03074002441</v>
      </c>
      <c r="AC173" s="96">
        <f t="shared" si="43"/>
        <v>4.8385934296538036E-2</v>
      </c>
      <c r="AD173" s="142">
        <v>4.2354225846890747E-2</v>
      </c>
      <c r="AE173" s="55">
        <f>IF(ROUND(AB173,0)/D173 &gt; (1+'Pace of change parameters'!$E$25), ROUND(AB173,0), ROUNDUP(AB173,0))</f>
        <v>353943</v>
      </c>
      <c r="AF173" s="55">
        <v>1042.0595900146977</v>
      </c>
      <c r="AG173" s="16">
        <f t="shared" si="44"/>
        <v>4.8385843244005855E-2</v>
      </c>
      <c r="AH173" s="16">
        <f t="shared" si="45"/>
        <v>4.2354135318213526E-2</v>
      </c>
      <c r="AI173" s="55"/>
      <c r="AJ173" s="55">
        <v>370558.95448402356</v>
      </c>
      <c r="AK173" s="55">
        <v>1090.9793729100354</v>
      </c>
      <c r="AL173" s="16">
        <f t="shared" si="46"/>
        <v>-4.4840245480398888E-2</v>
      </c>
      <c r="AM173" s="57">
        <f t="shared" si="47"/>
        <v>-4.4840245480398888E-2</v>
      </c>
    </row>
    <row r="174" spans="1:39" x14ac:dyDescent="0.2">
      <c r="A174" s="188" t="s">
        <v>395</v>
      </c>
      <c r="B174" s="188" t="s">
        <v>396</v>
      </c>
      <c r="D174" s="67">
        <v>645007.58348118817</v>
      </c>
      <c r="E174" s="72">
        <v>1279.975042727224</v>
      </c>
      <c r="F174" s="54"/>
      <c r="G174" s="87">
        <v>663277.05197822233</v>
      </c>
      <c r="H174" s="80">
        <v>1305.601291945708</v>
      </c>
      <c r="I174" s="89"/>
      <c r="J174" s="102">
        <f t="shared" si="33"/>
        <v>-2.7544249333737003E-2</v>
      </c>
      <c r="K174" s="125">
        <f t="shared" si="34"/>
        <v>-1.9627928814541673E-2</v>
      </c>
      <c r="L174" s="102">
        <v>1.7269020987771722E-2</v>
      </c>
      <c r="M174" s="96">
        <f>INDEX('Pace of change parameters'!$E$20:$I$20,1,$B$6)</f>
        <v>9.0547645222140982E-3</v>
      </c>
      <c r="N174" s="107">
        <f>IF(INDEX('Pace of change parameters'!$E$28:$I$28,1,$B$6)=1,(1+L174)*D174,D174)</f>
        <v>656146.23297759669</v>
      </c>
      <c r="O174" s="93">
        <f>IF(K174&lt;INDEX('Pace of change parameters'!$E$16:$I$16,1,$B$6),1,IF(K174&gt;INDEX('Pace of change parameters'!$E$17:$I$17,1,$B$6),0,(K174-INDEX('Pace of change parameters'!$E$17:$I$17,1,$B$6))/(INDEX('Pace of change parameters'!$E$16:$I$16,1,$B$6)-INDEX('Pace of change parameters'!$E$17:$I$17,1,$B$6))))</f>
        <v>5.1701768142862911E-2</v>
      </c>
      <c r="P174" s="56">
        <v>2.0972086842034443E-2</v>
      </c>
      <c r="Q174" s="56">
        <v>1.2727928814541656E-2</v>
      </c>
      <c r="R174" s="9">
        <f>IF(INDEX('Pace of change parameters'!$E$29:$I$29,1,$B$6)=1,D174*(1+P174),D174)</f>
        <v>658534.73853572644</v>
      </c>
      <c r="S174" s="102">
        <f>IF(P174&lt;INDEX('Pace of change parameters'!$E$22:$I$22,1,$B$6),INDEX('Pace of change parameters'!$E$22:$I$22,1,$B$6),P174)</f>
        <v>3.0487423748621283E-2</v>
      </c>
      <c r="T174" s="131">
        <v>2.2166431161052103E-2</v>
      </c>
      <c r="U174" s="116">
        <f t="shared" si="41"/>
        <v>664672.2029998533</v>
      </c>
      <c r="V174" s="130">
        <f>IF(J174&gt;INDEX('Pace of change parameters'!$E$24:$I$24,1,$B$6),0,IF(J174&lt;INDEX('Pace of change parameters'!$E$23:$I$23,1,$B$6),1,(J174-INDEX('Pace of change parameters'!$E$24:$I$24,1,$B$6))/(INDEX('Pace of change parameters'!$E$23:$I$23,1,$B$6)-INDEX('Pace of change parameters'!$E$24:$I$24,1,$B$6))))</f>
        <v>1</v>
      </c>
      <c r="W174" s="131">
        <f>MIN(S174, S174+(INDEX('Pace of change parameters'!$E$25:$I$25,1,$B$6)-S174)*(1-V174))</f>
        <v>3.0487423748621283E-2</v>
      </c>
      <c r="X174" s="131">
        <v>2.2166431161052103E-2</v>
      </c>
      <c r="Y174" s="107">
        <f t="shared" si="42"/>
        <v>664672.2029998533</v>
      </c>
      <c r="Z174" s="96">
        <v>-2.6733146539155261E-2</v>
      </c>
      <c r="AA174" s="98">
        <f t="shared" si="37"/>
        <v>669777.55065356637</v>
      </c>
      <c r="AB174" s="98">
        <f>IF(INDEX('Pace of change parameters'!$E$27:$I$27,1,$B$6)=1,MAX(AA174,Y174),Y174)</f>
        <v>664672.2029998533</v>
      </c>
      <c r="AC174" s="96">
        <f t="shared" si="43"/>
        <v>3.0487423748621234E-2</v>
      </c>
      <c r="AD174" s="142">
        <v>2.2166431161052103E-2</v>
      </c>
      <c r="AE174" s="55">
        <f>IF(ROUND(AB174,0)/D174 &gt; (1+'Pace of change parameters'!$E$25), ROUND(AB174,0), ROUNDUP(AB174,0))</f>
        <v>664672</v>
      </c>
      <c r="AF174" s="55">
        <v>1308.347121812727</v>
      </c>
      <c r="AG174" s="16">
        <f t="shared" si="44"/>
        <v>3.0487109023866754E-2</v>
      </c>
      <c r="AH174" s="16">
        <f t="shared" si="45"/>
        <v>2.2166118977641203E-2</v>
      </c>
      <c r="AI174" s="55"/>
      <c r="AJ174" s="55">
        <v>688174.62371383642</v>
      </c>
      <c r="AK174" s="55">
        <v>1354.609925257201</v>
      </c>
      <c r="AL174" s="16">
        <f t="shared" si="46"/>
        <v>-3.4152122010836505E-2</v>
      </c>
      <c r="AM174" s="57">
        <f t="shared" si="47"/>
        <v>-3.4152122010836505E-2</v>
      </c>
    </row>
    <row r="175" spans="1:39" x14ac:dyDescent="0.2">
      <c r="A175" s="188" t="s">
        <v>397</v>
      </c>
      <c r="B175" s="188" t="s">
        <v>398</v>
      </c>
      <c r="D175" s="67">
        <v>149604.80036831682</v>
      </c>
      <c r="E175" s="72">
        <v>1158.9365422681956</v>
      </c>
      <c r="F175" s="54"/>
      <c r="G175" s="87">
        <v>148414.06203068499</v>
      </c>
      <c r="H175" s="80">
        <v>1136.9692612368876</v>
      </c>
      <c r="I175" s="89"/>
      <c r="J175" s="102">
        <f t="shared" si="33"/>
        <v>8.0230829972542939E-3</v>
      </c>
      <c r="K175" s="125">
        <f t="shared" si="34"/>
        <v>1.9320910230598676E-2</v>
      </c>
      <c r="L175" s="102">
        <v>2.0364154744368035E-2</v>
      </c>
      <c r="M175" s="96">
        <f>INDEX('Pace of change parameters'!$E$20:$I$20,1,$B$6)</f>
        <v>9.0547645222140982E-3</v>
      </c>
      <c r="N175" s="107">
        <f>IF(INDEX('Pace of change parameters'!$E$28:$I$28,1,$B$6)=1,(1+L175)*D175,D175)</f>
        <v>152651.37567351753</v>
      </c>
      <c r="O175" s="93">
        <f>IF(K175&lt;INDEX('Pace of change parameters'!$E$16:$I$16,1,$B$6),1,IF(K175&gt;INDEX('Pace of change parameters'!$E$17:$I$17,1,$B$6),0,(K175-INDEX('Pace of change parameters'!$E$17:$I$17,1,$B$6))/(INDEX('Pace of change parameters'!$E$16:$I$16,1,$B$6)-INDEX('Pace of change parameters'!$E$17:$I$17,1,$B$6))))</f>
        <v>0</v>
      </c>
      <c r="P175" s="56">
        <v>2.0364154744368035E-2</v>
      </c>
      <c r="Q175" s="56">
        <v>9.0547645222140982E-3</v>
      </c>
      <c r="R175" s="9">
        <f>IF(INDEX('Pace of change parameters'!$E$29:$I$29,1,$B$6)=1,D175*(1+P175),D175)</f>
        <v>152651.37567351753</v>
      </c>
      <c r="S175" s="102">
        <f>IF(P175&lt;INDEX('Pace of change parameters'!$E$22:$I$22,1,$B$6),INDEX('Pace of change parameters'!$E$22:$I$22,1,$B$6),P175)</f>
        <v>3.0487423748621283E-2</v>
      </c>
      <c r="T175" s="131">
        <v>1.906583044783039E-2</v>
      </c>
      <c r="U175" s="116">
        <f t="shared" si="41"/>
        <v>154165.86531197358</v>
      </c>
      <c r="V175" s="130">
        <f>IF(J175&gt;INDEX('Pace of change parameters'!$E$24:$I$24,1,$B$6),0,IF(J175&lt;INDEX('Pace of change parameters'!$E$23:$I$23,1,$B$6),1,(J175-INDEX('Pace of change parameters'!$E$24:$I$24,1,$B$6))/(INDEX('Pace of change parameters'!$E$23:$I$23,1,$B$6)-INDEX('Pace of change parameters'!$E$24:$I$24,1,$B$6))))</f>
        <v>1</v>
      </c>
      <c r="W175" s="131">
        <f>MIN(S175, S175+(INDEX('Pace of change parameters'!$E$25:$I$25,1,$B$6)-S175)*(1-V175))</f>
        <v>3.0487423748621283E-2</v>
      </c>
      <c r="X175" s="131">
        <v>1.906583044783039E-2</v>
      </c>
      <c r="Y175" s="107">
        <f t="shared" si="42"/>
        <v>154165.86531197358</v>
      </c>
      <c r="Z175" s="96">
        <v>0</v>
      </c>
      <c r="AA175" s="98">
        <f t="shared" si="37"/>
        <v>153985.11223506354</v>
      </c>
      <c r="AB175" s="98">
        <f>IF(INDEX('Pace of change parameters'!$E$27:$I$27,1,$B$6)=1,MAX(AA175,Y175),Y175)</f>
        <v>154165.86531197358</v>
      </c>
      <c r="AC175" s="96">
        <f t="shared" si="43"/>
        <v>3.0487423748621234E-2</v>
      </c>
      <c r="AD175" s="142">
        <v>1.906583044783039E-2</v>
      </c>
      <c r="AE175" s="55">
        <f>IF(ROUND(AB175,0)/D175 &gt; (1+'Pace of change parameters'!$E$25), ROUND(AB175,0), ROUNDUP(AB175,0))</f>
        <v>154166</v>
      </c>
      <c r="AF175" s="55">
        <v>1181.0336616998329</v>
      </c>
      <c r="AG175" s="16">
        <f t="shared" si="44"/>
        <v>3.0488324040764736E-2</v>
      </c>
      <c r="AH175" s="16">
        <f t="shared" si="45"/>
        <v>1.9066720761423461E-2</v>
      </c>
      <c r="AI175" s="55"/>
      <c r="AJ175" s="55">
        <v>153985.11223506354</v>
      </c>
      <c r="AK175" s="55">
        <v>1179.6479181546958</v>
      </c>
      <c r="AL175" s="16">
        <f t="shared" si="46"/>
        <v>1.1747094398342206E-3</v>
      </c>
      <c r="AM175" s="57">
        <f t="shared" si="47"/>
        <v>1.1747094398342206E-3</v>
      </c>
    </row>
    <row r="176" spans="1:39" x14ac:dyDescent="0.2">
      <c r="A176" s="188" t="s">
        <v>399</v>
      </c>
      <c r="B176" s="188" t="s">
        <v>400</v>
      </c>
      <c r="D176" s="67">
        <v>294034.47175277164</v>
      </c>
      <c r="E176" s="72">
        <v>1135.2112509903811</v>
      </c>
      <c r="F176" s="54"/>
      <c r="G176" s="87">
        <v>305278.57405393041</v>
      </c>
      <c r="H176" s="80">
        <v>1167.0610490932052</v>
      </c>
      <c r="I176" s="89"/>
      <c r="J176" s="102">
        <f t="shared" si="33"/>
        <v>-3.683226815378271E-2</v>
      </c>
      <c r="K176" s="125">
        <f t="shared" si="34"/>
        <v>-2.7290601573560336E-2</v>
      </c>
      <c r="L176" s="102">
        <v>1.9051013156707652E-2</v>
      </c>
      <c r="M176" s="96">
        <f>INDEX('Pace of change parameters'!$E$20:$I$20,1,$B$6)</f>
        <v>9.0547645222140982E-3</v>
      </c>
      <c r="N176" s="107">
        <f>IF(INDEX('Pace of change parameters'!$E$28:$I$28,1,$B$6)=1,(1+L176)*D176,D176)</f>
        <v>299636.12634265929</v>
      </c>
      <c r="O176" s="93">
        <f>IF(K176&lt;INDEX('Pace of change parameters'!$E$16:$I$16,1,$B$6),1,IF(K176&gt;INDEX('Pace of change parameters'!$E$17:$I$17,1,$B$6),0,(K176-INDEX('Pace of change parameters'!$E$17:$I$17,1,$B$6))/(INDEX('Pace of change parameters'!$E$16:$I$16,1,$B$6)-INDEX('Pace of change parameters'!$E$17:$I$17,1,$B$6))))</f>
        <v>0.15955801926915542</v>
      </c>
      <c r="P176" s="56">
        <v>3.0499149212656507E-2</v>
      </c>
      <c r="Q176" s="56">
        <v>2.039060157356043E-2</v>
      </c>
      <c r="R176" s="9">
        <f>IF(INDEX('Pace of change parameters'!$E$29:$I$29,1,$B$6)=1,D176*(1+P176),D176)</f>
        <v>303002.27298042405</v>
      </c>
      <c r="S176" s="102">
        <f>IF(P176&lt;INDEX('Pace of change parameters'!$E$22:$I$22,1,$B$6),INDEX('Pace of change parameters'!$E$22:$I$22,1,$B$6),P176)</f>
        <v>3.0499149212656507E-2</v>
      </c>
      <c r="T176" s="131">
        <v>2.039060157356043E-2</v>
      </c>
      <c r="U176" s="116">
        <f t="shared" si="41"/>
        <v>303002.27298042405</v>
      </c>
      <c r="V176" s="130">
        <f>IF(J176&gt;INDEX('Pace of change parameters'!$E$24:$I$24,1,$B$6),0,IF(J176&lt;INDEX('Pace of change parameters'!$E$23:$I$23,1,$B$6),1,(J176-INDEX('Pace of change parameters'!$E$24:$I$24,1,$B$6))/(INDEX('Pace of change parameters'!$E$23:$I$23,1,$B$6)-INDEX('Pace of change parameters'!$E$24:$I$24,1,$B$6))))</f>
        <v>1</v>
      </c>
      <c r="W176" s="131">
        <f>MIN(S176, S176+(INDEX('Pace of change parameters'!$E$25:$I$25,1,$B$6)-S176)*(1-V176))</f>
        <v>3.0499149212656507E-2</v>
      </c>
      <c r="X176" s="131">
        <v>2.039060157356043E-2</v>
      </c>
      <c r="Y176" s="107">
        <f t="shared" si="42"/>
        <v>303002.27298042405</v>
      </c>
      <c r="Z176" s="96">
        <v>-3.4340284302935342E-2</v>
      </c>
      <c r="AA176" s="98">
        <f t="shared" si="37"/>
        <v>305861.0119247018</v>
      </c>
      <c r="AB176" s="98">
        <f>IF(INDEX('Pace of change parameters'!$E$27:$I$27,1,$B$6)=1,MAX(AA176,Y176),Y176)</f>
        <v>303002.27298042405</v>
      </c>
      <c r="AC176" s="96">
        <f t="shared" si="43"/>
        <v>3.0499149212656507E-2</v>
      </c>
      <c r="AD176" s="142">
        <v>2.039060157356043E-2</v>
      </c>
      <c r="AE176" s="55">
        <f>IF(ROUND(AB176,0)/D176 &gt; (1+'Pace of change parameters'!$E$25), ROUND(AB176,0), ROUNDUP(AB176,0))</f>
        <v>303002</v>
      </c>
      <c r="AF176" s="55">
        <v>1158.3578477239239</v>
      </c>
      <c r="AG176" s="16">
        <f t="shared" si="44"/>
        <v>3.0498220816667976E-2</v>
      </c>
      <c r="AH176" s="16">
        <f t="shared" si="45"/>
        <v>2.0389682284551958E-2</v>
      </c>
      <c r="AI176" s="55"/>
      <c r="AJ176" s="55">
        <v>316737.88080091443</v>
      </c>
      <c r="AK176" s="55">
        <v>1210.8692678503244</v>
      </c>
      <c r="AL176" s="16">
        <f t="shared" si="46"/>
        <v>-4.3366713088378916E-2</v>
      </c>
      <c r="AM176" s="57">
        <f t="shared" si="47"/>
        <v>-4.3366713088378916E-2</v>
      </c>
    </row>
    <row r="177" spans="1:39" x14ac:dyDescent="0.2">
      <c r="A177" s="188" t="s">
        <v>401</v>
      </c>
      <c r="B177" s="188" t="s">
        <v>402</v>
      </c>
      <c r="D177" s="67">
        <v>196910.45157968972</v>
      </c>
      <c r="E177" s="72">
        <v>1098.4506006832999</v>
      </c>
      <c r="F177" s="54"/>
      <c r="G177" s="87">
        <v>208862.02470536609</v>
      </c>
      <c r="H177" s="80">
        <v>1152.6877566746891</v>
      </c>
      <c r="I177" s="89"/>
      <c r="J177" s="102">
        <f t="shared" si="33"/>
        <v>-5.7222336815589192E-2</v>
      </c>
      <c r="K177" s="125">
        <f t="shared" si="34"/>
        <v>-4.7052773552357596E-2</v>
      </c>
      <c r="L177" s="102">
        <v>1.9939246266523991E-2</v>
      </c>
      <c r="M177" s="96">
        <f>INDEX('Pace of change parameters'!$E$20:$I$20,1,$B$6)</f>
        <v>9.0547645222140982E-3</v>
      </c>
      <c r="N177" s="107">
        <f>IF(INDEX('Pace of change parameters'!$E$28:$I$28,1,$B$6)=1,(1+L177)*D177,D177)</f>
        <v>200836.6975661896</v>
      </c>
      <c r="O177" s="93">
        <f>IF(K177&lt;INDEX('Pace of change parameters'!$E$16:$I$16,1,$B$6),1,IF(K177&gt;INDEX('Pace of change parameters'!$E$17:$I$17,1,$B$6),0,(K177-INDEX('Pace of change parameters'!$E$17:$I$17,1,$B$6))/(INDEX('Pace of change parameters'!$E$16:$I$16,1,$B$6)-INDEX('Pace of change parameters'!$E$17:$I$17,1,$B$6))))</f>
        <v>0.43772124648481303</v>
      </c>
      <c r="P177" s="56">
        <v>5.137270360281887E-2</v>
      </c>
      <c r="Q177" s="56">
        <v>4.015277355235769E-2</v>
      </c>
      <c r="R177" s="9">
        <f>IF(INDEX('Pace of change parameters'!$E$29:$I$29,1,$B$6)=1,D177*(1+P177),D177)</f>
        <v>207026.27384499033</v>
      </c>
      <c r="S177" s="102">
        <f>IF(P177&lt;INDEX('Pace of change parameters'!$E$22:$I$22,1,$B$6),INDEX('Pace of change parameters'!$E$22:$I$22,1,$B$6),P177)</f>
        <v>5.137270360281887E-2</v>
      </c>
      <c r="T177" s="131">
        <v>4.015277355235769E-2</v>
      </c>
      <c r="U177" s="116">
        <f t="shared" si="41"/>
        <v>207026.27384499033</v>
      </c>
      <c r="V177" s="130">
        <f>IF(J177&gt;INDEX('Pace of change parameters'!$E$24:$I$24,1,$B$6),0,IF(J177&lt;INDEX('Pace of change parameters'!$E$23:$I$23,1,$B$6),1,(J177-INDEX('Pace of change parameters'!$E$24:$I$24,1,$B$6))/(INDEX('Pace of change parameters'!$E$23:$I$23,1,$B$6)-INDEX('Pace of change parameters'!$E$24:$I$24,1,$B$6))))</f>
        <v>1</v>
      </c>
      <c r="W177" s="131">
        <f>MIN(S177, S177+(INDEX('Pace of change parameters'!$E$25:$I$25,1,$B$6)-S177)*(1-V177))</f>
        <v>5.137270360281887E-2</v>
      </c>
      <c r="X177" s="131">
        <v>4.015277355235769E-2</v>
      </c>
      <c r="Y177" s="107">
        <f t="shared" si="42"/>
        <v>207026.27384499033</v>
      </c>
      <c r="Z177" s="96">
        <v>-5.3959230522097723E-2</v>
      </c>
      <c r="AA177" s="98">
        <f t="shared" si="37"/>
        <v>205009.04313174105</v>
      </c>
      <c r="AB177" s="98">
        <f>IF(INDEX('Pace of change parameters'!$E$27:$I$27,1,$B$6)=1,MAX(AA177,Y177),Y177)</f>
        <v>207026.27384499033</v>
      </c>
      <c r="AC177" s="96">
        <f t="shared" si="43"/>
        <v>5.137270360281887E-2</v>
      </c>
      <c r="AD177" s="142">
        <v>4.015277355235769E-2</v>
      </c>
      <c r="AE177" s="55">
        <f>IF(ROUND(AB177,0)/D177 &gt; (1+'Pace of change parameters'!$E$25), ROUND(AB177,0), ROUNDUP(AB177,0))</f>
        <v>207026</v>
      </c>
      <c r="AF177" s="55">
        <v>1142.554927589013</v>
      </c>
      <c r="AG177" s="16">
        <f t="shared" si="44"/>
        <v>5.1371312894564758E-2</v>
      </c>
      <c r="AH177" s="16">
        <f t="shared" si="45"/>
        <v>4.015139768531939E-2</v>
      </c>
      <c r="AI177" s="55"/>
      <c r="AJ177" s="55">
        <v>216702.12293797944</v>
      </c>
      <c r="AK177" s="55">
        <v>1195.9564420980385</v>
      </c>
      <c r="AL177" s="16">
        <f t="shared" si="46"/>
        <v>-4.465172194343825E-2</v>
      </c>
      <c r="AM177" s="57">
        <f t="shared" si="47"/>
        <v>-4.4651721943438361E-2</v>
      </c>
    </row>
    <row r="178" spans="1:39" x14ac:dyDescent="0.2">
      <c r="A178" s="188" t="s">
        <v>403</v>
      </c>
      <c r="B178" s="188" t="s">
        <v>404</v>
      </c>
      <c r="D178" s="67">
        <v>251178.39053495441</v>
      </c>
      <c r="E178" s="72">
        <v>1305.5281322634276</v>
      </c>
      <c r="F178" s="54"/>
      <c r="G178" s="87">
        <v>252756.33345506902</v>
      </c>
      <c r="H178" s="80">
        <v>1304.4569612874311</v>
      </c>
      <c r="I178" s="89"/>
      <c r="J178" s="102">
        <f t="shared" si="33"/>
        <v>-6.2429411700384296E-3</v>
      </c>
      <c r="K178" s="125">
        <f t="shared" si="34"/>
        <v>8.2116237467833031E-4</v>
      </c>
      <c r="L178" s="102">
        <v>1.6227611522935836E-2</v>
      </c>
      <c r="M178" s="96">
        <f>INDEX('Pace of change parameters'!$E$20:$I$20,1,$B$6)</f>
        <v>9.0547645222140982E-3</v>
      </c>
      <c r="N178" s="107">
        <f>IF(INDEX('Pace of change parameters'!$E$28:$I$28,1,$B$6)=1,(1+L178)*D178,D178)</f>
        <v>255254.41587951191</v>
      </c>
      <c r="O178" s="93">
        <f>IF(K178&lt;INDEX('Pace of change parameters'!$E$16:$I$16,1,$B$6),1,IF(K178&gt;INDEX('Pace of change parameters'!$E$17:$I$17,1,$B$6),0,(K178-INDEX('Pace of change parameters'!$E$17:$I$17,1,$B$6))/(INDEX('Pace of change parameters'!$E$16:$I$16,1,$B$6)-INDEX('Pace of change parameters'!$E$17:$I$17,1,$B$6))))</f>
        <v>0</v>
      </c>
      <c r="P178" s="56">
        <v>1.6227611522935836E-2</v>
      </c>
      <c r="Q178" s="56">
        <v>9.0547645222140982E-3</v>
      </c>
      <c r="R178" s="9">
        <f>IF(INDEX('Pace of change parameters'!$E$29:$I$29,1,$B$6)=1,D178*(1+P178),D178)</f>
        <v>255254.41587951191</v>
      </c>
      <c r="S178" s="102">
        <f>IF(P178&lt;INDEX('Pace of change parameters'!$E$22:$I$22,1,$B$6),INDEX('Pace of change parameters'!$E$22:$I$22,1,$B$6),P178)</f>
        <v>3.0487423748621283E-2</v>
      </c>
      <c r="T178" s="131">
        <v>2.321392660791699E-2</v>
      </c>
      <c r="U178" s="116">
        <f t="shared" si="41"/>
        <v>258836.17256369023</v>
      </c>
      <c r="V178" s="130">
        <f>IF(J178&gt;INDEX('Pace of change parameters'!$E$24:$I$24,1,$B$6),0,IF(J178&lt;INDEX('Pace of change parameters'!$E$23:$I$23,1,$B$6),1,(J178-INDEX('Pace of change parameters'!$E$24:$I$24,1,$B$6))/(INDEX('Pace of change parameters'!$E$23:$I$23,1,$B$6)-INDEX('Pace of change parameters'!$E$24:$I$24,1,$B$6))))</f>
        <v>1</v>
      </c>
      <c r="W178" s="131">
        <f>MIN(S178, S178+(INDEX('Pace of change parameters'!$E$25:$I$25,1,$B$6)-S178)*(1-V178))</f>
        <v>3.0487423748621283E-2</v>
      </c>
      <c r="X178" s="131">
        <v>2.321392660791699E-2</v>
      </c>
      <c r="Y178" s="107">
        <f t="shared" si="42"/>
        <v>258836.17256369023</v>
      </c>
      <c r="Z178" s="96">
        <v>-6.4322595363258683E-3</v>
      </c>
      <c r="AA178" s="98">
        <f t="shared" si="37"/>
        <v>260557.27956472719</v>
      </c>
      <c r="AB178" s="98">
        <f>IF(INDEX('Pace of change parameters'!$E$27:$I$27,1,$B$6)=1,MAX(AA178,Y178),Y178)</f>
        <v>258836.17256369023</v>
      </c>
      <c r="AC178" s="96">
        <f t="shared" si="43"/>
        <v>3.0487423748621234E-2</v>
      </c>
      <c r="AD178" s="142">
        <v>2.321392660791699E-2</v>
      </c>
      <c r="AE178" s="55">
        <f>IF(ROUND(AB178,0)/D178 &gt; (1+'Pace of change parameters'!$E$25), ROUND(AB178,0), ROUNDUP(AB178,0))</f>
        <v>258836</v>
      </c>
      <c r="AF178" s="55">
        <v>1335.83367592177</v>
      </c>
      <c r="AG178" s="16">
        <f t="shared" si="44"/>
        <v>3.0486736732155073E-2</v>
      </c>
      <c r="AH178" s="16">
        <f t="shared" si="45"/>
        <v>2.3213244440624115E-2</v>
      </c>
      <c r="AI178" s="55"/>
      <c r="AJ178" s="55">
        <v>262244.10168865928</v>
      </c>
      <c r="AK178" s="55">
        <v>1353.4226396156803</v>
      </c>
      <c r="AL178" s="16">
        <f t="shared" si="46"/>
        <v>-1.2995913603827902E-2</v>
      </c>
      <c r="AM178" s="57">
        <f t="shared" si="47"/>
        <v>-1.2995913603828013E-2</v>
      </c>
    </row>
    <row r="179" spans="1:39" x14ac:dyDescent="0.2">
      <c r="A179" s="188" t="s">
        <v>405</v>
      </c>
      <c r="B179" s="188" t="s">
        <v>406</v>
      </c>
      <c r="D179" s="67">
        <v>223078.1465673077</v>
      </c>
      <c r="E179" s="72">
        <v>1099.1616116406642</v>
      </c>
      <c r="F179" s="54"/>
      <c r="G179" s="87">
        <v>234814.93854149902</v>
      </c>
      <c r="H179" s="80">
        <v>1150.6818829251597</v>
      </c>
      <c r="I179" s="89"/>
      <c r="J179" s="102">
        <f t="shared" si="33"/>
        <v>-4.9983157149591118E-2</v>
      </c>
      <c r="K179" s="125">
        <f t="shared" si="34"/>
        <v>-4.4773687714214527E-2</v>
      </c>
      <c r="L179" s="102">
        <v>1.4587971637392672E-2</v>
      </c>
      <c r="M179" s="96">
        <f>INDEX('Pace of change parameters'!$E$20:$I$20,1,$B$6)</f>
        <v>9.0547645222140982E-3</v>
      </c>
      <c r="N179" s="107">
        <f>IF(INDEX('Pace of change parameters'!$E$28:$I$28,1,$B$6)=1,(1+L179)*D179,D179)</f>
        <v>226332.40424235372</v>
      </c>
      <c r="O179" s="93">
        <f>IF(K179&lt;INDEX('Pace of change parameters'!$E$16:$I$16,1,$B$6),1,IF(K179&gt;INDEX('Pace of change parameters'!$E$17:$I$17,1,$B$6),0,(K179-INDEX('Pace of change parameters'!$E$17:$I$17,1,$B$6))/(INDEX('Pace of change parameters'!$E$16:$I$16,1,$B$6)-INDEX('Pace of change parameters'!$E$17:$I$17,1,$B$6))))</f>
        <v>0.40564188433172843</v>
      </c>
      <c r="P179" s="56">
        <v>4.3564924974499597E-2</v>
      </c>
      <c r="Q179" s="56">
        <v>3.787368771421451E-2</v>
      </c>
      <c r="R179" s="9">
        <f>IF(INDEX('Pace of change parameters'!$E$29:$I$29,1,$B$6)=1,D179*(1+P179),D179)</f>
        <v>232796.5292859629</v>
      </c>
      <c r="S179" s="102">
        <f>IF(P179&lt;INDEX('Pace of change parameters'!$E$22:$I$22,1,$B$6),INDEX('Pace of change parameters'!$E$22:$I$22,1,$B$6),P179)</f>
        <v>4.3564924974499597E-2</v>
      </c>
      <c r="T179" s="131">
        <v>3.787368771421451E-2</v>
      </c>
      <c r="U179" s="116">
        <f t="shared" si="41"/>
        <v>232796.5292859629</v>
      </c>
      <c r="V179" s="130">
        <f>IF(J179&gt;INDEX('Pace of change parameters'!$E$24:$I$24,1,$B$6),0,IF(J179&lt;INDEX('Pace of change parameters'!$E$23:$I$23,1,$B$6),1,(J179-INDEX('Pace of change parameters'!$E$24:$I$24,1,$B$6))/(INDEX('Pace of change parameters'!$E$23:$I$23,1,$B$6)-INDEX('Pace of change parameters'!$E$24:$I$24,1,$B$6))))</f>
        <v>1</v>
      </c>
      <c r="W179" s="131">
        <f>MIN(S179, S179+(INDEX('Pace of change parameters'!$E$25:$I$25,1,$B$6)-S179)*(1-V179))</f>
        <v>4.3564924974499597E-2</v>
      </c>
      <c r="X179" s="131">
        <v>3.787368771421451E-2</v>
      </c>
      <c r="Y179" s="107">
        <f t="shared" si="42"/>
        <v>232796.5292859629</v>
      </c>
      <c r="Z179" s="96">
        <v>-5.1696662291472517E-2</v>
      </c>
      <c r="AA179" s="98">
        <f t="shared" si="37"/>
        <v>231034.41843908664</v>
      </c>
      <c r="AB179" s="98">
        <f>IF(INDEX('Pace of change parameters'!$E$27:$I$27,1,$B$6)=1,MAX(AA179,Y179),Y179)</f>
        <v>232796.5292859629</v>
      </c>
      <c r="AC179" s="96">
        <f t="shared" si="43"/>
        <v>4.3564924974499597E-2</v>
      </c>
      <c r="AD179" s="142">
        <v>3.787368771421451E-2</v>
      </c>
      <c r="AE179" s="55">
        <f>IF(ROUND(AB179,0)/D179 &gt; (1+'Pace of change parameters'!$E$25), ROUND(AB179,0), ROUNDUP(AB179,0))</f>
        <v>232797</v>
      </c>
      <c r="AF179" s="55">
        <v>1140.7932219439549</v>
      </c>
      <c r="AG179" s="16">
        <f t="shared" si="44"/>
        <v>4.3567035060334325E-2</v>
      </c>
      <c r="AH179" s="16">
        <f t="shared" si="45"/>
        <v>3.7875786292380864E-2</v>
      </c>
      <c r="AI179" s="55"/>
      <c r="AJ179" s="55">
        <v>243629.23681926116</v>
      </c>
      <c r="AK179" s="55">
        <v>1193.8752734390553</v>
      </c>
      <c r="AL179" s="16">
        <f t="shared" si="46"/>
        <v>-4.4461974107389945E-2</v>
      </c>
      <c r="AM179" s="57">
        <f t="shared" si="47"/>
        <v>-4.4461974107389945E-2</v>
      </c>
    </row>
    <row r="180" spans="1:39" x14ac:dyDescent="0.2">
      <c r="A180" s="188" t="s">
        <v>407</v>
      </c>
      <c r="B180" s="188" t="s">
        <v>408</v>
      </c>
      <c r="D180" s="67">
        <v>234415.02249392116</v>
      </c>
      <c r="E180" s="72">
        <v>1062.7982014015033</v>
      </c>
      <c r="F180" s="54"/>
      <c r="G180" s="87">
        <v>236872.06615769677</v>
      </c>
      <c r="H180" s="80">
        <v>1064.2215842875896</v>
      </c>
      <c r="I180" s="89"/>
      <c r="J180" s="102">
        <f t="shared" si="33"/>
        <v>-1.0372872173706749E-2</v>
      </c>
      <c r="K180" s="125">
        <f t="shared" si="34"/>
        <v>-1.3374873307414603E-3</v>
      </c>
      <c r="L180" s="102">
        <v>1.8267525438653287E-2</v>
      </c>
      <c r="M180" s="96">
        <f>INDEX('Pace of change parameters'!$E$20:$I$20,1,$B$6)</f>
        <v>9.0547645222140982E-3</v>
      </c>
      <c r="N180" s="107">
        <f>IF(INDEX('Pace of change parameters'!$E$28:$I$28,1,$B$6)=1,(1+L180)*D180,D180)</f>
        <v>238697.20488053135</v>
      </c>
      <c r="O180" s="93">
        <f>IF(K180&lt;INDEX('Pace of change parameters'!$E$16:$I$16,1,$B$6),1,IF(K180&gt;INDEX('Pace of change parameters'!$E$17:$I$17,1,$B$6),0,(K180-INDEX('Pace of change parameters'!$E$17:$I$17,1,$B$6))/(INDEX('Pace of change parameters'!$E$16:$I$16,1,$B$6)-INDEX('Pace of change parameters'!$E$17:$I$17,1,$B$6))))</f>
        <v>0</v>
      </c>
      <c r="P180" s="56">
        <v>1.8267525438653287E-2</v>
      </c>
      <c r="Q180" s="56">
        <v>9.0547645222140982E-3</v>
      </c>
      <c r="R180" s="9">
        <f>IF(INDEX('Pace of change parameters'!$E$29:$I$29,1,$B$6)=1,D180*(1+P180),D180)</f>
        <v>238697.20488053135</v>
      </c>
      <c r="S180" s="102">
        <f>IF(P180&lt;INDEX('Pace of change parameters'!$E$22:$I$22,1,$B$6),INDEX('Pace of change parameters'!$E$22:$I$22,1,$B$6),P180)</f>
        <v>3.0487423748621283E-2</v>
      </c>
      <c r="T180" s="131">
        <v>2.1164103476472018E-2</v>
      </c>
      <c r="U180" s="116">
        <f t="shared" si="41"/>
        <v>241561.73261773592</v>
      </c>
      <c r="V180" s="130">
        <f>IF(J180&gt;INDEX('Pace of change parameters'!$E$24:$I$24,1,$B$6),0,IF(J180&lt;INDEX('Pace of change parameters'!$E$23:$I$23,1,$B$6),1,(J180-INDEX('Pace of change parameters'!$E$24:$I$24,1,$B$6))/(INDEX('Pace of change parameters'!$E$23:$I$23,1,$B$6)-INDEX('Pace of change parameters'!$E$24:$I$24,1,$B$6))))</f>
        <v>1</v>
      </c>
      <c r="W180" s="131">
        <f>MIN(S180, S180+(INDEX('Pace of change parameters'!$E$25:$I$25,1,$B$6)-S180)*(1-V180))</f>
        <v>3.0487423748621283E-2</v>
      </c>
      <c r="X180" s="131">
        <v>2.1164103476472018E-2</v>
      </c>
      <c r="Y180" s="107">
        <f t="shared" si="42"/>
        <v>241561.73261773592</v>
      </c>
      <c r="Z180" s="96">
        <v>-8.5752644915543241E-3</v>
      </c>
      <c r="AA180" s="98">
        <f t="shared" si="37"/>
        <v>243656.09554325292</v>
      </c>
      <c r="AB180" s="98">
        <f>IF(INDEX('Pace of change parameters'!$E$27:$I$27,1,$B$6)=1,MAX(AA180,Y180),Y180)</f>
        <v>241561.73261773592</v>
      </c>
      <c r="AC180" s="96">
        <f t="shared" si="43"/>
        <v>3.0487423748621234E-2</v>
      </c>
      <c r="AD180" s="142">
        <v>2.1164103476472018E-2</v>
      </c>
      <c r="AE180" s="55">
        <f>IF(ROUND(AB180,0)/D180 &gt; (1+'Pace of change parameters'!$E$25), ROUND(AB180,0), ROUNDUP(AB180,0))</f>
        <v>241562</v>
      </c>
      <c r="AF180" s="55">
        <v>1085.2925738087308</v>
      </c>
      <c r="AG180" s="16">
        <f t="shared" si="44"/>
        <v>3.0488564384836714E-2</v>
      </c>
      <c r="AH180" s="16">
        <f t="shared" si="45"/>
        <v>2.1165233792797444E-2</v>
      </c>
      <c r="AI180" s="55"/>
      <c r="AJ180" s="55">
        <v>245763.58327220421</v>
      </c>
      <c r="AK180" s="55">
        <v>1104.1694961870942</v>
      </c>
      <c r="AL180" s="16">
        <f t="shared" si="46"/>
        <v>-1.7096036834515882E-2</v>
      </c>
      <c r="AM180" s="57">
        <f t="shared" si="47"/>
        <v>-1.7096036834515882E-2</v>
      </c>
    </row>
    <row r="181" spans="1:39" x14ac:dyDescent="0.2">
      <c r="A181" s="188" t="s">
        <v>409</v>
      </c>
      <c r="B181" s="188" t="s">
        <v>410</v>
      </c>
      <c r="D181" s="67">
        <v>263533.3276261398</v>
      </c>
      <c r="E181" s="72">
        <v>1415.9551659769918</v>
      </c>
      <c r="F181" s="54"/>
      <c r="G181" s="87">
        <v>244847.60946511998</v>
      </c>
      <c r="H181" s="80">
        <v>1307.577876858225</v>
      </c>
      <c r="I181" s="89"/>
      <c r="J181" s="102">
        <f t="shared" si="33"/>
        <v>7.6315705927615829E-2</v>
      </c>
      <c r="K181" s="125">
        <f t="shared" si="34"/>
        <v>8.2884003344542378E-2</v>
      </c>
      <c r="L181" s="102">
        <v>1.5212596993530392E-2</v>
      </c>
      <c r="M181" s="96">
        <f>INDEX('Pace of change parameters'!$E$20:$I$20,1,$B$6)</f>
        <v>9.0547645222140982E-3</v>
      </c>
      <c r="N181" s="107">
        <f>IF(INDEX('Pace of change parameters'!$E$28:$I$28,1,$B$6)=1,(1+L181)*D181,D181)</f>
        <v>267542.35393368028</v>
      </c>
      <c r="O181" s="93">
        <f>IF(K181&lt;INDEX('Pace of change parameters'!$E$16:$I$16,1,$B$6),1,IF(K181&gt;INDEX('Pace of change parameters'!$E$17:$I$17,1,$B$6),0,(K181-INDEX('Pace of change parameters'!$E$17:$I$17,1,$B$6))/(INDEX('Pace of change parameters'!$E$16:$I$16,1,$B$6)-INDEX('Pace of change parameters'!$E$17:$I$17,1,$B$6))))</f>
        <v>0</v>
      </c>
      <c r="P181" s="56">
        <v>1.5212596993530392E-2</v>
      </c>
      <c r="Q181" s="56">
        <v>9.0547645222140982E-3</v>
      </c>
      <c r="R181" s="9">
        <f>IF(INDEX('Pace of change parameters'!$E$29:$I$29,1,$B$6)=1,D181*(1+P181),D181)</f>
        <v>267542.35393368028</v>
      </c>
      <c r="S181" s="102">
        <f>IF(P181&lt;INDEX('Pace of change parameters'!$E$22:$I$22,1,$B$6),INDEX('Pace of change parameters'!$E$22:$I$22,1,$B$6),P181)</f>
        <v>3.0487423748621283E-2</v>
      </c>
      <c r="T181" s="131">
        <v>2.4236940905880466E-2</v>
      </c>
      <c r="U181" s="116">
        <f t="shared" si="41"/>
        <v>271567.77985736215</v>
      </c>
      <c r="V181" s="130">
        <f>IF(J181&gt;INDEX('Pace of change parameters'!$E$24:$I$24,1,$B$6),0,IF(J181&lt;INDEX('Pace of change parameters'!$E$23:$I$23,1,$B$6),1,(J181-INDEX('Pace of change parameters'!$E$24:$I$24,1,$B$6))/(INDEX('Pace of change parameters'!$E$23:$I$23,1,$B$6)-INDEX('Pace of change parameters'!$E$24:$I$24,1,$B$6))))</f>
        <v>0.47368588144768353</v>
      </c>
      <c r="W181" s="131">
        <f>MIN(S181, S181+(INDEX('Pace of change parameters'!$E$25:$I$25,1,$B$6)-S181)*(1-V181))</f>
        <v>2.1750609380652829E-2</v>
      </c>
      <c r="X181" s="131">
        <v>1.5553120205809901E-2</v>
      </c>
      <c r="Y181" s="107">
        <f t="shared" si="42"/>
        <v>269265.33809411956</v>
      </c>
      <c r="Z181" s="96">
        <v>0</v>
      </c>
      <c r="AA181" s="98">
        <f t="shared" si="37"/>
        <v>254038.50624463288</v>
      </c>
      <c r="AB181" s="98">
        <f>IF(INDEX('Pace of change parameters'!$E$27:$I$27,1,$B$6)=1,MAX(AA181,Y181),Y181)</f>
        <v>269265.33809411956</v>
      </c>
      <c r="AC181" s="96">
        <f t="shared" si="43"/>
        <v>2.1750609380652763E-2</v>
      </c>
      <c r="AD181" s="142">
        <v>1.5553120205809901E-2</v>
      </c>
      <c r="AE181" s="55">
        <f>IF(ROUND(AB181,0)/D181 &gt; (1+'Pace of change parameters'!$E$25), ROUND(AB181,0), ROUNDUP(AB181,0))</f>
        <v>269265</v>
      </c>
      <c r="AF181" s="55">
        <v>1437.9758813303283</v>
      </c>
      <c r="AG181" s="16">
        <f t="shared" si="44"/>
        <v>2.1749326453280426E-2</v>
      </c>
      <c r="AH181" s="16">
        <f t="shared" si="45"/>
        <v>1.5551845060109981E-2</v>
      </c>
      <c r="AI181" s="55"/>
      <c r="AJ181" s="55">
        <v>254038.50624463288</v>
      </c>
      <c r="AK181" s="55">
        <v>1356.6607056578689</v>
      </c>
      <c r="AL181" s="16">
        <f t="shared" si="46"/>
        <v>5.9937739283919322E-2</v>
      </c>
      <c r="AM181" s="57">
        <f t="shared" si="47"/>
        <v>5.9937739283919322E-2</v>
      </c>
    </row>
    <row r="182" spans="1:39" x14ac:dyDescent="0.2">
      <c r="A182" s="188" t="s">
        <v>411</v>
      </c>
      <c r="B182" s="188" t="s">
        <v>412</v>
      </c>
      <c r="D182" s="67">
        <v>193709.18083890577</v>
      </c>
      <c r="E182" s="72">
        <v>1147.4370825493918</v>
      </c>
      <c r="F182" s="54"/>
      <c r="G182" s="87">
        <v>193821.66672380571</v>
      </c>
      <c r="H182" s="80">
        <v>1139.9955351581284</v>
      </c>
      <c r="I182" s="89"/>
      <c r="J182" s="102">
        <f t="shared" si="33"/>
        <v>-5.8035763906738591E-4</v>
      </c>
      <c r="K182" s="125">
        <f t="shared" si="34"/>
        <v>6.527698716145558E-3</v>
      </c>
      <c r="L182" s="102">
        <v>1.6231347638768323E-2</v>
      </c>
      <c r="M182" s="96">
        <f>INDEX('Pace of change parameters'!$E$20:$I$20,1,$B$6)</f>
        <v>9.0547645222140982E-3</v>
      </c>
      <c r="N182" s="107">
        <f>IF(INDEX('Pace of change parameters'!$E$28:$I$28,1,$B$6)=1,(1+L182)*D182,D182)</f>
        <v>196853.34189392309</v>
      </c>
      <c r="O182" s="93">
        <f>IF(K182&lt;INDEX('Pace of change parameters'!$E$16:$I$16,1,$B$6),1,IF(K182&gt;INDEX('Pace of change parameters'!$E$17:$I$17,1,$B$6),0,(K182-INDEX('Pace of change parameters'!$E$17:$I$17,1,$B$6))/(INDEX('Pace of change parameters'!$E$16:$I$16,1,$B$6)-INDEX('Pace of change parameters'!$E$17:$I$17,1,$B$6))))</f>
        <v>0</v>
      </c>
      <c r="P182" s="56">
        <v>1.6231347638768323E-2</v>
      </c>
      <c r="Q182" s="56">
        <v>9.0547645222140982E-3</v>
      </c>
      <c r="R182" s="9">
        <f>IF(INDEX('Pace of change parameters'!$E$29:$I$29,1,$B$6)=1,D182*(1+P182),D182)</f>
        <v>196853.34189392309</v>
      </c>
      <c r="S182" s="102">
        <f>IF(P182&lt;INDEX('Pace of change parameters'!$E$22:$I$22,1,$B$6),INDEX('Pace of change parameters'!$E$22:$I$22,1,$B$6),P182)</f>
        <v>3.0487423748621283E-2</v>
      </c>
      <c r="T182" s="131">
        <v>2.3210164821036328E-2</v>
      </c>
      <c r="U182" s="116">
        <f t="shared" si="41"/>
        <v>199614.8747191398</v>
      </c>
      <c r="V182" s="130">
        <f>IF(J182&gt;INDEX('Pace of change parameters'!$E$24:$I$24,1,$B$6),0,IF(J182&lt;INDEX('Pace of change parameters'!$E$23:$I$23,1,$B$6),1,(J182-INDEX('Pace of change parameters'!$E$24:$I$24,1,$B$6))/(INDEX('Pace of change parameters'!$E$23:$I$23,1,$B$6)-INDEX('Pace of change parameters'!$E$24:$I$24,1,$B$6))))</f>
        <v>1</v>
      </c>
      <c r="W182" s="131">
        <f>MIN(S182, S182+(INDEX('Pace of change parameters'!$E$25:$I$25,1,$B$6)-S182)*(1-V182))</f>
        <v>3.0487423748621283E-2</v>
      </c>
      <c r="X182" s="131">
        <v>2.3210164821036328E-2</v>
      </c>
      <c r="Y182" s="107">
        <f t="shared" si="42"/>
        <v>199614.8747191398</v>
      </c>
      <c r="Z182" s="96">
        <v>-7.6708114899770585E-4</v>
      </c>
      <c r="AA182" s="98">
        <f t="shared" si="37"/>
        <v>200942.93397579057</v>
      </c>
      <c r="AB182" s="98">
        <f>IF(INDEX('Pace of change parameters'!$E$27:$I$27,1,$B$6)=1,MAX(AA182,Y182),Y182)</f>
        <v>199614.8747191398</v>
      </c>
      <c r="AC182" s="96">
        <f t="shared" si="43"/>
        <v>3.0487423748621234E-2</v>
      </c>
      <c r="AD182" s="142">
        <v>2.3210164821036328E-2</v>
      </c>
      <c r="AE182" s="55">
        <f>IF(ROUND(AB182,0)/D182 &gt; (1+'Pace of change parameters'!$E$25), ROUND(AB182,0), ROUNDUP(AB182,0))</f>
        <v>199615</v>
      </c>
      <c r="AF182" s="55">
        <v>1174.0700232181018</v>
      </c>
      <c r="AG182" s="16">
        <f t="shared" si="44"/>
        <v>3.0488070495769071E-2</v>
      </c>
      <c r="AH182" s="16">
        <f t="shared" si="45"/>
        <v>2.321080700088296E-2</v>
      </c>
      <c r="AI182" s="55"/>
      <c r="AJ182" s="55">
        <v>201097.19184076801</v>
      </c>
      <c r="AK182" s="55">
        <v>1182.7877899636078</v>
      </c>
      <c r="AL182" s="16">
        <f t="shared" si="46"/>
        <v>-7.3705248054464212E-3</v>
      </c>
      <c r="AM182" s="57">
        <f t="shared" si="47"/>
        <v>-7.3705248054464212E-3</v>
      </c>
    </row>
    <row r="183" spans="1:39" x14ac:dyDescent="0.2">
      <c r="A183" s="188" t="s">
        <v>413</v>
      </c>
      <c r="B183" s="188" t="s">
        <v>414</v>
      </c>
      <c r="D183" s="67">
        <v>249416.50985544553</v>
      </c>
      <c r="E183" s="72">
        <v>1065.1678568458151</v>
      </c>
      <c r="F183" s="54"/>
      <c r="G183" s="87">
        <v>255438.73873865759</v>
      </c>
      <c r="H183" s="80">
        <v>1083.6556079184488</v>
      </c>
      <c r="I183" s="89"/>
      <c r="J183" s="102">
        <f t="shared" si="33"/>
        <v>-2.3576020273782583E-2</v>
      </c>
      <c r="K183" s="125">
        <f t="shared" si="34"/>
        <v>-1.7060541132755347E-2</v>
      </c>
      <c r="L183" s="102">
        <v>1.5787982270760281E-2</v>
      </c>
      <c r="M183" s="96">
        <f>INDEX('Pace of change parameters'!$E$20:$I$20,1,$B$6)</f>
        <v>9.0547645222140982E-3</v>
      </c>
      <c r="N183" s="107">
        <f>IF(INDEX('Pace of change parameters'!$E$28:$I$28,1,$B$6)=1,(1+L183)*D183,D183)</f>
        <v>253354.29329107821</v>
      </c>
      <c r="O183" s="93">
        <f>IF(K183&lt;INDEX('Pace of change parameters'!$E$16:$I$16,1,$B$6),1,IF(K183&gt;INDEX('Pace of change parameters'!$E$17:$I$17,1,$B$6),0,(K183-INDEX('Pace of change parameters'!$E$17:$I$17,1,$B$6))/(INDEX('Pace of change parameters'!$E$16:$I$16,1,$B$6)-INDEX('Pace of change parameters'!$E$17:$I$17,1,$B$6))))</f>
        <v>1.5564402075731149E-2</v>
      </c>
      <c r="P183" s="56">
        <v>1.6901137504307773E-2</v>
      </c>
      <c r="Q183" s="56">
        <v>1.0160541132755441E-2</v>
      </c>
      <c r="R183" s="9">
        <f>IF(INDEX('Pace of change parameters'!$E$29:$I$29,1,$B$6)=1,D183*(1+P183),D183)</f>
        <v>253631.93258435695</v>
      </c>
      <c r="S183" s="102">
        <f>IF(P183&lt;INDEX('Pace of change parameters'!$E$22:$I$22,1,$B$6),INDEX('Pace of change parameters'!$E$22:$I$22,1,$B$6),P183)</f>
        <v>3.0487423748621283E-2</v>
      </c>
      <c r="T183" s="131">
        <v>2.3656769781120079E-2</v>
      </c>
      <c r="U183" s="116">
        <f t="shared" si="41"/>
        <v>257020.57668131066</v>
      </c>
      <c r="V183" s="130">
        <f>IF(J183&gt;INDEX('Pace of change parameters'!$E$24:$I$24,1,$B$6),0,IF(J183&lt;INDEX('Pace of change parameters'!$E$23:$I$23,1,$B$6),1,(J183-INDEX('Pace of change parameters'!$E$24:$I$24,1,$B$6))/(INDEX('Pace of change parameters'!$E$23:$I$23,1,$B$6)-INDEX('Pace of change parameters'!$E$24:$I$24,1,$B$6))))</f>
        <v>1</v>
      </c>
      <c r="W183" s="131">
        <f>MIN(S183, S183+(INDEX('Pace of change parameters'!$E$25:$I$25,1,$B$6)-S183)*(1-V183))</f>
        <v>3.0487423748621283E-2</v>
      </c>
      <c r="X183" s="131">
        <v>2.3656769781120079E-2</v>
      </c>
      <c r="Y183" s="107">
        <f t="shared" si="42"/>
        <v>257020.57668131066</v>
      </c>
      <c r="Z183" s="96">
        <v>-2.4184365924011186E-2</v>
      </c>
      <c r="AA183" s="98">
        <f t="shared" si="37"/>
        <v>258617.68227793445</v>
      </c>
      <c r="AB183" s="98">
        <f>IF(INDEX('Pace of change parameters'!$E$27:$I$27,1,$B$6)=1,MAX(AA183,Y183),Y183)</f>
        <v>257020.57668131066</v>
      </c>
      <c r="AC183" s="96">
        <f t="shared" si="43"/>
        <v>3.0487423748621234E-2</v>
      </c>
      <c r="AD183" s="142">
        <v>2.3656769781120079E-2</v>
      </c>
      <c r="AE183" s="55">
        <f>IF(ROUND(AB183,0)/D183 &gt; (1+'Pace of change parameters'!$E$25), ROUND(AB183,0), ROUNDUP(AB183,0))</f>
        <v>257021</v>
      </c>
      <c r="AF183" s="55">
        <v>1090.3680834713448</v>
      </c>
      <c r="AG183" s="16">
        <f t="shared" si="44"/>
        <v>3.04891209846605E-2</v>
      </c>
      <c r="AH183" s="16">
        <f t="shared" si="45"/>
        <v>2.3658455766918163E-2</v>
      </c>
      <c r="AI183" s="55"/>
      <c r="AJ183" s="55">
        <v>265027.19698974956</v>
      </c>
      <c r="AK183" s="55">
        <v>1124.3330188953269</v>
      </c>
      <c r="AL183" s="16">
        <f t="shared" si="46"/>
        <v>-3.0208963761780283E-2</v>
      </c>
      <c r="AM183" s="57">
        <f t="shared" si="47"/>
        <v>-3.0208963761780394E-2</v>
      </c>
    </row>
    <row r="184" spans="1:39" x14ac:dyDescent="0.2">
      <c r="A184" s="188" t="s">
        <v>415</v>
      </c>
      <c r="B184" s="188" t="s">
        <v>416</v>
      </c>
      <c r="D184" s="67">
        <v>204190.73699999999</v>
      </c>
      <c r="E184" s="72">
        <v>1432.0833269043294</v>
      </c>
      <c r="F184" s="54"/>
      <c r="G184" s="87">
        <v>178320.35113387735</v>
      </c>
      <c r="H184" s="80">
        <v>1245.9552026039835</v>
      </c>
      <c r="I184" s="89"/>
      <c r="J184" s="102">
        <f t="shared" si="33"/>
        <v>0.1450781456049286</v>
      </c>
      <c r="K184" s="125">
        <f t="shared" si="34"/>
        <v>0.14938588796077701</v>
      </c>
      <c r="L184" s="102">
        <v>1.2850791863393329E-2</v>
      </c>
      <c r="M184" s="96">
        <f>INDEX('Pace of change parameters'!$E$20:$I$20,1,$B$6)</f>
        <v>9.0547645222140982E-3</v>
      </c>
      <c r="N184" s="107">
        <f>IF(INDEX('Pace of change parameters'!$E$28:$I$28,1,$B$6)=1,(1+L184)*D184,D184)</f>
        <v>206814.74966161989</v>
      </c>
      <c r="O184" s="93">
        <f>IF(K184&lt;INDEX('Pace of change parameters'!$E$16:$I$16,1,$B$6),1,IF(K184&gt;INDEX('Pace of change parameters'!$E$17:$I$17,1,$B$6),0,(K184-INDEX('Pace of change parameters'!$E$17:$I$17,1,$B$6))/(INDEX('Pace of change parameters'!$E$16:$I$16,1,$B$6)-INDEX('Pace of change parameters'!$E$17:$I$17,1,$B$6))))</f>
        <v>0</v>
      </c>
      <c r="P184" s="56">
        <v>1.2850791863393329E-2</v>
      </c>
      <c r="Q184" s="56">
        <v>9.0547645222140982E-3</v>
      </c>
      <c r="R184" s="9">
        <f>IF(INDEX('Pace of change parameters'!$E$29:$I$29,1,$B$6)=1,D184*(1+P184),D184)</f>
        <v>206814.74966161989</v>
      </c>
      <c r="S184" s="102">
        <f>IF(P184&lt;INDEX('Pace of change parameters'!$E$22:$I$22,1,$B$6),INDEX('Pace of change parameters'!$E$22:$I$22,1,$B$6),P184)</f>
        <v>3.0487423748621283E-2</v>
      </c>
      <c r="T184" s="131">
        <v>2.662529670412872E-2</v>
      </c>
      <c r="U184" s="116">
        <f t="shared" si="41"/>
        <v>210415.98652446226</v>
      </c>
      <c r="V184" s="130">
        <f>IF(J184&gt;INDEX('Pace of change parameters'!$E$24:$I$24,1,$B$6),0,IF(J184&lt;INDEX('Pace of change parameters'!$E$23:$I$23,1,$B$6),1,(J184-INDEX('Pace of change parameters'!$E$24:$I$24,1,$B$6))/(INDEX('Pace of change parameters'!$E$23:$I$23,1,$B$6)-INDEX('Pace of change parameters'!$E$24:$I$24,1,$B$6))))</f>
        <v>0</v>
      </c>
      <c r="W184" s="131">
        <f>MIN(S184, S184+(INDEX('Pace of change parameters'!$E$25:$I$25,1,$B$6)-S184)*(1-V184))</f>
        <v>1.3887423748621282E-2</v>
      </c>
      <c r="X184" s="131">
        <v>1.0087511251789527E-2</v>
      </c>
      <c r="Y184" s="107">
        <f t="shared" si="42"/>
        <v>207026.42029026226</v>
      </c>
      <c r="Z184" s="96">
        <v>0</v>
      </c>
      <c r="AA184" s="98">
        <f t="shared" si="37"/>
        <v>185014.00007142778</v>
      </c>
      <c r="AB184" s="98">
        <f>IF(INDEX('Pace of change parameters'!$E$27:$I$27,1,$B$6)=1,MAX(AA184,Y184),Y184)</f>
        <v>207026.42029026226</v>
      </c>
      <c r="AC184" s="96">
        <f t="shared" si="43"/>
        <v>1.3887423748621286E-2</v>
      </c>
      <c r="AD184" s="142">
        <v>1.0087511251789527E-2</v>
      </c>
      <c r="AE184" s="55">
        <f>IF(ROUND(AB184,0)/D184 &gt; (1+'Pace of change parameters'!$E$25), ROUND(AB184,0), ROUNDUP(AB184,0))</f>
        <v>207027</v>
      </c>
      <c r="AF184" s="55">
        <v>1446.5335341103987</v>
      </c>
      <c r="AG184" s="16">
        <f t="shared" si="44"/>
        <v>1.3890262808542664E-2</v>
      </c>
      <c r="AH184" s="16">
        <f t="shared" si="45"/>
        <v>1.0090339671299464E-2</v>
      </c>
      <c r="AI184" s="55"/>
      <c r="AJ184" s="55">
        <v>185014.00007142778</v>
      </c>
      <c r="AK184" s="55">
        <v>1292.7248879770466</v>
      </c>
      <c r="AL184" s="16">
        <f t="shared" si="46"/>
        <v>0.1189801848512746</v>
      </c>
      <c r="AM184" s="57">
        <f t="shared" si="47"/>
        <v>0.1189801848512746</v>
      </c>
    </row>
    <row r="185" spans="1:39" x14ac:dyDescent="0.2">
      <c r="A185" s="188" t="s">
        <v>417</v>
      </c>
      <c r="B185" s="188" t="s">
        <v>418</v>
      </c>
      <c r="D185" s="67">
        <v>331840.57699999999</v>
      </c>
      <c r="E185" s="72">
        <v>1128.348681033955</v>
      </c>
      <c r="F185" s="54"/>
      <c r="G185" s="87">
        <v>341873.06797144737</v>
      </c>
      <c r="H185" s="80">
        <v>1151.8317019740657</v>
      </c>
      <c r="I185" s="89"/>
      <c r="J185" s="102">
        <f t="shared" si="33"/>
        <v>-2.9345660455140865E-2</v>
      </c>
      <c r="K185" s="125">
        <f t="shared" si="34"/>
        <v>-2.0387545246292826E-2</v>
      </c>
      <c r="L185" s="102">
        <v>1.8367275129095528E-2</v>
      </c>
      <c r="M185" s="96">
        <f>INDEX('Pace of change parameters'!$E$20:$I$20,1,$B$6)</f>
        <v>9.0547645222140982E-3</v>
      </c>
      <c r="N185" s="107">
        <f>IF(INDEX('Pace of change parameters'!$E$28:$I$28,1,$B$6)=1,(1+L185)*D185,D185)</f>
        <v>337935.58417675679</v>
      </c>
      <c r="O185" s="93">
        <f>IF(K185&lt;INDEX('Pace of change parameters'!$E$16:$I$16,1,$B$6),1,IF(K185&gt;INDEX('Pace of change parameters'!$E$17:$I$17,1,$B$6),0,(K185-INDEX('Pace of change parameters'!$E$17:$I$17,1,$B$6))/(INDEX('Pace of change parameters'!$E$16:$I$16,1,$B$6)-INDEX('Pace of change parameters'!$E$17:$I$17,1,$B$6))))</f>
        <v>6.2393779037649331E-2</v>
      </c>
      <c r="P185" s="56">
        <v>2.2840965741281805E-2</v>
      </c>
      <c r="Q185" s="56">
        <v>1.3487545246292809E-2</v>
      </c>
      <c r="R185" s="9">
        <f>IF(INDEX('Pace of change parameters'!$E$29:$I$29,1,$B$6)=1,D185*(1+P185),D185)</f>
        <v>339420.1362508242</v>
      </c>
      <c r="S185" s="102">
        <f>IF(P185&lt;INDEX('Pace of change parameters'!$E$22:$I$22,1,$B$6),INDEX('Pace of change parameters'!$E$22:$I$22,1,$B$6),P185)</f>
        <v>3.0487423748621283E-2</v>
      </c>
      <c r="T185" s="131">
        <v>2.1064079835001914E-2</v>
      </c>
      <c r="U185" s="116">
        <f t="shared" si="41"/>
        <v>341957.54128798598</v>
      </c>
      <c r="V185" s="130">
        <f>IF(J185&gt;INDEX('Pace of change parameters'!$E$24:$I$24,1,$B$6),0,IF(J185&lt;INDEX('Pace of change parameters'!$E$23:$I$23,1,$B$6),1,(J185-INDEX('Pace of change parameters'!$E$24:$I$24,1,$B$6))/(INDEX('Pace of change parameters'!$E$23:$I$23,1,$B$6)-INDEX('Pace of change parameters'!$E$24:$I$24,1,$B$6))))</f>
        <v>1</v>
      </c>
      <c r="W185" s="131">
        <f>MIN(S185, S185+(INDEX('Pace of change parameters'!$E$25:$I$25,1,$B$6)-S185)*(1-V185))</f>
        <v>3.0487423748621283E-2</v>
      </c>
      <c r="X185" s="131">
        <v>2.1064079835001914E-2</v>
      </c>
      <c r="Y185" s="107">
        <f t="shared" si="42"/>
        <v>341957.54128798598</v>
      </c>
      <c r="Z185" s="96">
        <v>-2.7487257673179721E-2</v>
      </c>
      <c r="AA185" s="98">
        <f t="shared" si="37"/>
        <v>344956.13397252932</v>
      </c>
      <c r="AB185" s="98">
        <f>IF(INDEX('Pace of change parameters'!$E$27:$I$27,1,$B$6)=1,MAX(AA185,Y185),Y185)</f>
        <v>341957.54128798598</v>
      </c>
      <c r="AC185" s="96">
        <f t="shared" si="43"/>
        <v>3.0487423748621234E-2</v>
      </c>
      <c r="AD185" s="142">
        <v>2.1064079835001914E-2</v>
      </c>
      <c r="AE185" s="55">
        <f>IF(ROUND(AB185,0)/D185 &gt; (1+'Pace of change parameters'!$E$25), ROUND(AB185,0), ROUNDUP(AB185,0))</f>
        <v>341958</v>
      </c>
      <c r="AF185" s="55">
        <v>1152.1178532160468</v>
      </c>
      <c r="AG185" s="16">
        <f t="shared" si="44"/>
        <v>3.0488806075093189E-2</v>
      </c>
      <c r="AH185" s="16">
        <f t="shared" si="45"/>
        <v>2.1065449520720092E-2</v>
      </c>
      <c r="AI185" s="55"/>
      <c r="AJ185" s="55">
        <v>354706.03001786087</v>
      </c>
      <c r="AK185" s="55">
        <v>1195.0682534900909</v>
      </c>
      <c r="AL185" s="16">
        <f t="shared" si="46"/>
        <v>-3.5939704823227725E-2</v>
      </c>
      <c r="AM185" s="57">
        <f t="shared" si="47"/>
        <v>-3.5939704823227725E-2</v>
      </c>
    </row>
    <row r="186" spans="1:39" x14ac:dyDescent="0.2">
      <c r="A186" s="188" t="s">
        <v>419</v>
      </c>
      <c r="B186" s="188" t="s">
        <v>420</v>
      </c>
      <c r="D186" s="67">
        <v>124727.40994845361</v>
      </c>
      <c r="E186" s="72">
        <v>1063.0569590506493</v>
      </c>
      <c r="F186" s="54"/>
      <c r="G186" s="87">
        <v>126238.21504870924</v>
      </c>
      <c r="H186" s="80">
        <v>1069.4228119861793</v>
      </c>
      <c r="I186" s="89"/>
      <c r="J186" s="102">
        <f t="shared" si="33"/>
        <v>-1.1967890227794209E-2</v>
      </c>
      <c r="K186" s="125">
        <f t="shared" si="34"/>
        <v>-5.9526062696447779E-3</v>
      </c>
      <c r="L186" s="102">
        <v>1.5198037476495063E-2</v>
      </c>
      <c r="M186" s="96">
        <f>INDEX('Pace of change parameters'!$E$20:$I$20,1,$B$6)</f>
        <v>9.0547645222140982E-3</v>
      </c>
      <c r="N186" s="107">
        <f>IF(INDEX('Pace of change parameters'!$E$28:$I$28,1,$B$6)=1,(1+L186)*D186,D186)</f>
        <v>126623.02179919637</v>
      </c>
      <c r="O186" s="93">
        <f>IF(K186&lt;INDEX('Pace of change parameters'!$E$16:$I$16,1,$B$6),1,IF(K186&gt;INDEX('Pace of change parameters'!$E$17:$I$17,1,$B$6),0,(K186-INDEX('Pace of change parameters'!$E$17:$I$17,1,$B$6))/(INDEX('Pace of change parameters'!$E$16:$I$16,1,$B$6)-INDEX('Pace of change parameters'!$E$17:$I$17,1,$B$6))))</f>
        <v>0</v>
      </c>
      <c r="P186" s="56">
        <v>1.5198037476495063E-2</v>
      </c>
      <c r="Q186" s="56">
        <v>9.0547645222140982E-3</v>
      </c>
      <c r="R186" s="9">
        <f>IF(INDEX('Pace of change parameters'!$E$29:$I$29,1,$B$6)=1,D186*(1+P186),D186)</f>
        <v>126623.02179919637</v>
      </c>
      <c r="S186" s="102">
        <f>IF(P186&lt;INDEX('Pace of change parameters'!$E$22:$I$22,1,$B$6),INDEX('Pace of change parameters'!$E$22:$I$22,1,$B$6),P186)</f>
        <v>3.0487423748621283E-2</v>
      </c>
      <c r="T186" s="131">
        <v>2.4251630054833662E-2</v>
      </c>
      <c r="U186" s="116">
        <f t="shared" si="41"/>
        <v>128530.02734862012</v>
      </c>
      <c r="V186" s="130">
        <f>IF(J186&gt;INDEX('Pace of change parameters'!$E$24:$I$24,1,$B$6),0,IF(J186&lt;INDEX('Pace of change parameters'!$E$23:$I$23,1,$B$6),1,(J186-INDEX('Pace of change parameters'!$E$24:$I$24,1,$B$6))/(INDEX('Pace of change parameters'!$E$23:$I$23,1,$B$6)-INDEX('Pace of change parameters'!$E$24:$I$24,1,$B$6))))</f>
        <v>1</v>
      </c>
      <c r="W186" s="131">
        <f>MIN(S186, S186+(INDEX('Pace of change parameters'!$E$25:$I$25,1,$B$6)-S186)*(1-V186))</f>
        <v>3.0487423748621283E-2</v>
      </c>
      <c r="X186" s="131">
        <v>2.4251630054833662E-2</v>
      </c>
      <c r="Y186" s="107">
        <f t="shared" si="42"/>
        <v>128530.02734862012</v>
      </c>
      <c r="Z186" s="96">
        <v>-1.3156935491813182E-2</v>
      </c>
      <c r="AA186" s="98">
        <f t="shared" si="37"/>
        <v>129253.59185886628</v>
      </c>
      <c r="AB186" s="98">
        <f>IF(INDEX('Pace of change parameters'!$E$27:$I$27,1,$B$6)=1,MAX(AA186,Y186),Y186)</f>
        <v>128530.02734862012</v>
      </c>
      <c r="AC186" s="96">
        <f t="shared" si="43"/>
        <v>3.0487423748621234E-2</v>
      </c>
      <c r="AD186" s="142">
        <v>2.4251630054833662E-2</v>
      </c>
      <c r="AE186" s="55">
        <f>IF(ROUND(AB186,0)/D186 &gt; (1+'Pace of change parameters'!$E$25), ROUND(AB186,0), ROUNDUP(AB186,0))</f>
        <v>128530</v>
      </c>
      <c r="AF186" s="55">
        <v>1088.8375914658423</v>
      </c>
      <c r="AG186" s="16">
        <f t="shared" si="44"/>
        <v>3.0487204481500108E-2</v>
      </c>
      <c r="AH186" s="16">
        <f t="shared" si="45"/>
        <v>2.4251412114564497E-2</v>
      </c>
      <c r="AI186" s="55"/>
      <c r="AJ186" s="55">
        <v>130976.84576957778</v>
      </c>
      <c r="AK186" s="55">
        <v>1109.5659634757656</v>
      </c>
      <c r="AL186" s="16">
        <f t="shared" si="46"/>
        <v>-1.8681513936306016E-2</v>
      </c>
      <c r="AM186" s="57">
        <f t="shared" si="47"/>
        <v>-1.8681513936306016E-2</v>
      </c>
    </row>
    <row r="187" spans="1:39" x14ac:dyDescent="0.2">
      <c r="A187" s="188" t="s">
        <v>421</v>
      </c>
      <c r="B187" s="188" t="s">
        <v>422</v>
      </c>
      <c r="D187" s="67">
        <v>117537.47389690722</v>
      </c>
      <c r="E187" s="72">
        <v>1074.9329994961518</v>
      </c>
      <c r="F187" s="54"/>
      <c r="G187" s="87">
        <v>121563.24074722856</v>
      </c>
      <c r="H187" s="80">
        <v>1103.1462286766034</v>
      </c>
      <c r="I187" s="89"/>
      <c r="J187" s="102">
        <f t="shared" si="33"/>
        <v>-3.3116646328080979E-2</v>
      </c>
      <c r="K187" s="125">
        <f t="shared" si="34"/>
        <v>-2.5575239661833282E-2</v>
      </c>
      <c r="L187" s="102">
        <v>1.6925095828340897E-2</v>
      </c>
      <c r="M187" s="96">
        <f>INDEX('Pace of change parameters'!$E$20:$I$20,1,$B$6)</f>
        <v>9.0547645222140982E-3</v>
      </c>
      <c r="N187" s="107">
        <f>IF(INDEX('Pace of change parameters'!$E$28:$I$28,1,$B$6)=1,(1+L187)*D187,D187)</f>
        <v>119526.8069060335</v>
      </c>
      <c r="O187" s="93">
        <f>IF(K187&lt;INDEX('Pace of change parameters'!$E$16:$I$16,1,$B$6),1,IF(K187&gt;INDEX('Pace of change parameters'!$E$17:$I$17,1,$B$6),0,(K187-INDEX('Pace of change parameters'!$E$17:$I$17,1,$B$6))/(INDEX('Pace of change parameters'!$E$16:$I$16,1,$B$6)-INDEX('Pace of change parameters'!$E$17:$I$17,1,$B$6))))</f>
        <v>0.13541337536459119</v>
      </c>
      <c r="P187" s="56">
        <v>2.6620607853304001E-2</v>
      </c>
      <c r="Q187" s="56">
        <v>1.8675239661833265E-2</v>
      </c>
      <c r="R187" s="9">
        <f>IF(INDEX('Pace of change parameters'!$E$29:$I$29,1,$B$6)=1,D187*(1+P187),D187)</f>
        <v>120666.39289758474</v>
      </c>
      <c r="S187" s="102">
        <f>IF(P187&lt;INDEX('Pace of change parameters'!$E$22:$I$22,1,$B$6),INDEX('Pace of change parameters'!$E$22:$I$22,1,$B$6),P187)</f>
        <v>3.0487423748621283E-2</v>
      </c>
      <c r="T187" s="131">
        <v>2.2512128945720855E-2</v>
      </c>
      <c r="U187" s="116">
        <f t="shared" si="41"/>
        <v>121120.88866994473</v>
      </c>
      <c r="V187" s="130">
        <f>IF(J187&gt;INDEX('Pace of change parameters'!$E$24:$I$24,1,$B$6),0,IF(J187&lt;INDEX('Pace of change parameters'!$E$23:$I$23,1,$B$6),1,(J187-INDEX('Pace of change parameters'!$E$24:$I$24,1,$B$6))/(INDEX('Pace of change parameters'!$E$23:$I$23,1,$B$6)-INDEX('Pace of change parameters'!$E$24:$I$24,1,$B$6))))</f>
        <v>1</v>
      </c>
      <c r="W187" s="131">
        <f>MIN(S187, S187+(INDEX('Pace of change parameters'!$E$25:$I$25,1,$B$6)-S187)*(1-V187))</f>
        <v>3.0487423748621283E-2</v>
      </c>
      <c r="X187" s="131">
        <v>2.2512128945720855E-2</v>
      </c>
      <c r="Y187" s="107">
        <f t="shared" si="42"/>
        <v>121120.88866994473</v>
      </c>
      <c r="Z187" s="96">
        <v>-3.2637354426164777E-2</v>
      </c>
      <c r="AA187" s="98">
        <f t="shared" si="37"/>
        <v>122009.95440249419</v>
      </c>
      <c r="AB187" s="98">
        <f>IF(INDEX('Pace of change parameters'!$E$27:$I$27,1,$B$6)=1,MAX(AA187,Y187),Y187)</f>
        <v>121120.88866994473</v>
      </c>
      <c r="AC187" s="96">
        <f t="shared" si="43"/>
        <v>3.0487423748621234E-2</v>
      </c>
      <c r="AD187" s="142">
        <v>2.2512128945720855E-2</v>
      </c>
      <c r="AE187" s="55">
        <f>IF(ROUND(AB187,0)/D187 &gt; (1+'Pace of change parameters'!$E$25), ROUND(AB187,0), ROUNDUP(AB187,0))</f>
        <v>121121</v>
      </c>
      <c r="AF187" s="55">
        <v>1099.1330400722725</v>
      </c>
      <c r="AG187" s="16">
        <f t="shared" si="44"/>
        <v>3.0488370936369691E-2</v>
      </c>
      <c r="AH187" s="16">
        <f t="shared" si="45"/>
        <v>2.2513068802859193E-2</v>
      </c>
      <c r="AI187" s="55"/>
      <c r="AJ187" s="55">
        <v>126126.38596368213</v>
      </c>
      <c r="AK187" s="55">
        <v>1144.5552632292561</v>
      </c>
      <c r="AL187" s="16">
        <f t="shared" si="46"/>
        <v>-3.9685478382956441E-2</v>
      </c>
      <c r="AM187" s="57">
        <f t="shared" si="47"/>
        <v>-3.968547838295633E-2</v>
      </c>
    </row>
    <row r="188" spans="1:39" x14ac:dyDescent="0.2">
      <c r="A188" s="188" t="s">
        <v>423</v>
      </c>
      <c r="B188" s="188" t="s">
        <v>424</v>
      </c>
      <c r="D188" s="67">
        <v>239265.23268469269</v>
      </c>
      <c r="E188" s="72">
        <v>1068.6015617547293</v>
      </c>
      <c r="F188" s="54"/>
      <c r="G188" s="87">
        <v>253686.51025743515</v>
      </c>
      <c r="H188" s="80">
        <v>1127.3268083662244</v>
      </c>
      <c r="I188" s="89"/>
      <c r="J188" s="102">
        <f t="shared" si="33"/>
        <v>-5.6846844391166385E-2</v>
      </c>
      <c r="K188" s="125">
        <f t="shared" si="34"/>
        <v>-5.2092477687639249E-2</v>
      </c>
      <c r="L188" s="102">
        <v>1.4141336460133269E-2</v>
      </c>
      <c r="M188" s="96">
        <f>INDEX('Pace of change parameters'!$E$20:$I$20,1,$B$6)</f>
        <v>9.0547645222140982E-3</v>
      </c>
      <c r="N188" s="107">
        <f>IF(INDEX('Pace of change parameters'!$E$28:$I$28,1,$B$6)=1,(1+L188)*D188,D188)</f>
        <v>242648.76284329902</v>
      </c>
      <c r="O188" s="93">
        <f>IF(K188&lt;INDEX('Pace of change parameters'!$E$16:$I$16,1,$B$6),1,IF(K188&gt;INDEX('Pace of change parameters'!$E$17:$I$17,1,$B$6),0,(K188-INDEX('Pace of change parameters'!$E$17:$I$17,1,$B$6))/(INDEX('Pace of change parameters'!$E$16:$I$16,1,$B$6)-INDEX('Pace of change parameters'!$E$17:$I$17,1,$B$6))))</f>
        <v>0.50865779981438075</v>
      </c>
      <c r="P188" s="56">
        <v>5.0461217218587873E-2</v>
      </c>
      <c r="Q188" s="56">
        <v>4.5192477687639343E-2</v>
      </c>
      <c r="R188" s="9">
        <f>IF(INDEX('Pace of change parameters'!$E$29:$I$29,1,$B$6)=1,D188*(1+P188),D188)</f>
        <v>251338.84756405093</v>
      </c>
      <c r="S188" s="102">
        <f>IF(P188&lt;INDEX('Pace of change parameters'!$E$22:$I$22,1,$B$6),INDEX('Pace of change parameters'!$E$22:$I$22,1,$B$6),P188)</f>
        <v>5.0461217218587873E-2</v>
      </c>
      <c r="T188" s="131">
        <v>4.5192477687639343E-2</v>
      </c>
      <c r="U188" s="116">
        <f t="shared" si="41"/>
        <v>251338.84756405093</v>
      </c>
      <c r="V188" s="130">
        <f>IF(J188&gt;INDEX('Pace of change parameters'!$E$24:$I$24,1,$B$6),0,IF(J188&lt;INDEX('Pace of change parameters'!$E$23:$I$23,1,$B$6),1,(J188-INDEX('Pace of change parameters'!$E$24:$I$24,1,$B$6))/(INDEX('Pace of change parameters'!$E$23:$I$23,1,$B$6)-INDEX('Pace of change parameters'!$E$24:$I$24,1,$B$6))))</f>
        <v>1</v>
      </c>
      <c r="W188" s="131">
        <f>MIN(S188, S188+(INDEX('Pace of change parameters'!$E$25:$I$25,1,$B$6)-S188)*(1-V188))</f>
        <v>5.0461217218587873E-2</v>
      </c>
      <c r="X188" s="131">
        <v>4.5192477687639343E-2</v>
      </c>
      <c r="Y188" s="107">
        <f t="shared" si="42"/>
        <v>251338.84756405093</v>
      </c>
      <c r="Z188" s="96">
        <v>-5.8962409550023298E-2</v>
      </c>
      <c r="AA188" s="98">
        <f t="shared" si="37"/>
        <v>247689.74639812039</v>
      </c>
      <c r="AB188" s="98">
        <f>IF(INDEX('Pace of change parameters'!$E$27:$I$27,1,$B$6)=1,MAX(AA188,Y188),Y188)</f>
        <v>251338.84756405093</v>
      </c>
      <c r="AC188" s="96">
        <f t="shared" si="43"/>
        <v>5.0461217218587873E-2</v>
      </c>
      <c r="AD188" s="142">
        <v>4.5192477687639343E-2</v>
      </c>
      <c r="AE188" s="55">
        <f>IF(ROUND(AB188,0)/D188 &gt; (1+'Pace of change parameters'!$E$25), ROUND(AB188,0), ROUNDUP(AB188,0))</f>
        <v>251339</v>
      </c>
      <c r="AF188" s="55">
        <v>1116.8949913829886</v>
      </c>
      <c r="AG188" s="16">
        <f t="shared" si="44"/>
        <v>5.0461854318877508E-2</v>
      </c>
      <c r="AH188" s="16">
        <f t="shared" si="45"/>
        <v>4.5193111592460644E-2</v>
      </c>
      <c r="AI188" s="55"/>
      <c r="AJ188" s="55">
        <v>263209.19473544345</v>
      </c>
      <c r="AK188" s="55">
        <v>1169.6435144803095</v>
      </c>
      <c r="AL188" s="16">
        <f t="shared" si="46"/>
        <v>-4.5097948600824611E-2</v>
      </c>
      <c r="AM188" s="57">
        <f t="shared" si="47"/>
        <v>-4.5097948600824611E-2</v>
      </c>
    </row>
    <row r="189" spans="1:39" x14ac:dyDescent="0.2">
      <c r="A189" s="188" t="s">
        <v>425</v>
      </c>
      <c r="B189" s="188" t="s">
        <v>426</v>
      </c>
      <c r="D189" s="67">
        <v>227122.25460096155</v>
      </c>
      <c r="E189" s="72">
        <v>1025.2946907532155</v>
      </c>
      <c r="F189" s="54"/>
      <c r="G189" s="87">
        <v>246162.33814672148</v>
      </c>
      <c r="H189" s="80">
        <v>1100.2141879414044</v>
      </c>
      <c r="I189" s="89"/>
      <c r="J189" s="102">
        <f t="shared" si="33"/>
        <v>-7.7347671008923258E-2</v>
      </c>
      <c r="K189" s="125">
        <f t="shared" si="34"/>
        <v>-6.8095374527363361E-2</v>
      </c>
      <c r="L189" s="102">
        <v>1.9173498908003017E-2</v>
      </c>
      <c r="M189" s="96">
        <f>INDEX('Pace of change parameters'!$E$20:$I$20,1,$B$6)</f>
        <v>9.0547645222140982E-3</v>
      </c>
      <c r="N189" s="107">
        <f>IF(INDEX('Pace of change parameters'!$E$28:$I$28,1,$B$6)=1,(1+L189)*D189,D189)</f>
        <v>231476.98290153628</v>
      </c>
      <c r="O189" s="93">
        <f>IF(K189&lt;INDEX('Pace of change parameters'!$E$16:$I$16,1,$B$6),1,IF(K189&gt;INDEX('Pace of change parameters'!$E$17:$I$17,1,$B$6),0,(K189-INDEX('Pace of change parameters'!$E$17:$I$17,1,$B$6))/(INDEX('Pace of change parameters'!$E$16:$I$16,1,$B$6)-INDEX('Pace of change parameters'!$E$17:$I$17,1,$B$6))))</f>
        <v>0.73390720228455508</v>
      </c>
      <c r="P189" s="56">
        <v>7.1836971498915991E-2</v>
      </c>
      <c r="Q189" s="56">
        <v>6.1195374527363455E-2</v>
      </c>
      <c r="R189" s="9">
        <f>IF(INDEX('Pace of change parameters'!$E$29:$I$29,1,$B$6)=1,D189*(1+P189),D189)</f>
        <v>243438.02953150036</v>
      </c>
      <c r="S189" s="102">
        <f>IF(P189&lt;INDEX('Pace of change parameters'!$E$22:$I$22,1,$B$6),INDEX('Pace of change parameters'!$E$22:$I$22,1,$B$6),P189)</f>
        <v>7.1836971498915991E-2</v>
      </c>
      <c r="T189" s="131">
        <v>6.1195374527363455E-2</v>
      </c>
      <c r="U189" s="116">
        <f t="shared" si="41"/>
        <v>243438.02953150036</v>
      </c>
      <c r="V189" s="130">
        <f>IF(J189&gt;INDEX('Pace of change parameters'!$E$24:$I$24,1,$B$6),0,IF(J189&lt;INDEX('Pace of change parameters'!$E$23:$I$23,1,$B$6),1,(J189-INDEX('Pace of change parameters'!$E$24:$I$24,1,$B$6))/(INDEX('Pace of change parameters'!$E$23:$I$23,1,$B$6)-INDEX('Pace of change parameters'!$E$24:$I$24,1,$B$6))))</f>
        <v>1</v>
      </c>
      <c r="W189" s="131">
        <f>MIN(S189, S189+(INDEX('Pace of change parameters'!$E$25:$I$25,1,$B$6)-S189)*(1-V189))</f>
        <v>7.1836971498915991E-2</v>
      </c>
      <c r="X189" s="131">
        <v>6.1195374527363455E-2</v>
      </c>
      <c r="Y189" s="107">
        <f t="shared" si="42"/>
        <v>243438.02953150036</v>
      </c>
      <c r="Z189" s="96">
        <v>-7.4849325866012895E-2</v>
      </c>
      <c r="AA189" s="98">
        <f t="shared" si="37"/>
        <v>236285.87477657897</v>
      </c>
      <c r="AB189" s="98">
        <f>IF(INDEX('Pace of change parameters'!$E$27:$I$27,1,$B$6)=1,MAX(AA189,Y189),Y189)</f>
        <v>243438.02953150036</v>
      </c>
      <c r="AC189" s="96">
        <f t="shared" si="43"/>
        <v>7.1836971498915991E-2</v>
      </c>
      <c r="AD189" s="142">
        <v>6.1195374527363455E-2</v>
      </c>
      <c r="AE189" s="55">
        <f>IF(ROUND(AB189,0)/D189 &gt; (1+'Pace of change parameters'!$E$25), ROUND(AB189,0), ROUNDUP(AB189,0))</f>
        <v>243438</v>
      </c>
      <c r="AF189" s="55">
        <v>1088.0378513647406</v>
      </c>
      <c r="AG189" s="16">
        <f t="shared" si="44"/>
        <v>7.1836841474227642E-2</v>
      </c>
      <c r="AH189" s="16">
        <f t="shared" si="45"/>
        <v>6.1195245793608688E-2</v>
      </c>
      <c r="AI189" s="55"/>
      <c r="AJ189" s="55">
        <v>255402.58617631221</v>
      </c>
      <c r="AK189" s="55">
        <v>1141.5131618575274</v>
      </c>
      <c r="AL189" s="16">
        <f t="shared" si="46"/>
        <v>-4.6845986782814708E-2</v>
      </c>
      <c r="AM189" s="57">
        <f t="shared" si="47"/>
        <v>-4.6845986782814708E-2</v>
      </c>
    </row>
    <row r="190" spans="1:39" x14ac:dyDescent="0.2">
      <c r="A190" s="188" t="s">
        <v>427</v>
      </c>
      <c r="B190" s="188" t="s">
        <v>428</v>
      </c>
      <c r="D190" s="67">
        <v>401415.01346754219</v>
      </c>
      <c r="E190" s="72">
        <v>1099.0204284966439</v>
      </c>
      <c r="F190" s="54"/>
      <c r="G190" s="87">
        <v>416310.25939391233</v>
      </c>
      <c r="H190" s="80">
        <v>1130.5471132322762</v>
      </c>
      <c r="I190" s="89"/>
      <c r="J190" s="102">
        <f t="shared" si="33"/>
        <v>-3.577919493998416E-2</v>
      </c>
      <c r="K190" s="125">
        <f t="shared" si="34"/>
        <v>-2.7886219306240356E-2</v>
      </c>
      <c r="L190" s="102">
        <v>1.7314744630184231E-2</v>
      </c>
      <c r="M190" s="96">
        <f>INDEX('Pace of change parameters'!$E$20:$I$20,1,$B$6)</f>
        <v>9.0547645222140982E-3</v>
      </c>
      <c r="N190" s="107">
        <f>IF(INDEX('Pace of change parameters'!$E$28:$I$28,1,$B$6)=1,(1+L190)*D190,D190)</f>
        <v>408365.41191645467</v>
      </c>
      <c r="O190" s="93">
        <f>IF(K190&lt;INDEX('Pace of change parameters'!$E$16:$I$16,1,$B$6),1,IF(K190&gt;INDEX('Pace of change parameters'!$E$17:$I$17,1,$B$6),0,(K190-INDEX('Pace of change parameters'!$E$17:$I$17,1,$B$6))/(INDEX('Pace of change parameters'!$E$16:$I$16,1,$B$6)-INDEX('Pace of change parameters'!$E$17:$I$17,1,$B$6))))</f>
        <v>0.16794166003935534</v>
      </c>
      <c r="P190" s="56">
        <v>2.9343868621710678E-2</v>
      </c>
      <c r="Q190" s="56">
        <v>2.098621930624045E-2</v>
      </c>
      <c r="R190" s="9">
        <f>IF(INDEX('Pace of change parameters'!$E$29:$I$29,1,$B$6)=1,D190*(1+P190),D190)</f>
        <v>413194.08288551599</v>
      </c>
      <c r="S190" s="102">
        <f>IF(P190&lt;INDEX('Pace of change parameters'!$E$22:$I$22,1,$B$6),INDEX('Pace of change parameters'!$E$22:$I$22,1,$B$6),P190)</f>
        <v>3.0487423748621283E-2</v>
      </c>
      <c r="T190" s="131">
        <v>2.2120489457531978E-2</v>
      </c>
      <c r="U190" s="116">
        <f t="shared" si="41"/>
        <v>413653.12308218563</v>
      </c>
      <c r="V190" s="130">
        <f>IF(J190&gt;INDEX('Pace of change parameters'!$E$24:$I$24,1,$B$6),0,IF(J190&lt;INDEX('Pace of change parameters'!$E$23:$I$23,1,$B$6),1,(J190-INDEX('Pace of change parameters'!$E$24:$I$24,1,$B$6))/(INDEX('Pace of change parameters'!$E$23:$I$23,1,$B$6)-INDEX('Pace of change parameters'!$E$24:$I$24,1,$B$6))))</f>
        <v>1</v>
      </c>
      <c r="W190" s="131">
        <f>MIN(S190, S190+(INDEX('Pace of change parameters'!$E$25:$I$25,1,$B$6)-S190)*(1-V190))</f>
        <v>3.0487423748621283E-2</v>
      </c>
      <c r="X190" s="131">
        <v>2.2120489457531978E-2</v>
      </c>
      <c r="Y190" s="107">
        <f t="shared" si="42"/>
        <v>413653.12308218563</v>
      </c>
      <c r="Z190" s="96">
        <v>-3.4931585313632607E-2</v>
      </c>
      <c r="AA190" s="98">
        <f t="shared" si="37"/>
        <v>416849.12846916629</v>
      </c>
      <c r="AB190" s="98">
        <f>IF(INDEX('Pace of change parameters'!$E$27:$I$27,1,$B$6)=1,MAX(AA190,Y190),Y190)</f>
        <v>413653.12308218563</v>
      </c>
      <c r="AC190" s="96">
        <f t="shared" si="43"/>
        <v>3.0487423748621234E-2</v>
      </c>
      <c r="AD190" s="142">
        <v>2.2120489457531978E-2</v>
      </c>
      <c r="AE190" s="55">
        <f>IF(ROUND(AB190,0)/D190 &gt; (1+'Pace of change parameters'!$E$25), ROUND(AB190,0), ROUNDUP(AB190,0))</f>
        <v>413653</v>
      </c>
      <c r="AF190" s="55">
        <v>1123.330964052406</v>
      </c>
      <c r="AG190" s="16">
        <f t="shared" si="44"/>
        <v>3.048711712783847E-2</v>
      </c>
      <c r="AH190" s="16">
        <f t="shared" si="45"/>
        <v>2.2120185326324204E-2</v>
      </c>
      <c r="AI190" s="55"/>
      <c r="AJ190" s="55">
        <v>431937.38612265734</v>
      </c>
      <c r="AK190" s="55">
        <v>1172.9847006148657</v>
      </c>
      <c r="AL190" s="16">
        <f t="shared" si="46"/>
        <v>-4.2331103326779695E-2</v>
      </c>
      <c r="AM190" s="57">
        <f t="shared" si="47"/>
        <v>-4.2331103326779806E-2</v>
      </c>
    </row>
    <row r="191" spans="1:39" x14ac:dyDescent="0.2">
      <c r="A191" s="188" t="s">
        <v>429</v>
      </c>
      <c r="B191" s="188" t="s">
        <v>430</v>
      </c>
      <c r="D191" s="67">
        <v>679762.70585749391</v>
      </c>
      <c r="E191" s="72">
        <v>949.13341216333288</v>
      </c>
      <c r="F191" s="54"/>
      <c r="G191" s="87">
        <v>738162.66588537954</v>
      </c>
      <c r="H191" s="80">
        <v>1024.0460748849339</v>
      </c>
      <c r="I191" s="89"/>
      <c r="J191" s="102">
        <f t="shared" si="33"/>
        <v>-7.9115299007758044E-2</v>
      </c>
      <c r="K191" s="125">
        <f t="shared" si="34"/>
        <v>-7.3153605642225172E-2</v>
      </c>
      <c r="L191" s="102">
        <v>1.5587259946049148E-2</v>
      </c>
      <c r="M191" s="96">
        <f>INDEX('Pace of change parameters'!$E$20:$I$20,1,$B$6)</f>
        <v>9.0547645222140982E-3</v>
      </c>
      <c r="N191" s="107">
        <f>IF(INDEX('Pace of change parameters'!$E$28:$I$28,1,$B$6)=1,(1+L191)*D191,D191)</f>
        <v>690358.34385532443</v>
      </c>
      <c r="O191" s="93">
        <f>IF(K191&lt;INDEX('Pace of change parameters'!$E$16:$I$16,1,$B$6),1,IF(K191&gt;INDEX('Pace of change parameters'!$E$17:$I$17,1,$B$6),0,(K191-INDEX('Pace of change parameters'!$E$17:$I$17,1,$B$6))/(INDEX('Pace of change parameters'!$E$16:$I$16,1,$B$6)-INDEX('Pace of change parameters'!$E$17:$I$17,1,$B$6))))</f>
        <v>0.80510453284225869</v>
      </c>
      <c r="P191" s="56">
        <v>7.3156399270877914E-2</v>
      </c>
      <c r="Q191" s="56">
        <v>6.6253605642225155E-2</v>
      </c>
      <c r="R191" s="9">
        <f>IF(INDEX('Pace of change parameters'!$E$29:$I$29,1,$B$6)=1,D191*(1+P191),D191)</f>
        <v>729491.69777665706</v>
      </c>
      <c r="S191" s="102">
        <f>IF(P191&lt;INDEX('Pace of change parameters'!$E$22:$I$22,1,$B$6),INDEX('Pace of change parameters'!$E$22:$I$22,1,$B$6),P191)</f>
        <v>7.3156399270877914E-2</v>
      </c>
      <c r="T191" s="131">
        <v>6.6253605642225155E-2</v>
      </c>
      <c r="U191" s="116">
        <f t="shared" si="41"/>
        <v>729491.69777665706</v>
      </c>
      <c r="V191" s="130">
        <f>IF(J191&gt;INDEX('Pace of change parameters'!$E$24:$I$24,1,$B$6),0,IF(J191&lt;INDEX('Pace of change parameters'!$E$23:$I$23,1,$B$6),1,(J191-INDEX('Pace of change parameters'!$E$24:$I$24,1,$B$6))/(INDEX('Pace of change parameters'!$E$23:$I$23,1,$B$6)-INDEX('Pace of change parameters'!$E$24:$I$24,1,$B$6))))</f>
        <v>1</v>
      </c>
      <c r="W191" s="131">
        <f>MIN(S191, S191+(INDEX('Pace of change parameters'!$E$25:$I$25,1,$B$6)-S191)*(1-V191))</f>
        <v>7.3156399270877914E-2</v>
      </c>
      <c r="X191" s="131">
        <v>6.6253605642225155E-2</v>
      </c>
      <c r="Y191" s="107">
        <f t="shared" si="42"/>
        <v>729491.69777665706</v>
      </c>
      <c r="Z191" s="96">
        <v>-7.9870897599779389E-2</v>
      </c>
      <c r="AA191" s="98">
        <f t="shared" si="37"/>
        <v>704700.41186148126</v>
      </c>
      <c r="AB191" s="98">
        <f>IF(INDEX('Pace of change parameters'!$E$27:$I$27,1,$B$6)=1,MAX(AA191,Y191),Y191)</f>
        <v>729491.69777665706</v>
      </c>
      <c r="AC191" s="96">
        <f t="shared" si="43"/>
        <v>7.3156399270877914E-2</v>
      </c>
      <c r="AD191" s="142">
        <v>6.6253605642225155E-2</v>
      </c>
      <c r="AE191" s="55">
        <f>IF(ROUND(AB191,0)/D191 &gt; (1+'Pace of change parameters'!$E$25), ROUND(AB191,0), ROUNDUP(AB191,0))</f>
        <v>729492</v>
      </c>
      <c r="AF191" s="55">
        <v>1012.0173422262433</v>
      </c>
      <c r="AG191" s="16">
        <f t="shared" si="44"/>
        <v>7.3156843872119293E-2</v>
      </c>
      <c r="AH191" s="16">
        <f t="shared" si="45"/>
        <v>6.6254047383687453E-2</v>
      </c>
      <c r="AI191" s="55"/>
      <c r="AJ191" s="55">
        <v>765871.234833483</v>
      </c>
      <c r="AK191" s="55">
        <v>1062.4859101452962</v>
      </c>
      <c r="AL191" s="16">
        <f t="shared" si="46"/>
        <v>-4.750045853516438E-2</v>
      </c>
      <c r="AM191" s="57">
        <f t="shared" si="47"/>
        <v>-4.7500458535164269E-2</v>
      </c>
    </row>
    <row r="192" spans="1:39" x14ac:dyDescent="0.2">
      <c r="A192" s="188" t="s">
        <v>431</v>
      </c>
      <c r="B192" s="188" t="s">
        <v>432</v>
      </c>
      <c r="D192" s="67">
        <v>258747.079</v>
      </c>
      <c r="E192" s="72">
        <v>1168.0739946550136</v>
      </c>
      <c r="F192" s="54"/>
      <c r="G192" s="87">
        <v>251662.40459628994</v>
      </c>
      <c r="H192" s="80">
        <v>1128.1171106748047</v>
      </c>
      <c r="I192" s="89"/>
      <c r="J192" s="102">
        <f t="shared" si="33"/>
        <v>2.8151500877038327E-2</v>
      </c>
      <c r="K192" s="125">
        <f t="shared" si="34"/>
        <v>3.541909222200168E-2</v>
      </c>
      <c r="L192" s="102">
        <v>1.6187368683157066E-2</v>
      </c>
      <c r="M192" s="96">
        <f>INDEX('Pace of change parameters'!$E$20:$I$20,1,$B$6)</f>
        <v>9.0547645222140982E-3</v>
      </c>
      <c r="N192" s="107">
        <f>IF(INDEX('Pace of change parameters'!$E$28:$I$28,1,$B$6)=1,(1+L192)*D192,D192)</f>
        <v>262935.51336346299</v>
      </c>
      <c r="O192" s="93">
        <f>IF(K192&lt;INDEX('Pace of change parameters'!$E$16:$I$16,1,$B$6),1,IF(K192&gt;INDEX('Pace of change parameters'!$E$17:$I$17,1,$B$6),0,(K192-INDEX('Pace of change parameters'!$E$17:$I$17,1,$B$6))/(INDEX('Pace of change parameters'!$E$16:$I$16,1,$B$6)-INDEX('Pace of change parameters'!$E$17:$I$17,1,$B$6))))</f>
        <v>0</v>
      </c>
      <c r="P192" s="56">
        <v>1.6187368683157066E-2</v>
      </c>
      <c r="Q192" s="56">
        <v>9.0547645222140982E-3</v>
      </c>
      <c r="R192" s="9">
        <f>IF(INDEX('Pace of change parameters'!$E$29:$I$29,1,$B$6)=1,D192*(1+P192),D192)</f>
        <v>262935.51336346299</v>
      </c>
      <c r="S192" s="102">
        <f>IF(P192&lt;INDEX('Pace of change parameters'!$E$22:$I$22,1,$B$6),INDEX('Pace of change parameters'!$E$22:$I$22,1,$B$6),P192)</f>
        <v>3.0487423748621283E-2</v>
      </c>
      <c r="T192" s="131">
        <v>2.3254447711974047E-2</v>
      </c>
      <c r="U192" s="116">
        <f t="shared" si="41"/>
        <v>266635.61084119097</v>
      </c>
      <c r="V192" s="130">
        <f>IF(J192&gt;INDEX('Pace of change parameters'!$E$24:$I$24,1,$B$6),0,IF(J192&lt;INDEX('Pace of change parameters'!$E$23:$I$23,1,$B$6),1,(J192-INDEX('Pace of change parameters'!$E$24:$I$24,1,$B$6))/(INDEX('Pace of change parameters'!$E$23:$I$23,1,$B$6)-INDEX('Pace of change parameters'!$E$24:$I$24,1,$B$6))))</f>
        <v>1</v>
      </c>
      <c r="W192" s="131">
        <f>MIN(S192, S192+(INDEX('Pace of change parameters'!$E$25:$I$25,1,$B$6)-S192)*(1-V192))</f>
        <v>3.0487423748621283E-2</v>
      </c>
      <c r="X192" s="131">
        <v>2.3254447711974047E-2</v>
      </c>
      <c r="Y192" s="107">
        <f t="shared" si="42"/>
        <v>266635.61084119097</v>
      </c>
      <c r="Z192" s="96">
        <v>0</v>
      </c>
      <c r="AA192" s="98">
        <f t="shared" si="37"/>
        <v>261109.10978970132</v>
      </c>
      <c r="AB192" s="98">
        <f>IF(INDEX('Pace of change parameters'!$E$27:$I$27,1,$B$6)=1,MAX(AA192,Y192),Y192)</f>
        <v>266635.61084119097</v>
      </c>
      <c r="AC192" s="96">
        <f t="shared" si="43"/>
        <v>3.0487423748621234E-2</v>
      </c>
      <c r="AD192" s="142">
        <v>2.3254447711974047E-2</v>
      </c>
      <c r="AE192" s="55">
        <f>IF(ROUND(AB192,0)/D192 &gt; (1+'Pace of change parameters'!$E$25), ROUND(AB192,0), ROUNDUP(AB192,0))</f>
        <v>266636</v>
      </c>
      <c r="AF192" s="55">
        <v>1195.2386547542417</v>
      </c>
      <c r="AG192" s="16">
        <f t="shared" si="44"/>
        <v>3.0488927760996987E-2</v>
      </c>
      <c r="AH192" s="16">
        <f t="shared" si="45"/>
        <v>2.3255941167709127E-2</v>
      </c>
      <c r="AI192" s="55"/>
      <c r="AJ192" s="55">
        <v>261109.10978970132</v>
      </c>
      <c r="AK192" s="55">
        <v>1170.4634825346923</v>
      </c>
      <c r="AL192" s="16">
        <f t="shared" si="46"/>
        <v>2.116697580850424E-2</v>
      </c>
      <c r="AM192" s="57">
        <f t="shared" si="47"/>
        <v>2.116697580850424E-2</v>
      </c>
    </row>
    <row r="193" spans="1:39" x14ac:dyDescent="0.2">
      <c r="A193" s="188" t="s">
        <v>433</v>
      </c>
      <c r="B193" s="188" t="s">
        <v>434</v>
      </c>
      <c r="D193" s="67">
        <v>166716.49299999999</v>
      </c>
      <c r="E193" s="72">
        <v>1098.2496475672258</v>
      </c>
      <c r="F193" s="54"/>
      <c r="G193" s="87">
        <v>165270.89986781144</v>
      </c>
      <c r="H193" s="80">
        <v>1074.7809610065235</v>
      </c>
      <c r="I193" s="89"/>
      <c r="J193" s="102">
        <f t="shared" si="33"/>
        <v>8.7468098337020184E-3</v>
      </c>
      <c r="K193" s="125">
        <f t="shared" si="34"/>
        <v>2.1835785534127794E-2</v>
      </c>
      <c r="L193" s="102">
        <v>2.2147736083043545E-2</v>
      </c>
      <c r="M193" s="96">
        <f>INDEX('Pace of change parameters'!$E$20:$I$20,1,$B$6)</f>
        <v>9.0547645222140982E-3</v>
      </c>
      <c r="N193" s="107">
        <f>IF(INDEX('Pace of change parameters'!$E$28:$I$28,1,$B$6)=1,(1+L193)*D193,D193)</f>
        <v>170408.88588765456</v>
      </c>
      <c r="O193" s="93">
        <f>IF(K193&lt;INDEX('Pace of change parameters'!$E$16:$I$16,1,$B$6),1,IF(K193&gt;INDEX('Pace of change parameters'!$E$17:$I$17,1,$B$6),0,(K193-INDEX('Pace of change parameters'!$E$17:$I$17,1,$B$6))/(INDEX('Pace of change parameters'!$E$16:$I$16,1,$B$6)-INDEX('Pace of change parameters'!$E$17:$I$17,1,$B$6))))</f>
        <v>0</v>
      </c>
      <c r="P193" s="56">
        <v>2.2147736083043545E-2</v>
      </c>
      <c r="Q193" s="56">
        <v>9.0547645222140982E-3</v>
      </c>
      <c r="R193" s="9">
        <f>IF(INDEX('Pace of change parameters'!$E$29:$I$29,1,$B$6)=1,D193*(1+P193),D193)</f>
        <v>170408.88588765456</v>
      </c>
      <c r="S193" s="102">
        <f>IF(P193&lt;INDEX('Pace of change parameters'!$E$22:$I$22,1,$B$6),INDEX('Pace of change parameters'!$E$22:$I$22,1,$B$6),P193)</f>
        <v>3.0487423748621283E-2</v>
      </c>
      <c r="T193" s="131">
        <v>1.72876268341009E-2</v>
      </c>
      <c r="U193" s="116">
        <f t="shared" si="41"/>
        <v>171799.24936797502</v>
      </c>
      <c r="V193" s="130">
        <f>IF(J193&gt;INDEX('Pace of change parameters'!$E$24:$I$24,1,$B$6),0,IF(J193&lt;INDEX('Pace of change parameters'!$E$23:$I$23,1,$B$6),1,(J193-INDEX('Pace of change parameters'!$E$24:$I$24,1,$B$6))/(INDEX('Pace of change parameters'!$E$23:$I$23,1,$B$6)-INDEX('Pace of change parameters'!$E$24:$I$24,1,$B$6))))</f>
        <v>1</v>
      </c>
      <c r="W193" s="131">
        <f>MIN(S193, S193+(INDEX('Pace of change parameters'!$E$25:$I$25,1,$B$6)-S193)*(1-V193))</f>
        <v>3.0487423748621283E-2</v>
      </c>
      <c r="X193" s="131">
        <v>1.72876268341009E-2</v>
      </c>
      <c r="Y193" s="107">
        <f t="shared" si="42"/>
        <v>171799.24936797502</v>
      </c>
      <c r="Z193" s="96">
        <v>0</v>
      </c>
      <c r="AA193" s="98">
        <f t="shared" si="37"/>
        <v>171474.70877842553</v>
      </c>
      <c r="AB193" s="98">
        <f>IF(INDEX('Pace of change parameters'!$E$27:$I$27,1,$B$6)=1,MAX(AA193,Y193),Y193)</f>
        <v>171799.24936797502</v>
      </c>
      <c r="AC193" s="96">
        <f t="shared" si="43"/>
        <v>3.0487423748621234E-2</v>
      </c>
      <c r="AD193" s="142">
        <v>1.72876268341009E-2</v>
      </c>
      <c r="AE193" s="55">
        <f>IF(ROUND(AB193,0)/D193 &gt; (1+'Pace of change parameters'!$E$25), ROUND(AB193,0), ROUNDUP(AB193,0))</f>
        <v>171799</v>
      </c>
      <c r="AF193" s="55">
        <v>1117.2341559684453</v>
      </c>
      <c r="AG193" s="16">
        <f t="shared" si="44"/>
        <v>3.0485927987940586E-2</v>
      </c>
      <c r="AH193" s="16">
        <f t="shared" si="45"/>
        <v>1.7286150233030151E-2</v>
      </c>
      <c r="AI193" s="55"/>
      <c r="AJ193" s="55">
        <v>171474.70877842553</v>
      </c>
      <c r="AK193" s="55">
        <v>1115.1252424752133</v>
      </c>
      <c r="AL193" s="16">
        <f t="shared" si="46"/>
        <v>1.8911898080171685E-3</v>
      </c>
      <c r="AM193" s="57">
        <f t="shared" si="47"/>
        <v>1.8911898080173906E-3</v>
      </c>
    </row>
    <row r="194" spans="1:39" x14ac:dyDescent="0.2">
      <c r="A194" s="188" t="s">
        <v>435</v>
      </c>
      <c r="B194" s="188" t="s">
        <v>436</v>
      </c>
      <c r="D194" s="67">
        <v>240383.48804326923</v>
      </c>
      <c r="E194" s="72">
        <v>1133.2589469173579</v>
      </c>
      <c r="F194" s="54"/>
      <c r="G194" s="87">
        <v>255847.75318355209</v>
      </c>
      <c r="H194" s="80">
        <v>1200.5421303492933</v>
      </c>
      <c r="I194" s="89"/>
      <c r="J194" s="102">
        <f t="shared" si="33"/>
        <v>-6.0443232148254866E-2</v>
      </c>
      <c r="K194" s="125">
        <f t="shared" si="34"/>
        <v>-5.6044000232094882E-2</v>
      </c>
      <c r="L194" s="102">
        <v>1.3779402859277479E-2</v>
      </c>
      <c r="M194" s="96">
        <f>INDEX('Pace of change parameters'!$E$20:$I$20,1,$B$6)</f>
        <v>9.0547645222140982E-3</v>
      </c>
      <c r="N194" s="107">
        <f>IF(INDEX('Pace of change parameters'!$E$28:$I$28,1,$B$6)=1,(1+L194)*D194,D194)</f>
        <v>243695.82896573574</v>
      </c>
      <c r="O194" s="93">
        <f>IF(K194&lt;INDEX('Pace of change parameters'!$E$16:$I$16,1,$B$6),1,IF(K194&gt;INDEX('Pace of change parameters'!$E$17:$I$17,1,$B$6),0,(K194-INDEX('Pace of change parameters'!$E$17:$I$17,1,$B$6))/(INDEX('Pace of change parameters'!$E$16:$I$16,1,$B$6)-INDEX('Pace of change parameters'!$E$17:$I$17,1,$B$6))))</f>
        <v>0.56427761045870151</v>
      </c>
      <c r="P194" s="56">
        <v>5.4056346061950311E-2</v>
      </c>
      <c r="Q194" s="56">
        <v>4.9144000232094864E-2</v>
      </c>
      <c r="R194" s="9">
        <f>IF(INDEX('Pace of change parameters'!$E$29:$I$29,1,$B$6)=1,D194*(1+P194),D194)</f>
        <v>253377.74106051488</v>
      </c>
      <c r="S194" s="102">
        <f>IF(P194&lt;INDEX('Pace of change parameters'!$E$22:$I$22,1,$B$6),INDEX('Pace of change parameters'!$E$22:$I$22,1,$B$6),P194)</f>
        <v>5.4056346061950311E-2</v>
      </c>
      <c r="T194" s="131">
        <v>4.9144000232094864E-2</v>
      </c>
      <c r="U194" s="116">
        <f t="shared" si="41"/>
        <v>253377.74106051488</v>
      </c>
      <c r="V194" s="130">
        <f>IF(J194&gt;INDEX('Pace of change parameters'!$E$24:$I$24,1,$B$6),0,IF(J194&lt;INDEX('Pace of change parameters'!$E$23:$I$23,1,$B$6),1,(J194-INDEX('Pace of change parameters'!$E$24:$I$24,1,$B$6))/(INDEX('Pace of change parameters'!$E$23:$I$23,1,$B$6)-INDEX('Pace of change parameters'!$E$24:$I$24,1,$B$6))))</f>
        <v>1</v>
      </c>
      <c r="W194" s="131">
        <f>MIN(S194, S194+(INDEX('Pace of change parameters'!$E$25:$I$25,1,$B$6)-S194)*(1-V194))</f>
        <v>5.4056346061950311E-2</v>
      </c>
      <c r="X194" s="131">
        <v>4.9144000232094864E-2</v>
      </c>
      <c r="Y194" s="107">
        <f t="shared" si="42"/>
        <v>253377.74106051488</v>
      </c>
      <c r="Z194" s="96">
        <v>-6.2885293551167121E-2</v>
      </c>
      <c r="AA194" s="98">
        <f t="shared" si="37"/>
        <v>248758.56512725563</v>
      </c>
      <c r="AB194" s="98">
        <f>IF(INDEX('Pace of change parameters'!$E$27:$I$27,1,$B$6)=1,MAX(AA194,Y194),Y194)</f>
        <v>253377.74106051488</v>
      </c>
      <c r="AC194" s="96">
        <f t="shared" si="43"/>
        <v>5.4056346061950311E-2</v>
      </c>
      <c r="AD194" s="142">
        <v>4.9144000232094864E-2</v>
      </c>
      <c r="AE194" s="55">
        <f>IF(ROUND(AB194,0)/D194 &gt; (1+'Pace of change parameters'!$E$25), ROUND(AB194,0), ROUNDUP(AB194,0))</f>
        <v>253378</v>
      </c>
      <c r="AF194" s="55">
        <v>1188.9530399174871</v>
      </c>
      <c r="AG194" s="16">
        <f t="shared" si="44"/>
        <v>5.4057423255260195E-2</v>
      </c>
      <c r="AH194" s="16">
        <f t="shared" si="45"/>
        <v>4.9145072405230916E-2</v>
      </c>
      <c r="AI194" s="55"/>
      <c r="AJ194" s="55">
        <v>265451.56469683256</v>
      </c>
      <c r="AK194" s="55">
        <v>1245.6071355727513</v>
      </c>
      <c r="AL194" s="16">
        <f t="shared" si="46"/>
        <v>-4.5483117459192868E-2</v>
      </c>
      <c r="AM194" s="57">
        <f t="shared" si="47"/>
        <v>-4.5483117459192868E-2</v>
      </c>
    </row>
    <row r="195" spans="1:39" x14ac:dyDescent="0.2">
      <c r="A195" s="188" t="s">
        <v>437</v>
      </c>
      <c r="B195" s="188" t="s">
        <v>438</v>
      </c>
      <c r="D195" s="67">
        <v>265906.09475388029</v>
      </c>
      <c r="E195" s="72">
        <v>1327.1548665582623</v>
      </c>
      <c r="F195" s="54"/>
      <c r="G195" s="87">
        <v>251634.49273296958</v>
      </c>
      <c r="H195" s="80">
        <v>1250.4845596984273</v>
      </c>
      <c r="I195" s="89"/>
      <c r="J195" s="102">
        <f t="shared" si="33"/>
        <v>5.6715603119066538E-2</v>
      </c>
      <c r="K195" s="125">
        <f t="shared" si="34"/>
        <v>6.1312477843249003E-2</v>
      </c>
      <c r="L195" s="102">
        <v>1.344430729858348E-2</v>
      </c>
      <c r="M195" s="96">
        <f>INDEX('Pace of change parameters'!$E$20:$I$20,1,$B$6)</f>
        <v>9.0547645222140982E-3</v>
      </c>
      <c r="N195" s="107">
        <f>IF(INDEX('Pace of change parameters'!$E$28:$I$28,1,$B$6)=1,(1+L195)*D195,D195)</f>
        <v>269481.01800431771</v>
      </c>
      <c r="O195" s="93">
        <f>IF(K195&lt;INDEX('Pace of change parameters'!$E$16:$I$16,1,$B$6),1,IF(K195&gt;INDEX('Pace of change parameters'!$E$17:$I$17,1,$B$6),0,(K195-INDEX('Pace of change parameters'!$E$17:$I$17,1,$B$6))/(INDEX('Pace of change parameters'!$E$16:$I$16,1,$B$6)-INDEX('Pace of change parameters'!$E$17:$I$17,1,$B$6))))</f>
        <v>0</v>
      </c>
      <c r="P195" s="56">
        <v>1.344430729858348E-2</v>
      </c>
      <c r="Q195" s="56">
        <v>9.0547645222140982E-3</v>
      </c>
      <c r="R195" s="9">
        <f>IF(INDEX('Pace of change parameters'!$E$29:$I$29,1,$B$6)=1,D195*(1+P195),D195)</f>
        <v>269481.01800431771</v>
      </c>
      <c r="S195" s="102">
        <f>IF(P195&lt;INDEX('Pace of change parameters'!$E$22:$I$22,1,$B$6),INDEX('Pace of change parameters'!$E$22:$I$22,1,$B$6),P195)</f>
        <v>3.0487423748621283E-2</v>
      </c>
      <c r="T195" s="131">
        <v>2.6024061929447839E-2</v>
      </c>
      <c r="U195" s="116">
        <f t="shared" si="41"/>
        <v>274012.88654198288</v>
      </c>
      <c r="V195" s="130">
        <f>IF(J195&gt;INDEX('Pace of change parameters'!$E$24:$I$24,1,$B$6),0,IF(J195&lt;INDEX('Pace of change parameters'!$E$23:$I$23,1,$B$6),1,(J195-INDEX('Pace of change parameters'!$E$24:$I$24,1,$B$6))/(INDEX('Pace of change parameters'!$E$23:$I$23,1,$B$6)-INDEX('Pace of change parameters'!$E$24:$I$24,1,$B$6))))</f>
        <v>0.86568793761866936</v>
      </c>
      <c r="W195" s="131">
        <f>MIN(S195, S195+(INDEX('Pace of change parameters'!$E$25:$I$25,1,$B$6)-S195)*(1-V195))</f>
        <v>2.8257843513091192E-2</v>
      </c>
      <c r="X195" s="131">
        <v>2.3804138699977884E-2</v>
      </c>
      <c r="Y195" s="107">
        <f t="shared" si="42"/>
        <v>273420.0275686126</v>
      </c>
      <c r="Z195" s="96">
        <v>0</v>
      </c>
      <c r="AA195" s="98">
        <f t="shared" si="37"/>
        <v>261080.15019283249</v>
      </c>
      <c r="AB195" s="98">
        <f>IF(INDEX('Pace of change parameters'!$E$27:$I$27,1,$B$6)=1,MAX(AA195,Y195),Y195)</f>
        <v>273420.0275686126</v>
      </c>
      <c r="AC195" s="96">
        <f t="shared" si="43"/>
        <v>2.825784351309113E-2</v>
      </c>
      <c r="AD195" s="142">
        <v>2.3804138699977884E-2</v>
      </c>
      <c r="AE195" s="55">
        <f>IF(ROUND(AB195,0)/D195 &gt; (1+'Pace of change parameters'!$E$25), ROUND(AB195,0), ROUNDUP(AB195,0))</f>
        <v>273420</v>
      </c>
      <c r="AF195" s="55">
        <v>1358.746508077375</v>
      </c>
      <c r="AG195" s="16">
        <f t="shared" si="44"/>
        <v>2.8257739835089168E-2</v>
      </c>
      <c r="AH195" s="16">
        <f t="shared" si="45"/>
        <v>2.3804035471037377E-2</v>
      </c>
      <c r="AI195" s="55"/>
      <c r="AJ195" s="55">
        <v>261080.15019283249</v>
      </c>
      <c r="AK195" s="55">
        <v>1297.4242645118418</v>
      </c>
      <c r="AL195" s="16">
        <f t="shared" si="46"/>
        <v>4.7264603601818722E-2</v>
      </c>
      <c r="AM195" s="57">
        <f t="shared" si="47"/>
        <v>4.72646036018185E-2</v>
      </c>
    </row>
    <row r="196" spans="1:39" x14ac:dyDescent="0.2">
      <c r="A196" s="188" t="s">
        <v>439</v>
      </c>
      <c r="B196" s="188" t="s">
        <v>440</v>
      </c>
      <c r="D196" s="67">
        <v>125438.11515463918</v>
      </c>
      <c r="E196" s="72">
        <v>909.11678060733732</v>
      </c>
      <c r="F196" s="54"/>
      <c r="G196" s="87">
        <v>133715.55406872931</v>
      </c>
      <c r="H196" s="80">
        <v>964.51741925195574</v>
      </c>
      <c r="I196" s="89"/>
      <c r="J196" s="102">
        <f t="shared" si="33"/>
        <v>-6.1903336315202062E-2</v>
      </c>
      <c r="K196" s="125">
        <f t="shared" si="34"/>
        <v>-5.743871239524645E-2</v>
      </c>
      <c r="L196" s="102">
        <v>1.385709482849129E-2</v>
      </c>
      <c r="M196" s="96">
        <f>INDEX('Pace of change parameters'!$E$20:$I$20,1,$B$6)</f>
        <v>9.0547645222140982E-3</v>
      </c>
      <c r="N196" s="107">
        <f>IF(INDEX('Pace of change parameters'!$E$28:$I$28,1,$B$6)=1,(1+L196)*D196,D196)</f>
        <v>127176.32301144423</v>
      </c>
      <c r="O196" s="93">
        <f>IF(K196&lt;INDEX('Pace of change parameters'!$E$16:$I$16,1,$B$6),1,IF(K196&gt;INDEX('Pace of change parameters'!$E$17:$I$17,1,$B$6),0,(K196-INDEX('Pace of change parameters'!$E$17:$I$17,1,$B$6))/(INDEX('Pace of change parameters'!$E$16:$I$16,1,$B$6)-INDEX('Pace of change parameters'!$E$17:$I$17,1,$B$6))))</f>
        <v>0.58390893624391416</v>
      </c>
      <c r="P196" s="56">
        <v>5.5538474622068623E-2</v>
      </c>
      <c r="Q196" s="56">
        <v>5.0538712395246543E-2</v>
      </c>
      <c r="R196" s="9">
        <f>IF(INDEX('Pace of change parameters'!$E$29:$I$29,1,$B$6)=1,D196*(1+P196),D196)</f>
        <v>132404.75672979522</v>
      </c>
      <c r="S196" s="102">
        <f>IF(P196&lt;INDEX('Pace of change parameters'!$E$22:$I$22,1,$B$6),INDEX('Pace of change parameters'!$E$22:$I$22,1,$B$6),P196)</f>
        <v>5.5538474622068623E-2</v>
      </c>
      <c r="T196" s="131">
        <v>5.0538712395246543E-2</v>
      </c>
      <c r="U196" s="116">
        <f t="shared" si="41"/>
        <v>132404.75672979522</v>
      </c>
      <c r="V196" s="130">
        <f>IF(J196&gt;INDEX('Pace of change parameters'!$E$24:$I$24,1,$B$6),0,IF(J196&lt;INDEX('Pace of change parameters'!$E$23:$I$23,1,$B$6),1,(J196-INDEX('Pace of change parameters'!$E$24:$I$24,1,$B$6))/(INDEX('Pace of change parameters'!$E$23:$I$23,1,$B$6)-INDEX('Pace of change parameters'!$E$24:$I$24,1,$B$6))))</f>
        <v>1</v>
      </c>
      <c r="W196" s="131">
        <f>MIN(S196, S196+(INDEX('Pace of change parameters'!$E$25:$I$25,1,$B$6)-S196)*(1-V196))</f>
        <v>5.5538474622068623E-2</v>
      </c>
      <c r="X196" s="131">
        <v>5.0538712395246543E-2</v>
      </c>
      <c r="Y196" s="107">
        <f t="shared" si="42"/>
        <v>132404.75672979522</v>
      </c>
      <c r="Z196" s="96">
        <v>-6.4269897578976054E-2</v>
      </c>
      <c r="AA196" s="98">
        <f t="shared" si="37"/>
        <v>129818.38780234258</v>
      </c>
      <c r="AB196" s="98">
        <f>IF(INDEX('Pace of change parameters'!$E$27:$I$27,1,$B$6)=1,MAX(AA196,Y196),Y196)</f>
        <v>132404.75672979522</v>
      </c>
      <c r="AC196" s="96">
        <f t="shared" si="43"/>
        <v>5.5538474622068623E-2</v>
      </c>
      <c r="AD196" s="142">
        <v>5.0538712395246543E-2</v>
      </c>
      <c r="AE196" s="55">
        <f>IF(ROUND(AB196,0)/D196 &gt; (1+'Pace of change parameters'!$E$25), ROUND(AB196,0), ROUNDUP(AB196,0))</f>
        <v>132405</v>
      </c>
      <c r="AF196" s="55">
        <v>955.06412687348472</v>
      </c>
      <c r="AG196" s="16">
        <f t="shared" si="44"/>
        <v>5.5540413986387538E-2</v>
      </c>
      <c r="AH196" s="16">
        <f t="shared" si="45"/>
        <v>5.054064257339097E-2</v>
      </c>
      <c r="AI196" s="55"/>
      <c r="AJ196" s="55">
        <v>138734.86325433172</v>
      </c>
      <c r="AK196" s="55">
        <v>1000.722714707984</v>
      </c>
      <c r="AL196" s="16">
        <f t="shared" si="46"/>
        <v>-4.5625613532538578E-2</v>
      </c>
      <c r="AM196" s="57">
        <f t="shared" si="47"/>
        <v>-4.5625613532538467E-2</v>
      </c>
    </row>
    <row r="197" spans="1:39" x14ac:dyDescent="0.2">
      <c r="A197" s="188" t="s">
        <v>441</v>
      </c>
      <c r="B197" s="188" t="s">
        <v>442</v>
      </c>
      <c r="D197" s="67">
        <v>294339.07044730795</v>
      </c>
      <c r="E197" s="72">
        <v>1072.4219398215707</v>
      </c>
      <c r="F197" s="54"/>
      <c r="G197" s="87">
        <v>318850.68198495603</v>
      </c>
      <c r="H197" s="80">
        <v>1153.3239955014665</v>
      </c>
      <c r="I197" s="89"/>
      <c r="J197" s="102">
        <f t="shared" si="33"/>
        <v>-7.6874891359977049E-2</v>
      </c>
      <c r="K197" s="125">
        <f t="shared" si="34"/>
        <v>-7.0146858987980565E-2</v>
      </c>
      <c r="L197" s="102">
        <v>1.6409079833628937E-2</v>
      </c>
      <c r="M197" s="96">
        <f>INDEX('Pace of change parameters'!$E$20:$I$20,1,$B$6)</f>
        <v>9.0547645222140982E-3</v>
      </c>
      <c r="N197" s="107">
        <f>IF(INDEX('Pace of change parameters'!$E$28:$I$28,1,$B$6)=1,(1+L197)*D197,D197)</f>
        <v>299168.90375243395</v>
      </c>
      <c r="O197" s="93">
        <f>IF(K197&lt;INDEX('Pace of change parameters'!$E$16:$I$16,1,$B$6),1,IF(K197&gt;INDEX('Pace of change parameters'!$E$17:$I$17,1,$B$6),0,(K197-INDEX('Pace of change parameters'!$E$17:$I$17,1,$B$6))/(INDEX('Pace of change parameters'!$E$16:$I$16,1,$B$6)-INDEX('Pace of change parameters'!$E$17:$I$17,1,$B$6))))</f>
        <v>0.76278295231649995</v>
      </c>
      <c r="P197" s="56">
        <v>7.0996143694615599E-2</v>
      </c>
      <c r="Q197" s="56">
        <v>6.3246858987980659E-2</v>
      </c>
      <c r="R197" s="9">
        <f>IF(INDEX('Pace of change parameters'!$E$29:$I$29,1,$B$6)=1,D197*(1+P197),D197)</f>
        <v>315236.00938772463</v>
      </c>
      <c r="S197" s="102">
        <f>IF(P197&lt;INDEX('Pace of change parameters'!$E$22:$I$22,1,$B$6),INDEX('Pace of change parameters'!$E$22:$I$22,1,$B$6),P197)</f>
        <v>7.0996143694615599E-2</v>
      </c>
      <c r="T197" s="131">
        <v>6.3246858987980659E-2</v>
      </c>
      <c r="U197" s="116">
        <f t="shared" si="41"/>
        <v>315236.00938772463</v>
      </c>
      <c r="V197" s="130">
        <f>IF(J197&gt;INDEX('Pace of change parameters'!$E$24:$I$24,1,$B$6),0,IF(J197&lt;INDEX('Pace of change parameters'!$E$23:$I$23,1,$B$6),1,(J197-INDEX('Pace of change parameters'!$E$24:$I$24,1,$B$6))/(INDEX('Pace of change parameters'!$E$23:$I$23,1,$B$6)-INDEX('Pace of change parameters'!$E$24:$I$24,1,$B$6))))</f>
        <v>1</v>
      </c>
      <c r="W197" s="131">
        <f>MIN(S197, S197+(INDEX('Pace of change parameters'!$E$25:$I$25,1,$B$6)-S197)*(1-V197))</f>
        <v>7.0996143694615599E-2</v>
      </c>
      <c r="X197" s="131">
        <v>6.3246858987980659E-2</v>
      </c>
      <c r="Y197" s="107">
        <f t="shared" si="42"/>
        <v>315236.00938772463</v>
      </c>
      <c r="Z197" s="96">
        <v>-7.6885942253395623E-2</v>
      </c>
      <c r="AA197" s="98">
        <f t="shared" si="37"/>
        <v>305384.08287083678</v>
      </c>
      <c r="AB197" s="98">
        <f>IF(INDEX('Pace of change parameters'!$E$27:$I$27,1,$B$6)=1,MAX(AA197,Y197),Y197)</f>
        <v>315236.00938772463</v>
      </c>
      <c r="AC197" s="96">
        <f t="shared" si="43"/>
        <v>7.0996143694615599E-2</v>
      </c>
      <c r="AD197" s="142">
        <v>6.3246858987980659E-2</v>
      </c>
      <c r="AE197" s="55">
        <f>IF(ROUND(AB197,0)/D197 &gt; (1+'Pace of change parameters'!$E$25), ROUND(AB197,0), ROUNDUP(AB197,0))</f>
        <v>315236</v>
      </c>
      <c r="AF197" s="55">
        <v>1140.2492250684732</v>
      </c>
      <c r="AG197" s="16">
        <f t="shared" si="44"/>
        <v>7.0996111800363249E-2</v>
      </c>
      <c r="AH197" s="16">
        <f t="shared" si="45"/>
        <v>6.3246827324502153E-2</v>
      </c>
      <c r="AI197" s="55"/>
      <c r="AJ197" s="55">
        <v>330819.44783324376</v>
      </c>
      <c r="AK197" s="55">
        <v>1196.6165635569425</v>
      </c>
      <c r="AL197" s="16">
        <f t="shared" si="46"/>
        <v>-4.7105597737104321E-2</v>
      </c>
      <c r="AM197" s="57">
        <f t="shared" si="47"/>
        <v>-4.710559773710421E-2</v>
      </c>
    </row>
    <row r="198" spans="1:39" x14ac:dyDescent="0.2">
      <c r="A198" s="188" t="s">
        <v>443</v>
      </c>
      <c r="B198" s="188" t="s">
        <v>444</v>
      </c>
      <c r="D198" s="67">
        <v>330565.43926939351</v>
      </c>
      <c r="E198" s="72">
        <v>1091.4865688520479</v>
      </c>
      <c r="F198" s="54"/>
      <c r="G198" s="87">
        <v>343522.73107262154</v>
      </c>
      <c r="H198" s="80">
        <v>1124.3685988231755</v>
      </c>
      <c r="I198" s="89"/>
      <c r="J198" s="102">
        <f t="shared" si="33"/>
        <v>-3.7718877475065304E-2</v>
      </c>
      <c r="K198" s="125">
        <f t="shared" si="34"/>
        <v>-2.9244884645074354E-2</v>
      </c>
      <c r="L198" s="102">
        <v>1.7940653104537407E-2</v>
      </c>
      <c r="M198" s="96">
        <f>INDEX('Pace of change parameters'!$E$20:$I$20,1,$B$6)</f>
        <v>9.0547645222140982E-3</v>
      </c>
      <c r="N198" s="107">
        <f>IF(INDEX('Pace of change parameters'!$E$28:$I$28,1,$B$6)=1,(1+L198)*D198,D198)</f>
        <v>336495.99914367474</v>
      </c>
      <c r="O198" s="93">
        <f>IF(K198&lt;INDEX('Pace of change parameters'!$E$16:$I$16,1,$B$6),1,IF(K198&gt;INDEX('Pace of change parameters'!$E$17:$I$17,1,$B$6),0,(K198-INDEX('Pace of change parameters'!$E$17:$I$17,1,$B$6))/(INDEX('Pace of change parameters'!$E$16:$I$16,1,$B$6)-INDEX('Pace of change parameters'!$E$17:$I$17,1,$B$6))))</f>
        <v>0.18706560733429842</v>
      </c>
      <c r="P198" s="56">
        <v>3.1347808031463309E-2</v>
      </c>
      <c r="Q198" s="56">
        <v>2.2344884645074448E-2</v>
      </c>
      <c r="R198" s="9">
        <f>IF(INDEX('Pace of change parameters'!$E$29:$I$29,1,$B$6)=1,D198*(1+P198),D198)</f>
        <v>340927.94120144681</v>
      </c>
      <c r="S198" s="102">
        <f>IF(P198&lt;INDEX('Pace of change parameters'!$E$22:$I$22,1,$B$6),INDEX('Pace of change parameters'!$E$22:$I$22,1,$B$6),P198)</f>
        <v>3.1347808031463309E-2</v>
      </c>
      <c r="T198" s="131">
        <v>2.2344884645074448E-2</v>
      </c>
      <c r="U198" s="116">
        <f t="shared" si="41"/>
        <v>340927.94120144681</v>
      </c>
      <c r="V198" s="130">
        <f>IF(J198&gt;INDEX('Pace of change parameters'!$E$24:$I$24,1,$B$6),0,IF(J198&lt;INDEX('Pace of change parameters'!$E$23:$I$23,1,$B$6),1,(J198-INDEX('Pace of change parameters'!$E$24:$I$24,1,$B$6))/(INDEX('Pace of change parameters'!$E$23:$I$23,1,$B$6)-INDEX('Pace of change parameters'!$E$24:$I$24,1,$B$6))))</f>
        <v>1</v>
      </c>
      <c r="W198" s="131">
        <f>MIN(S198, S198+(INDEX('Pace of change parameters'!$E$25:$I$25,1,$B$6)-S198)*(1-V198))</f>
        <v>3.1347808031463309E-2</v>
      </c>
      <c r="X198" s="131">
        <v>2.2344884645074448E-2</v>
      </c>
      <c r="Y198" s="107">
        <f t="shared" si="42"/>
        <v>340927.94120144681</v>
      </c>
      <c r="Z198" s="96">
        <v>-3.6280403765421299E-2</v>
      </c>
      <c r="AA198" s="98">
        <f t="shared" si="37"/>
        <v>343486.64182435413</v>
      </c>
      <c r="AB198" s="98">
        <f>IF(INDEX('Pace of change parameters'!$E$27:$I$27,1,$B$6)=1,MAX(AA198,Y198),Y198)</f>
        <v>340927.94120144681</v>
      </c>
      <c r="AC198" s="96">
        <f t="shared" si="43"/>
        <v>3.1347808031463309E-2</v>
      </c>
      <c r="AD198" s="142">
        <v>2.2344884645074448E-2</v>
      </c>
      <c r="AE198" s="55">
        <f>IF(ROUND(AB198,0)/D198 &gt; (1+'Pace of change parameters'!$E$25), ROUND(AB198,0), ROUNDUP(AB198,0))</f>
        <v>340928</v>
      </c>
      <c r="AF198" s="55">
        <v>1115.8759027755605</v>
      </c>
      <c r="AG198" s="16">
        <f t="shared" si="44"/>
        <v>3.1347985904121023E-2</v>
      </c>
      <c r="AH198" s="16">
        <f t="shared" si="45"/>
        <v>2.2345060965031971E-2</v>
      </c>
      <c r="AI198" s="55"/>
      <c r="AJ198" s="55">
        <v>356417.616873639</v>
      </c>
      <c r="AK198" s="55">
        <v>1166.5742619966261</v>
      </c>
      <c r="AL198" s="16">
        <f t="shared" si="46"/>
        <v>-4.345917861610793E-2</v>
      </c>
      <c r="AM198" s="57">
        <f t="shared" si="47"/>
        <v>-4.345917861610793E-2</v>
      </c>
    </row>
    <row r="199" spans="1:39" x14ac:dyDescent="0.2">
      <c r="A199" s="188" t="s">
        <v>445</v>
      </c>
      <c r="B199" s="188" t="s">
        <v>446</v>
      </c>
      <c r="D199" s="67">
        <v>109749.40090267983</v>
      </c>
      <c r="E199" s="72">
        <v>1158.1827870692257</v>
      </c>
      <c r="F199" s="54"/>
      <c r="G199" s="87">
        <v>109740.5330388006</v>
      </c>
      <c r="H199" s="80">
        <v>1152.1513300716658</v>
      </c>
      <c r="I199" s="89"/>
      <c r="J199" s="102">
        <f t="shared" si="33"/>
        <v>8.0807552448325382E-5</v>
      </c>
      <c r="K199" s="125">
        <f t="shared" si="34"/>
        <v>5.2349520762908774E-3</v>
      </c>
      <c r="L199" s="102">
        <v>1.4255158379934185E-2</v>
      </c>
      <c r="M199" s="96">
        <f>INDEX('Pace of change parameters'!$E$20:$I$20,1,$B$6)</f>
        <v>9.0547645222140982E-3</v>
      </c>
      <c r="N199" s="107">
        <f>IF(INDEX('Pace of change parameters'!$E$28:$I$28,1,$B$6)=1,(1+L199)*D199,D199)</f>
        <v>111313.89599465042</v>
      </c>
      <c r="O199" s="93">
        <f>IF(K199&lt;INDEX('Pace of change parameters'!$E$16:$I$16,1,$B$6),1,IF(K199&gt;INDEX('Pace of change parameters'!$E$17:$I$17,1,$B$6),0,(K199-INDEX('Pace of change parameters'!$E$17:$I$17,1,$B$6))/(INDEX('Pace of change parameters'!$E$16:$I$16,1,$B$6)-INDEX('Pace of change parameters'!$E$17:$I$17,1,$B$6))))</f>
        <v>0</v>
      </c>
      <c r="P199" s="56">
        <v>1.4255158379934185E-2</v>
      </c>
      <c r="Q199" s="56">
        <v>9.0547645222140982E-3</v>
      </c>
      <c r="R199" s="9">
        <f>IF(INDEX('Pace of change parameters'!$E$29:$I$29,1,$B$6)=1,D199*(1+P199),D199)</f>
        <v>111313.89599465042</v>
      </c>
      <c r="S199" s="102">
        <f>IF(P199&lt;INDEX('Pace of change parameters'!$E$22:$I$22,1,$B$6),INDEX('Pace of change parameters'!$E$22:$I$22,1,$B$6),P199)</f>
        <v>3.0487423748621283E-2</v>
      </c>
      <c r="T199" s="131">
        <v>2.520380214251583E-2</v>
      </c>
      <c r="U199" s="116">
        <f t="shared" si="41"/>
        <v>113095.37739415714</v>
      </c>
      <c r="V199" s="130">
        <f>IF(J199&gt;INDEX('Pace of change parameters'!$E$24:$I$24,1,$B$6),0,IF(J199&lt;INDEX('Pace of change parameters'!$E$23:$I$23,1,$B$6),1,(J199-INDEX('Pace of change parameters'!$E$24:$I$24,1,$B$6))/(INDEX('Pace of change parameters'!$E$23:$I$23,1,$B$6)-INDEX('Pace of change parameters'!$E$24:$I$24,1,$B$6))))</f>
        <v>1</v>
      </c>
      <c r="W199" s="131">
        <f>MIN(S199, S199+(INDEX('Pace of change parameters'!$E$25:$I$25,1,$B$6)-S199)*(1-V199))</f>
        <v>3.0487423748621283E-2</v>
      </c>
      <c r="X199" s="131">
        <v>2.520380214251583E-2</v>
      </c>
      <c r="Y199" s="107">
        <f t="shared" si="42"/>
        <v>113095.37739415714</v>
      </c>
      <c r="Z199" s="96">
        <v>-2.0504586456376872E-3</v>
      </c>
      <c r="AA199" s="98">
        <f t="shared" si="37"/>
        <v>113626.42177288608</v>
      </c>
      <c r="AB199" s="98">
        <f>IF(INDEX('Pace of change parameters'!$E$27:$I$27,1,$B$6)=1,MAX(AA199,Y199),Y199)</f>
        <v>113095.37739415714</v>
      </c>
      <c r="AC199" s="96">
        <f t="shared" si="43"/>
        <v>3.0487423748621234E-2</v>
      </c>
      <c r="AD199" s="142">
        <v>2.520380214251583E-2</v>
      </c>
      <c r="AE199" s="55">
        <f>IF(ROUND(AB199,0)/D199 &gt; (1+'Pace of change parameters'!$E$25), ROUND(AB199,0), ROUNDUP(AB199,0))</f>
        <v>113095</v>
      </c>
      <c r="AF199" s="55">
        <v>1187.3694346680859</v>
      </c>
      <c r="AG199" s="16">
        <f t="shared" si="44"/>
        <v>3.0483985058714635E-2</v>
      </c>
      <c r="AH199" s="16">
        <f t="shared" si="45"/>
        <v>2.5200381083815726E-2</v>
      </c>
      <c r="AI199" s="55"/>
      <c r="AJ199" s="55">
        <v>113859.88676208873</v>
      </c>
      <c r="AK199" s="55">
        <v>1195.3998795355546</v>
      </c>
      <c r="AL199" s="16">
        <f t="shared" si="46"/>
        <v>-6.7177895907007956E-3</v>
      </c>
      <c r="AM199" s="57">
        <f t="shared" si="47"/>
        <v>-6.7177895907006846E-3</v>
      </c>
    </row>
    <row r="200" spans="1:39" x14ac:dyDescent="0.2">
      <c r="A200" s="188" t="s">
        <v>447</v>
      </c>
      <c r="B200" s="188" t="s">
        <v>448</v>
      </c>
      <c r="D200" s="67">
        <v>131484.34075609755</v>
      </c>
      <c r="E200" s="72">
        <v>1203.6612206129566</v>
      </c>
      <c r="F200" s="54"/>
      <c r="G200" s="87">
        <v>134967.20192387217</v>
      </c>
      <c r="H200" s="80">
        <v>1221.2523370133504</v>
      </c>
      <c r="I200" s="89"/>
      <c r="J200" s="102">
        <f t="shared" si="33"/>
        <v>-2.5805240963201692E-2</v>
      </c>
      <c r="K200" s="125">
        <f t="shared" si="34"/>
        <v>-1.4404161914165825E-2</v>
      </c>
      <c r="L200" s="102">
        <v>2.0863812998823228E-2</v>
      </c>
      <c r="M200" s="96">
        <f>INDEX('Pace of change parameters'!$E$20:$I$20,1,$B$6)</f>
        <v>9.0547645222140982E-3</v>
      </c>
      <c r="N200" s="107">
        <f>IF(INDEX('Pace of change parameters'!$E$28:$I$28,1,$B$6)=1,(1+L200)*D200,D200)</f>
        <v>134227.60545390632</v>
      </c>
      <c r="O200" s="93">
        <f>IF(K200&lt;INDEX('Pace of change parameters'!$E$16:$I$16,1,$B$6),1,IF(K200&gt;INDEX('Pace of change parameters'!$E$17:$I$17,1,$B$6),0,(K200-INDEX('Pace of change parameters'!$E$17:$I$17,1,$B$6))/(INDEX('Pace of change parameters'!$E$16:$I$16,1,$B$6)-INDEX('Pace of change parameters'!$E$17:$I$17,1,$B$6))))</f>
        <v>0</v>
      </c>
      <c r="P200" s="56">
        <v>2.0863812998823228E-2</v>
      </c>
      <c r="Q200" s="56">
        <v>9.0547645222140982E-3</v>
      </c>
      <c r="R200" s="9">
        <f>IF(INDEX('Pace of change parameters'!$E$29:$I$29,1,$B$6)=1,D200*(1+P200),D200)</f>
        <v>134227.60545390632</v>
      </c>
      <c r="S200" s="102">
        <f>IF(P200&lt;INDEX('Pace of change parameters'!$E$22:$I$22,1,$B$6),INDEX('Pace of change parameters'!$E$22:$I$22,1,$B$6),P200)</f>
        <v>3.0487423748621283E-2</v>
      </c>
      <c r="T200" s="131">
        <v>1.8567052209702339E-2</v>
      </c>
      <c r="U200" s="116">
        <f t="shared" si="41"/>
        <v>135492.95956903682</v>
      </c>
      <c r="V200" s="130">
        <f>IF(J200&gt;INDEX('Pace of change parameters'!$E$24:$I$24,1,$B$6),0,IF(J200&lt;INDEX('Pace of change parameters'!$E$23:$I$23,1,$B$6),1,(J200-INDEX('Pace of change parameters'!$E$24:$I$24,1,$B$6))/(INDEX('Pace of change parameters'!$E$23:$I$23,1,$B$6)-INDEX('Pace of change parameters'!$E$24:$I$24,1,$B$6))))</f>
        <v>1</v>
      </c>
      <c r="W200" s="131">
        <f>MIN(S200, S200+(INDEX('Pace of change parameters'!$E$25:$I$25,1,$B$6)-S200)*(1-V200))</f>
        <v>3.0487423748621283E-2</v>
      </c>
      <c r="X200" s="131">
        <v>1.8567052209702339E-2</v>
      </c>
      <c r="Y200" s="107">
        <f t="shared" si="42"/>
        <v>135492.95956903682</v>
      </c>
      <c r="Z200" s="96">
        <v>-2.1547238735606933E-2</v>
      </c>
      <c r="AA200" s="98">
        <f t="shared" si="37"/>
        <v>137016.15934458966</v>
      </c>
      <c r="AB200" s="98">
        <f>IF(INDEX('Pace of change parameters'!$E$27:$I$27,1,$B$6)=1,MAX(AA200,Y200),Y200)</f>
        <v>135492.95956903682</v>
      </c>
      <c r="AC200" s="96">
        <f t="shared" si="43"/>
        <v>3.0487423748621234E-2</v>
      </c>
      <c r="AD200" s="142">
        <v>1.8567052209702339E-2</v>
      </c>
      <c r="AE200" s="55">
        <f>IF(ROUND(AB200,0)/D200 &gt; (1+'Pace of change parameters'!$E$25), ROUND(AB200,0), ROUNDUP(AB200,0))</f>
        <v>135493</v>
      </c>
      <c r="AF200" s="55">
        <v>1226.0100271789242</v>
      </c>
      <c r="AG200" s="16">
        <f t="shared" si="44"/>
        <v>3.0487731245034677E-2</v>
      </c>
      <c r="AH200" s="16">
        <f t="shared" si="45"/>
        <v>1.8567356149088665E-2</v>
      </c>
      <c r="AI200" s="55"/>
      <c r="AJ200" s="55">
        <v>140033.49448115643</v>
      </c>
      <c r="AK200" s="55">
        <v>1267.0947456680592</v>
      </c>
      <c r="AL200" s="16">
        <f t="shared" si="46"/>
        <v>-3.2424346032208895E-2</v>
      </c>
      <c r="AM200" s="57">
        <f t="shared" si="47"/>
        <v>-3.2424346032209006E-2</v>
      </c>
    </row>
    <row r="201" spans="1:39" x14ac:dyDescent="0.2">
      <c r="A201" s="188" t="s">
        <v>449</v>
      </c>
      <c r="B201" s="188" t="s">
        <v>450</v>
      </c>
      <c r="D201" s="67">
        <v>199167.16096230599</v>
      </c>
      <c r="E201" s="72">
        <v>1386.0506420748675</v>
      </c>
      <c r="F201" s="54"/>
      <c r="G201" s="87">
        <v>195715.55999027635</v>
      </c>
      <c r="H201" s="80">
        <v>1350.5192451974463</v>
      </c>
      <c r="I201" s="89"/>
      <c r="J201" s="102">
        <f t="shared" si="33"/>
        <v>1.763580255040087E-2</v>
      </c>
      <c r="K201" s="125">
        <f t="shared" si="34"/>
        <v>2.6309433948293437E-2</v>
      </c>
      <c r="L201" s="102">
        <v>1.7655257022397564E-2</v>
      </c>
      <c r="M201" s="96">
        <f>INDEX('Pace of change parameters'!$E$20:$I$20,1,$B$6)</f>
        <v>9.0547645222140982E-3</v>
      </c>
      <c r="N201" s="107">
        <f>IF(INDEX('Pace of change parameters'!$E$28:$I$28,1,$B$6)=1,(1+L201)*D201,D201)</f>
        <v>202683.50837951674</v>
      </c>
      <c r="O201" s="93">
        <f>IF(K201&lt;INDEX('Pace of change parameters'!$E$16:$I$16,1,$B$6),1,IF(K201&gt;INDEX('Pace of change parameters'!$E$17:$I$17,1,$B$6),0,(K201-INDEX('Pace of change parameters'!$E$17:$I$17,1,$B$6))/(INDEX('Pace of change parameters'!$E$16:$I$16,1,$B$6)-INDEX('Pace of change parameters'!$E$17:$I$17,1,$B$6))))</f>
        <v>0</v>
      </c>
      <c r="P201" s="56">
        <v>1.7655257022397564E-2</v>
      </c>
      <c r="Q201" s="56">
        <v>9.0547645222140982E-3</v>
      </c>
      <c r="R201" s="9">
        <f>IF(INDEX('Pace of change parameters'!$E$29:$I$29,1,$B$6)=1,D201*(1+P201),D201)</f>
        <v>202683.50837951674</v>
      </c>
      <c r="S201" s="102">
        <f>IF(P201&lt;INDEX('Pace of change parameters'!$E$22:$I$22,1,$B$6),INDEX('Pace of change parameters'!$E$22:$I$22,1,$B$6),P201)</f>
        <v>3.0487423748621283E-2</v>
      </c>
      <c r="T201" s="131">
        <v>2.1778482976856139E-2</v>
      </c>
      <c r="U201" s="116">
        <f t="shared" si="41"/>
        <v>205239.25459537367</v>
      </c>
      <c r="V201" s="130">
        <f>IF(J201&gt;INDEX('Pace of change parameters'!$E$24:$I$24,1,$B$6),0,IF(J201&lt;INDEX('Pace of change parameters'!$E$23:$I$23,1,$B$6),1,(J201-INDEX('Pace of change parameters'!$E$24:$I$24,1,$B$6))/(INDEX('Pace of change parameters'!$E$23:$I$23,1,$B$6)-INDEX('Pace of change parameters'!$E$24:$I$24,1,$B$6))))</f>
        <v>1</v>
      </c>
      <c r="W201" s="131">
        <f>MIN(S201, S201+(INDEX('Pace of change parameters'!$E$25:$I$25,1,$B$6)-S201)*(1-V201))</f>
        <v>3.0487423748621283E-2</v>
      </c>
      <c r="X201" s="131">
        <v>2.1778482976856139E-2</v>
      </c>
      <c r="Y201" s="107">
        <f t="shared" si="42"/>
        <v>205239.25459537367</v>
      </c>
      <c r="Z201" s="96">
        <v>0</v>
      </c>
      <c r="AA201" s="98">
        <f t="shared" si="37"/>
        <v>203062.17658148898</v>
      </c>
      <c r="AB201" s="98">
        <f>IF(INDEX('Pace of change parameters'!$E$27:$I$27,1,$B$6)=1,MAX(AA201,Y201),Y201)</f>
        <v>205239.25459537367</v>
      </c>
      <c r="AC201" s="96">
        <f t="shared" si="43"/>
        <v>3.0487423748621234E-2</v>
      </c>
      <c r="AD201" s="142">
        <v>2.1778482976856139E-2</v>
      </c>
      <c r="AE201" s="55">
        <f>IF(ROUND(AB201,0)/D201 &gt; (1+'Pace of change parameters'!$E$25), ROUND(AB201,0), ROUNDUP(AB201,0))</f>
        <v>205239</v>
      </c>
      <c r="AF201" s="55">
        <v>1416.2349655737626</v>
      </c>
      <c r="AG201" s="16">
        <f t="shared" si="44"/>
        <v>3.0486145448662461E-2</v>
      </c>
      <c r="AH201" s="16">
        <f t="shared" si="45"/>
        <v>2.1777215480171863E-2</v>
      </c>
      <c r="AI201" s="55"/>
      <c r="AJ201" s="55">
        <v>203062.17658148898</v>
      </c>
      <c r="AK201" s="55">
        <v>1401.213973271251</v>
      </c>
      <c r="AL201" s="16">
        <f t="shared" si="46"/>
        <v>1.0719984662616255E-2</v>
      </c>
      <c r="AM201" s="57">
        <f t="shared" si="47"/>
        <v>1.0719984662616477E-2</v>
      </c>
    </row>
    <row r="202" spans="1:39" x14ac:dyDescent="0.2">
      <c r="A202" s="188" t="s">
        <v>451</v>
      </c>
      <c r="B202" s="188" t="s">
        <v>452</v>
      </c>
      <c r="D202" s="67">
        <v>607531.19920673082</v>
      </c>
      <c r="E202" s="72">
        <v>1100.7914405525796</v>
      </c>
      <c r="F202" s="54"/>
      <c r="G202" s="87">
        <v>650139.6911143997</v>
      </c>
      <c r="H202" s="80">
        <v>1169.9820530226903</v>
      </c>
      <c r="I202" s="89"/>
      <c r="J202" s="102">
        <f t="shared" ref="J202:J217" si="48">D202/G202-1</f>
        <v>-6.5537441399146079E-2</v>
      </c>
      <c r="K202" s="125">
        <f t="shared" ref="K202:K217" si="49">E202/H202-1</f>
        <v>-5.9138182753619373E-2</v>
      </c>
      <c r="L202" s="102">
        <v>1.5964835307015424E-2</v>
      </c>
      <c r="M202" s="96">
        <f>INDEX('Pace of change parameters'!$E$20:$I$20,1,$B$6)</f>
        <v>9.0547645222140982E-3</v>
      </c>
      <c r="N202" s="107">
        <f>IF(INDEX('Pace of change parameters'!$E$28:$I$28,1,$B$6)=1,(1+L202)*D202,D202)</f>
        <v>617230.33474593982</v>
      </c>
      <c r="O202" s="93">
        <f>IF(K202&lt;INDEX('Pace of change parameters'!$E$16:$I$16,1,$B$6),1,IF(K202&gt;INDEX('Pace of change parameters'!$E$17:$I$17,1,$B$6),0,(K202-INDEX('Pace of change parameters'!$E$17:$I$17,1,$B$6))/(INDEX('Pace of change parameters'!$E$16:$I$16,1,$B$6)-INDEX('Pace of change parameters'!$E$17:$I$17,1,$B$6))))</f>
        <v>0.60782989796560916</v>
      </c>
      <c r="P202" s="56">
        <v>5.9443976315023406E-2</v>
      </c>
      <c r="Q202" s="56">
        <v>5.2238182753619355E-2</v>
      </c>
      <c r="R202" s="9">
        <f>IF(INDEX('Pace of change parameters'!$E$29:$I$29,1,$B$6)=1,D202*(1+P202),D202)</f>
        <v>643645.26942301344</v>
      </c>
      <c r="S202" s="102">
        <f>IF(P202&lt;INDEX('Pace of change parameters'!$E$22:$I$22,1,$B$6),INDEX('Pace of change parameters'!$E$22:$I$22,1,$B$6),P202)</f>
        <v>5.9443976315023406E-2</v>
      </c>
      <c r="T202" s="131">
        <v>5.2238182753619355E-2</v>
      </c>
      <c r="U202" s="116">
        <f t="shared" si="41"/>
        <v>643645.26942301344</v>
      </c>
      <c r="V202" s="130">
        <f>IF(J202&gt;INDEX('Pace of change parameters'!$E$24:$I$24,1,$B$6),0,IF(J202&lt;INDEX('Pace of change parameters'!$E$23:$I$23,1,$B$6),1,(J202-INDEX('Pace of change parameters'!$E$24:$I$24,1,$B$6))/(INDEX('Pace of change parameters'!$E$23:$I$23,1,$B$6)-INDEX('Pace of change parameters'!$E$24:$I$24,1,$B$6))))</f>
        <v>1</v>
      </c>
      <c r="W202" s="131">
        <f>MIN(S202, S202+(INDEX('Pace of change parameters'!$E$25:$I$25,1,$B$6)-S202)*(1-V202))</f>
        <v>5.9443976315023406E-2</v>
      </c>
      <c r="X202" s="131">
        <v>5.2238182753619355E-2</v>
      </c>
      <c r="Y202" s="107">
        <f t="shared" si="42"/>
        <v>643645.26942301344</v>
      </c>
      <c r="Z202" s="96">
        <v>-6.5957051075957285E-2</v>
      </c>
      <c r="AA202" s="98">
        <f t="shared" ref="AA202:AA217" si="50">(1+Z202)*AJ202</f>
        <v>630053.18177195371</v>
      </c>
      <c r="AB202" s="98">
        <f>IF(INDEX('Pace of change parameters'!$E$27:$I$27,1,$B$6)=1,MAX(AA202,Y202),Y202)</f>
        <v>643645.26942301344</v>
      </c>
      <c r="AC202" s="96">
        <f t="shared" si="43"/>
        <v>5.9443976315023406E-2</v>
      </c>
      <c r="AD202" s="142">
        <v>5.2238182753619355E-2</v>
      </c>
      <c r="AE202" s="55">
        <f>IF(ROUND(AB202,0)/D202 &gt; (1+'Pace of change parameters'!$E$25), ROUND(AB202,0), ROUNDUP(AB202,0))</f>
        <v>643645</v>
      </c>
      <c r="AF202" s="55">
        <v>1158.2943001479985</v>
      </c>
      <c r="AG202" s="16">
        <f t="shared" si="44"/>
        <v>5.9443532843126201E-2</v>
      </c>
      <c r="AH202" s="16">
        <f t="shared" si="45"/>
        <v>5.2237742297990053E-2</v>
      </c>
      <c r="AI202" s="55"/>
      <c r="AJ202" s="55">
        <v>674544.12294181378</v>
      </c>
      <c r="AK202" s="55">
        <v>1213.8999181254164</v>
      </c>
      <c r="AL202" s="16">
        <f t="shared" si="46"/>
        <v>-4.5807415543192231E-2</v>
      </c>
      <c r="AM202" s="57">
        <f t="shared" si="47"/>
        <v>-4.5807415543192231E-2</v>
      </c>
    </row>
    <row r="203" spans="1:39" x14ac:dyDescent="0.2">
      <c r="A203" s="188" t="s">
        <v>453</v>
      </c>
      <c r="B203" s="188" t="s">
        <v>454</v>
      </c>
      <c r="D203" s="67">
        <v>515073.88985144126</v>
      </c>
      <c r="E203" s="72">
        <v>1080.7779012655694</v>
      </c>
      <c r="F203" s="54"/>
      <c r="G203" s="87">
        <v>536062.28613404802</v>
      </c>
      <c r="H203" s="80">
        <v>1113.907763802815</v>
      </c>
      <c r="I203" s="89"/>
      <c r="J203" s="102">
        <f t="shared" si="48"/>
        <v>-3.9152905969136564E-2</v>
      </c>
      <c r="K203" s="125">
        <f t="shared" si="49"/>
        <v>-2.9742016003319827E-2</v>
      </c>
      <c r="L203" s="102">
        <v>1.8937818149991958E-2</v>
      </c>
      <c r="M203" s="96">
        <f>INDEX('Pace of change parameters'!$E$20:$I$20,1,$B$6)</f>
        <v>9.0547645222140982E-3</v>
      </c>
      <c r="N203" s="107">
        <f>IF(INDEX('Pace of change parameters'!$E$28:$I$28,1,$B$6)=1,(1+L203)*D203,D203)</f>
        <v>524828.26551125688</v>
      </c>
      <c r="O203" s="93">
        <f>IF(K203&lt;INDEX('Pace of change parameters'!$E$16:$I$16,1,$B$6),1,IF(K203&gt;INDEX('Pace of change parameters'!$E$17:$I$17,1,$B$6),0,(K203-INDEX('Pace of change parameters'!$E$17:$I$17,1,$B$6))/(INDEX('Pace of change parameters'!$E$16:$I$16,1,$B$6)-INDEX('Pace of change parameters'!$E$17:$I$17,1,$B$6))))</f>
        <v>0.19406299927623821</v>
      </c>
      <c r="P203" s="56">
        <v>3.2860107044881737E-2</v>
      </c>
      <c r="Q203" s="56">
        <v>2.2842016003319809E-2</v>
      </c>
      <c r="R203" s="9">
        <f>IF(INDEX('Pace of change parameters'!$E$29:$I$29,1,$B$6)=1,D203*(1+P203),D203)</f>
        <v>531999.27300798323</v>
      </c>
      <c r="S203" s="102">
        <f>IF(P203&lt;INDEX('Pace of change parameters'!$E$22:$I$22,1,$B$6),INDEX('Pace of change parameters'!$E$22:$I$22,1,$B$6),P203)</f>
        <v>3.2860107044881737E-2</v>
      </c>
      <c r="T203" s="131">
        <v>2.2842016003319809E-2</v>
      </c>
      <c r="U203" s="116">
        <f t="shared" si="41"/>
        <v>531999.27300798323</v>
      </c>
      <c r="V203" s="130">
        <f>IF(J203&gt;INDEX('Pace of change parameters'!$E$24:$I$24,1,$B$6),0,IF(J203&lt;INDEX('Pace of change parameters'!$E$23:$I$23,1,$B$6),1,(J203-INDEX('Pace of change parameters'!$E$24:$I$24,1,$B$6))/(INDEX('Pace of change parameters'!$E$23:$I$23,1,$B$6)-INDEX('Pace of change parameters'!$E$24:$I$24,1,$B$6))))</f>
        <v>1</v>
      </c>
      <c r="W203" s="131">
        <f>MIN(S203, S203+(INDEX('Pace of change parameters'!$E$25:$I$25,1,$B$6)-S203)*(1-V203))</f>
        <v>3.2860107044881737E-2</v>
      </c>
      <c r="X203" s="131">
        <v>2.2842016003319809E-2</v>
      </c>
      <c r="Y203" s="107">
        <f t="shared" si="42"/>
        <v>531999.27300798323</v>
      </c>
      <c r="Z203" s="96">
        <v>-3.6773932178782998E-2</v>
      </c>
      <c r="AA203" s="98">
        <f t="shared" si="50"/>
        <v>535731.47649220959</v>
      </c>
      <c r="AB203" s="98">
        <f>IF(INDEX('Pace of change parameters'!$E$27:$I$27,1,$B$6)=1,MAX(AA203,Y203),Y203)</f>
        <v>531999.27300798323</v>
      </c>
      <c r="AC203" s="96">
        <f t="shared" si="43"/>
        <v>3.2860107044881737E-2</v>
      </c>
      <c r="AD203" s="142">
        <v>2.2842016003319809E-2</v>
      </c>
      <c r="AE203" s="55">
        <f>IF(ROUND(AB203,0)/D203 &gt; (1+'Pace of change parameters'!$E$25), ROUND(AB203,0), ROUNDUP(AB203,0))</f>
        <v>531999</v>
      </c>
      <c r="AF203" s="55">
        <v>1105.4644800868316</v>
      </c>
      <c r="AG203" s="16">
        <f t="shared" si="44"/>
        <v>3.2859577008340191E-2</v>
      </c>
      <c r="AH203" s="16">
        <f t="shared" si="45"/>
        <v>2.2841491107798095E-2</v>
      </c>
      <c r="AI203" s="55"/>
      <c r="AJ203" s="55">
        <v>556184.57015393605</v>
      </c>
      <c r="AK203" s="55">
        <v>1155.7207563877728</v>
      </c>
      <c r="AL203" s="16">
        <f t="shared" si="46"/>
        <v>-4.348479165332142E-2</v>
      </c>
      <c r="AM203" s="57">
        <f t="shared" si="47"/>
        <v>-4.3484791653321309E-2</v>
      </c>
    </row>
    <row r="204" spans="1:39" x14ac:dyDescent="0.2">
      <c r="A204" s="188" t="s">
        <v>455</v>
      </c>
      <c r="B204" s="188" t="s">
        <v>456</v>
      </c>
      <c r="D204" s="67">
        <v>155951.33557341405</v>
      </c>
      <c r="E204" s="72">
        <v>1025.7391939739673</v>
      </c>
      <c r="F204" s="54"/>
      <c r="G204" s="87">
        <v>164527.73907104228</v>
      </c>
      <c r="H204" s="80">
        <v>1072.9061732707657</v>
      </c>
      <c r="I204" s="89"/>
      <c r="J204" s="102">
        <f t="shared" si="48"/>
        <v>-5.2127401409952978E-2</v>
      </c>
      <c r="K204" s="125">
        <f t="shared" si="49"/>
        <v>-4.3961886390316285E-2</v>
      </c>
      <c r="L204" s="102">
        <v>1.774733760386904E-2</v>
      </c>
      <c r="M204" s="96">
        <f>INDEX('Pace of change parameters'!$E$20:$I$20,1,$B$6)</f>
        <v>9.0547645222140982E-3</v>
      </c>
      <c r="N204" s="107">
        <f>IF(INDEX('Pace of change parameters'!$E$28:$I$28,1,$B$6)=1,(1+L204)*D204,D204)</f>
        <v>158719.05657560969</v>
      </c>
      <c r="O204" s="93">
        <f>IF(K204&lt;INDEX('Pace of change parameters'!$E$16:$I$16,1,$B$6),1,IF(K204&gt;INDEX('Pace of change parameters'!$E$17:$I$17,1,$B$6),0,(K204-INDEX('Pace of change parameters'!$E$17:$I$17,1,$B$6))/(INDEX('Pace of change parameters'!$E$16:$I$16,1,$B$6)-INDEX('Pace of change parameters'!$E$17:$I$17,1,$B$6))))</f>
        <v>0.39421534293963084</v>
      </c>
      <c r="P204" s="56">
        <v>4.5995728788766455E-2</v>
      </c>
      <c r="Q204" s="56">
        <v>3.7061886390316268E-2</v>
      </c>
      <c r="R204" s="9">
        <f>IF(INDEX('Pace of change parameters'!$E$29:$I$29,1,$B$6)=1,D204*(1+P204),D204)</f>
        <v>163124.43090869472</v>
      </c>
      <c r="S204" s="102">
        <f>IF(P204&lt;INDEX('Pace of change parameters'!$E$22:$I$22,1,$B$6),INDEX('Pace of change parameters'!$E$22:$I$22,1,$B$6),P204)</f>
        <v>4.5995728788766455E-2</v>
      </c>
      <c r="T204" s="131">
        <v>3.7061886390316268E-2</v>
      </c>
      <c r="U204" s="116">
        <f t="shared" si="41"/>
        <v>163124.43090869472</v>
      </c>
      <c r="V204" s="130">
        <f>IF(J204&gt;INDEX('Pace of change parameters'!$E$24:$I$24,1,$B$6),0,IF(J204&lt;INDEX('Pace of change parameters'!$E$23:$I$23,1,$B$6),1,(J204-INDEX('Pace of change parameters'!$E$24:$I$24,1,$B$6))/(INDEX('Pace of change parameters'!$E$23:$I$23,1,$B$6)-INDEX('Pace of change parameters'!$E$24:$I$24,1,$B$6))))</f>
        <v>1</v>
      </c>
      <c r="W204" s="131">
        <f>MIN(S204, S204+(INDEX('Pace of change parameters'!$E$25:$I$25,1,$B$6)-S204)*(1-V204))</f>
        <v>4.5995728788766455E-2</v>
      </c>
      <c r="X204" s="131">
        <v>3.7061886390316268E-2</v>
      </c>
      <c r="Y204" s="107">
        <f t="shared" si="42"/>
        <v>163124.43090869472</v>
      </c>
      <c r="Z204" s="96">
        <v>-5.0890744473770289E-2</v>
      </c>
      <c r="AA204" s="98">
        <f t="shared" si="50"/>
        <v>162016.41587247577</v>
      </c>
      <c r="AB204" s="98">
        <f>IF(INDEX('Pace of change parameters'!$E$27:$I$27,1,$B$6)=1,MAX(AA204,Y204),Y204)</f>
        <v>163124.43090869472</v>
      </c>
      <c r="AC204" s="96">
        <f t="shared" si="43"/>
        <v>4.5995728788766455E-2</v>
      </c>
      <c r="AD204" s="142">
        <v>3.7061886390316268E-2</v>
      </c>
      <c r="AE204" s="55">
        <f>IF(ROUND(AB204,0)/D204 &gt; (1+'Pace of change parameters'!$E$25), ROUND(AB204,0), ROUNDUP(AB204,0))</f>
        <v>163124</v>
      </c>
      <c r="AF204" s="55">
        <v>1063.7522134370849</v>
      </c>
      <c r="AG204" s="16">
        <f t="shared" si="44"/>
        <v>4.5992965691591836E-2</v>
      </c>
      <c r="AH204" s="16">
        <f t="shared" si="45"/>
        <v>3.7059146892735706E-2</v>
      </c>
      <c r="AI204" s="55"/>
      <c r="AJ204" s="55">
        <v>170703.65179680652</v>
      </c>
      <c r="AK204" s="55">
        <v>1113.1800804335742</v>
      </c>
      <c r="AL204" s="16">
        <f t="shared" si="46"/>
        <v>-4.4402399814087112E-2</v>
      </c>
      <c r="AM204" s="57">
        <f t="shared" si="47"/>
        <v>-4.4402399814087112E-2</v>
      </c>
    </row>
    <row r="205" spans="1:39" x14ac:dyDescent="0.2">
      <c r="A205" s="188" t="s">
        <v>457</v>
      </c>
      <c r="B205" s="188" t="s">
        <v>458</v>
      </c>
      <c r="D205" s="67">
        <v>163722.617</v>
      </c>
      <c r="E205" s="72">
        <v>1025.6445695957502</v>
      </c>
      <c r="F205" s="54"/>
      <c r="G205" s="87">
        <v>162121.03523932502</v>
      </c>
      <c r="H205" s="80">
        <v>1005.3947338368165</v>
      </c>
      <c r="I205" s="89"/>
      <c r="J205" s="102">
        <f t="shared" si="48"/>
        <v>9.8789263115097725E-3</v>
      </c>
      <c r="K205" s="125">
        <f t="shared" si="49"/>
        <v>2.0141179456605762E-2</v>
      </c>
      <c r="L205" s="102">
        <v>1.9308642646608032E-2</v>
      </c>
      <c r="M205" s="96">
        <f>INDEX('Pace of change parameters'!$E$20:$I$20,1,$B$6)</f>
        <v>9.0547645222140982E-3</v>
      </c>
      <c r="N205" s="107">
        <f>IF(INDEX('Pace of change parameters'!$E$28:$I$28,1,$B$6)=1,(1+L205)*D205,D205)</f>
        <v>166883.87850482046</v>
      </c>
      <c r="O205" s="93">
        <f>IF(K205&lt;INDEX('Pace of change parameters'!$E$16:$I$16,1,$B$6),1,IF(K205&gt;INDEX('Pace of change parameters'!$E$17:$I$17,1,$B$6),0,(K205-INDEX('Pace of change parameters'!$E$17:$I$17,1,$B$6))/(INDEX('Pace of change parameters'!$E$16:$I$16,1,$B$6)-INDEX('Pace of change parameters'!$E$17:$I$17,1,$B$6))))</f>
        <v>0</v>
      </c>
      <c r="P205" s="56">
        <v>1.9308642646608032E-2</v>
      </c>
      <c r="Q205" s="56">
        <v>9.0547645222140982E-3</v>
      </c>
      <c r="R205" s="9">
        <f>IF(INDEX('Pace of change parameters'!$E$29:$I$29,1,$B$6)=1,D205*(1+P205),D205)</f>
        <v>166883.87850482046</v>
      </c>
      <c r="S205" s="102">
        <f>IF(P205&lt;INDEX('Pace of change parameters'!$E$22:$I$22,1,$B$6),INDEX('Pace of change parameters'!$E$22:$I$22,1,$B$6),P205)</f>
        <v>3.0487423748621283E-2</v>
      </c>
      <c r="T205" s="131">
        <v>2.0121091109271294E-2</v>
      </c>
      <c r="U205" s="116">
        <f t="shared" si="41"/>
        <v>168714.09780171223</v>
      </c>
      <c r="V205" s="130">
        <f>IF(J205&gt;INDEX('Pace of change parameters'!$E$24:$I$24,1,$B$6),0,IF(J205&lt;INDEX('Pace of change parameters'!$E$23:$I$23,1,$B$6),1,(J205-INDEX('Pace of change parameters'!$E$24:$I$24,1,$B$6))/(INDEX('Pace of change parameters'!$E$23:$I$23,1,$B$6)-INDEX('Pace of change parameters'!$E$24:$I$24,1,$B$6))))</f>
        <v>1</v>
      </c>
      <c r="W205" s="131">
        <f>MIN(S205, S205+(INDEX('Pace of change parameters'!$E$25:$I$25,1,$B$6)-S205)*(1-V205))</f>
        <v>3.0487423748621283E-2</v>
      </c>
      <c r="X205" s="131">
        <v>2.0121091109271294E-2</v>
      </c>
      <c r="Y205" s="107">
        <f t="shared" si="42"/>
        <v>168714.09780171223</v>
      </c>
      <c r="Z205" s="96">
        <v>0</v>
      </c>
      <c r="AA205" s="98">
        <f t="shared" si="50"/>
        <v>168206.60701161009</v>
      </c>
      <c r="AB205" s="98">
        <f>IF(INDEX('Pace of change parameters'!$E$27:$I$27,1,$B$6)=1,MAX(AA205,Y205),Y205)</f>
        <v>168714.09780171223</v>
      </c>
      <c r="AC205" s="96">
        <f t="shared" si="43"/>
        <v>3.0487423748621234E-2</v>
      </c>
      <c r="AD205" s="142">
        <v>2.0121091109271294E-2</v>
      </c>
      <c r="AE205" s="55">
        <f>IF(ROUND(AB205,0)/D205 &gt; (1+'Pace of change parameters'!$E$25), ROUND(AB205,0), ROUNDUP(AB205,0))</f>
        <v>168714</v>
      </c>
      <c r="AF205" s="55">
        <v>1046.2810509083131</v>
      </c>
      <c r="AG205" s="16">
        <f t="shared" si="44"/>
        <v>3.0486826386362909E-2</v>
      </c>
      <c r="AH205" s="16">
        <f t="shared" si="45"/>
        <v>2.0120499756262067E-2</v>
      </c>
      <c r="AI205" s="55"/>
      <c r="AJ205" s="55">
        <v>168206.60701161009</v>
      </c>
      <c r="AK205" s="55">
        <v>1043.1344497423393</v>
      </c>
      <c r="AL205" s="16">
        <f t="shared" si="46"/>
        <v>3.0164866731714479E-3</v>
      </c>
      <c r="AM205" s="57">
        <f t="shared" si="47"/>
        <v>3.0164866731714479E-3</v>
      </c>
    </row>
    <row r="206" spans="1:39" x14ac:dyDescent="0.2">
      <c r="A206" s="188" t="s">
        <v>459</v>
      </c>
      <c r="B206" s="188" t="s">
        <v>460</v>
      </c>
      <c r="D206" s="67">
        <v>216723.45712925095</v>
      </c>
      <c r="E206" s="72">
        <v>1065.3989633725835</v>
      </c>
      <c r="F206" s="54"/>
      <c r="G206" s="87">
        <v>221803.19925389759</v>
      </c>
      <c r="H206" s="80">
        <v>1084.7872525187329</v>
      </c>
      <c r="I206" s="89"/>
      <c r="J206" s="102">
        <f t="shared" si="48"/>
        <v>-2.290202369367933E-2</v>
      </c>
      <c r="K206" s="125">
        <f t="shared" si="49"/>
        <v>-1.7872895446671588E-2</v>
      </c>
      <c r="L206" s="102">
        <v>1.4248374520486662E-2</v>
      </c>
      <c r="M206" s="96">
        <f>INDEX('Pace of change parameters'!$E$20:$I$20,1,$B$6)</f>
        <v>9.0547645222140982E-3</v>
      </c>
      <c r="N206" s="107">
        <f>IF(INDEX('Pace of change parameters'!$E$28:$I$28,1,$B$6)=1,(1+L206)*D206,D206)</f>
        <v>219811.41411380316</v>
      </c>
      <c r="O206" s="93">
        <f>IF(K206&lt;INDEX('Pace of change parameters'!$E$16:$I$16,1,$B$6),1,IF(K206&gt;INDEX('Pace of change parameters'!$E$17:$I$17,1,$B$6),0,(K206-INDEX('Pace of change parameters'!$E$17:$I$17,1,$B$6))/(INDEX('Pace of change parameters'!$E$16:$I$16,1,$B$6)-INDEX('Pace of change parameters'!$E$17:$I$17,1,$B$6))))</f>
        <v>2.6998727100528128E-2</v>
      </c>
      <c r="P206" s="56">
        <v>1.6176378074555187E-2</v>
      </c>
      <c r="Q206" s="56">
        <v>1.0972895446671682E-2</v>
      </c>
      <c r="R206" s="9">
        <f>IF(INDEX('Pace of change parameters'!$E$29:$I$29,1,$B$6)=1,D206*(1+P206),D206)</f>
        <v>220229.25770939837</v>
      </c>
      <c r="S206" s="102">
        <f>IF(P206&lt;INDEX('Pace of change parameters'!$E$22:$I$22,1,$B$6),INDEX('Pace of change parameters'!$E$22:$I$22,1,$B$6),P206)</f>
        <v>3.0487423748621283E-2</v>
      </c>
      <c r="T206" s="131">
        <v>2.5210659277980385E-2</v>
      </c>
      <c r="U206" s="116">
        <f t="shared" si="41"/>
        <v>223330.79700301657</v>
      </c>
      <c r="V206" s="130">
        <f>IF(J206&gt;INDEX('Pace of change parameters'!$E$24:$I$24,1,$B$6),0,IF(J206&lt;INDEX('Pace of change parameters'!$E$23:$I$23,1,$B$6),1,(J206-INDEX('Pace of change parameters'!$E$24:$I$24,1,$B$6))/(INDEX('Pace of change parameters'!$E$23:$I$23,1,$B$6)-INDEX('Pace of change parameters'!$E$24:$I$24,1,$B$6))))</f>
        <v>1</v>
      </c>
      <c r="W206" s="131">
        <f>MIN(S206, S206+(INDEX('Pace of change parameters'!$E$25:$I$25,1,$B$6)-S206)*(1-V206))</f>
        <v>3.0487423748621283E-2</v>
      </c>
      <c r="X206" s="131">
        <v>2.5210659277980385E-2</v>
      </c>
      <c r="Y206" s="107">
        <f t="shared" si="42"/>
        <v>223330.79700301657</v>
      </c>
      <c r="Z206" s="96">
        <v>-2.4990832723952416E-2</v>
      </c>
      <c r="AA206" s="98">
        <f t="shared" si="50"/>
        <v>224377.95593633567</v>
      </c>
      <c r="AB206" s="98">
        <f>IF(INDEX('Pace of change parameters'!$E$27:$I$27,1,$B$6)=1,MAX(AA206,Y206),Y206)</f>
        <v>223330.79700301657</v>
      </c>
      <c r="AC206" s="96">
        <f t="shared" si="43"/>
        <v>3.0487423748621234E-2</v>
      </c>
      <c r="AD206" s="142">
        <v>2.5210659277980385E-2</v>
      </c>
      <c r="AE206" s="55">
        <f>IF(ROUND(AB206,0)/D206 &gt; (1+'Pace of change parameters'!$E$25), ROUND(AB206,0), ROUNDUP(AB206,0))</f>
        <v>223331</v>
      </c>
      <c r="AF206" s="55">
        <v>1092.2593664437595</v>
      </c>
      <c r="AG206" s="16">
        <f t="shared" si="44"/>
        <v>3.0488360412266768E-2</v>
      </c>
      <c r="AH206" s="16">
        <f t="shared" si="45"/>
        <v>2.5211591145299916E-2</v>
      </c>
      <c r="AI206" s="55"/>
      <c r="AJ206" s="55">
        <v>230129.07310727786</v>
      </c>
      <c r="AK206" s="55">
        <v>1125.5071422795982</v>
      </c>
      <c r="AL206" s="16">
        <f t="shared" si="46"/>
        <v>-2.954026197337023E-2</v>
      </c>
      <c r="AM206" s="57">
        <f t="shared" si="47"/>
        <v>-2.954026197337023E-2</v>
      </c>
    </row>
    <row r="207" spans="1:39" x14ac:dyDescent="0.2">
      <c r="A207" s="188" t="s">
        <v>461</v>
      </c>
      <c r="B207" s="188" t="s">
        <v>462</v>
      </c>
      <c r="D207" s="67">
        <v>543557.67700000003</v>
      </c>
      <c r="E207" s="72">
        <v>1112.4275300180302</v>
      </c>
      <c r="F207" s="54"/>
      <c r="G207" s="87">
        <v>533710.18476976943</v>
      </c>
      <c r="H207" s="80">
        <v>1081.0114370985864</v>
      </c>
      <c r="I207" s="89"/>
      <c r="J207" s="102">
        <f t="shared" si="48"/>
        <v>1.8451010513278021E-2</v>
      </c>
      <c r="K207" s="125">
        <f t="shared" si="49"/>
        <v>2.9061758128816839E-2</v>
      </c>
      <c r="L207" s="102">
        <v>1.9567617203469778E-2</v>
      </c>
      <c r="M207" s="96">
        <f>INDEX('Pace of change parameters'!$E$20:$I$20,1,$B$6)</f>
        <v>9.0547645222140982E-3</v>
      </c>
      <c r="N207" s="107">
        <f>IF(INDEX('Pace of change parameters'!$E$28:$I$28,1,$B$6)=1,(1+L207)*D207,D207)</f>
        <v>554193.80555154325</v>
      </c>
      <c r="O207" s="93">
        <f>IF(K207&lt;INDEX('Pace of change parameters'!$E$16:$I$16,1,$B$6),1,IF(K207&gt;INDEX('Pace of change parameters'!$E$17:$I$17,1,$B$6),0,(K207-INDEX('Pace of change parameters'!$E$17:$I$17,1,$B$6))/(INDEX('Pace of change parameters'!$E$16:$I$16,1,$B$6)-INDEX('Pace of change parameters'!$E$17:$I$17,1,$B$6))))</f>
        <v>0</v>
      </c>
      <c r="P207" s="56">
        <v>1.9567617203469778E-2</v>
      </c>
      <c r="Q207" s="56">
        <v>9.0547645222140982E-3</v>
      </c>
      <c r="R207" s="9">
        <f>IF(INDEX('Pace of change parameters'!$E$29:$I$29,1,$B$6)=1,D207*(1+P207),D207)</f>
        <v>554193.80555154325</v>
      </c>
      <c r="S207" s="102">
        <f>IF(P207&lt;INDEX('Pace of change parameters'!$E$22:$I$22,1,$B$6),INDEX('Pace of change parameters'!$E$22:$I$22,1,$B$6),P207)</f>
        <v>3.0487423748621283E-2</v>
      </c>
      <c r="T207" s="131">
        <v>1.9861975967658596E-2</v>
      </c>
      <c r="U207" s="116">
        <f t="shared" si="41"/>
        <v>560129.35023051524</v>
      </c>
      <c r="V207" s="130">
        <f>IF(J207&gt;INDEX('Pace of change parameters'!$E$24:$I$24,1,$B$6),0,IF(J207&lt;INDEX('Pace of change parameters'!$E$23:$I$23,1,$B$6),1,(J207-INDEX('Pace of change parameters'!$E$24:$I$24,1,$B$6))/(INDEX('Pace of change parameters'!$E$23:$I$23,1,$B$6)-INDEX('Pace of change parameters'!$E$24:$I$24,1,$B$6))))</f>
        <v>1</v>
      </c>
      <c r="W207" s="131">
        <f>MIN(S207, S207+(INDEX('Pace of change parameters'!$E$25:$I$25,1,$B$6)-S207)*(1-V207))</f>
        <v>3.0487423748621283E-2</v>
      </c>
      <c r="X207" s="131">
        <v>1.9861975967658596E-2</v>
      </c>
      <c r="Y207" s="107">
        <f t="shared" si="42"/>
        <v>560129.35023051524</v>
      </c>
      <c r="Z207" s="96">
        <v>0</v>
      </c>
      <c r="AA207" s="98">
        <f t="shared" si="50"/>
        <v>553744.17746060877</v>
      </c>
      <c r="AB207" s="98">
        <f>IF(INDEX('Pace of change parameters'!$E$27:$I$27,1,$B$6)=1,MAX(AA207,Y207),Y207)</f>
        <v>560129.35023051524</v>
      </c>
      <c r="AC207" s="96">
        <f t="shared" si="43"/>
        <v>3.0487423748621234E-2</v>
      </c>
      <c r="AD207" s="142">
        <v>1.9861975967658596E-2</v>
      </c>
      <c r="AE207" s="55">
        <f>IF(ROUND(AB207,0)/D207 &gt; (1+'Pace of change parameters'!$E$25), ROUND(AB207,0), ROUNDUP(AB207,0))</f>
        <v>560129</v>
      </c>
      <c r="AF207" s="55">
        <v>1134.5218295052694</v>
      </c>
      <c r="AG207" s="16">
        <f t="shared" si="44"/>
        <v>3.048677941862632E-2</v>
      </c>
      <c r="AH207" s="16">
        <f t="shared" si="45"/>
        <v>1.9861338281407903E-2</v>
      </c>
      <c r="AI207" s="55"/>
      <c r="AJ207" s="55">
        <v>553744.17746060877</v>
      </c>
      <c r="AK207" s="55">
        <v>1121.5895932731573</v>
      </c>
      <c r="AL207" s="16">
        <f t="shared" si="46"/>
        <v>1.1530274807892482E-2</v>
      </c>
      <c r="AM207" s="57">
        <f t="shared" si="47"/>
        <v>1.1530274807892704E-2</v>
      </c>
    </row>
    <row r="208" spans="1:39" x14ac:dyDescent="0.2">
      <c r="A208" s="188" t="s">
        <v>463</v>
      </c>
      <c r="B208" s="188" t="s">
        <v>464</v>
      </c>
      <c r="D208" s="67">
        <v>977634.97400000005</v>
      </c>
      <c r="E208" s="72">
        <v>1242.4841346196617</v>
      </c>
      <c r="F208" s="54"/>
      <c r="G208" s="87">
        <v>976479.11589344125</v>
      </c>
      <c r="H208" s="80">
        <v>1233.7000627522846</v>
      </c>
      <c r="I208" s="89"/>
      <c r="J208" s="102">
        <f t="shared" si="48"/>
        <v>1.1836997717060704E-3</v>
      </c>
      <c r="K208" s="125">
        <f t="shared" si="49"/>
        <v>7.1201032832735045E-3</v>
      </c>
      <c r="L208" s="102">
        <v>1.5037838606260179E-2</v>
      </c>
      <c r="M208" s="96">
        <f>INDEX('Pace of change parameters'!$E$20:$I$20,1,$B$6)</f>
        <v>9.0547645222140982E-3</v>
      </c>
      <c r="N208" s="107">
        <f>IF(INDEX('Pace of change parameters'!$E$28:$I$28,1,$B$6)=1,(1+L208)*D208,D208)</f>
        <v>992336.49095484742</v>
      </c>
      <c r="O208" s="93">
        <f>IF(K208&lt;INDEX('Pace of change parameters'!$E$16:$I$16,1,$B$6),1,IF(K208&gt;INDEX('Pace of change parameters'!$E$17:$I$17,1,$B$6),0,(K208-INDEX('Pace of change parameters'!$E$17:$I$17,1,$B$6))/(INDEX('Pace of change parameters'!$E$16:$I$16,1,$B$6)-INDEX('Pace of change parameters'!$E$17:$I$17,1,$B$6))))</f>
        <v>0</v>
      </c>
      <c r="P208" s="56">
        <v>1.5037838606260179E-2</v>
      </c>
      <c r="Q208" s="56">
        <v>9.0547645222140982E-3</v>
      </c>
      <c r="R208" s="9">
        <f>IF(INDEX('Pace of change parameters'!$E$29:$I$29,1,$B$6)=1,D208*(1+P208),D208)</f>
        <v>992336.49095484742</v>
      </c>
      <c r="S208" s="102">
        <f>IF(P208&lt;INDEX('Pace of change parameters'!$E$22:$I$22,1,$B$6),INDEX('Pace of change parameters'!$E$22:$I$22,1,$B$6),P208)</f>
        <v>3.0487423748621283E-2</v>
      </c>
      <c r="T208" s="131">
        <v>2.4413283096454519E-2</v>
      </c>
      <c r="U208" s="116">
        <f t="shared" si="41"/>
        <v>1007440.5457238103</v>
      </c>
      <c r="V208" s="130">
        <f>IF(J208&gt;INDEX('Pace of change parameters'!$E$24:$I$24,1,$B$6),0,IF(J208&lt;INDEX('Pace of change parameters'!$E$23:$I$23,1,$B$6),1,(J208-INDEX('Pace of change parameters'!$E$24:$I$24,1,$B$6))/(INDEX('Pace of change parameters'!$E$23:$I$23,1,$B$6)-INDEX('Pace of change parameters'!$E$24:$I$24,1,$B$6))))</f>
        <v>1</v>
      </c>
      <c r="W208" s="131">
        <f>MIN(S208, S208+(INDEX('Pace of change parameters'!$E$25:$I$25,1,$B$6)-S208)*(1-V208))</f>
        <v>3.0487423748621283E-2</v>
      </c>
      <c r="X208" s="131">
        <v>2.4413283096454519E-2</v>
      </c>
      <c r="Y208" s="107">
        <f t="shared" si="42"/>
        <v>1007440.5457238103</v>
      </c>
      <c r="Z208" s="96">
        <v>-1.789700165304442E-4</v>
      </c>
      <c r="AA208" s="98">
        <f t="shared" si="50"/>
        <v>1012952.0995948262</v>
      </c>
      <c r="AB208" s="98">
        <f>IF(INDEX('Pace of change parameters'!$E$27:$I$27,1,$B$6)=1,MAX(AA208,Y208),Y208)</f>
        <v>1007440.5457238103</v>
      </c>
      <c r="AC208" s="96">
        <f t="shared" si="43"/>
        <v>3.0487423748621234E-2</v>
      </c>
      <c r="AD208" s="142">
        <v>2.4413283096454519E-2</v>
      </c>
      <c r="AE208" s="55">
        <f>IF(ROUND(AB208,0)/D208 &gt; (1+'Pace of change parameters'!$E$25), ROUND(AB208,0), ROUNDUP(AB208,0))</f>
        <v>1007441</v>
      </c>
      <c r="AF208" s="55">
        <v>1272.8178254811282</v>
      </c>
      <c r="AG208" s="16">
        <f t="shared" si="44"/>
        <v>3.0487888417134235E-2</v>
      </c>
      <c r="AH208" s="16">
        <f t="shared" si="45"/>
        <v>2.441374502600957E-2</v>
      </c>
      <c r="AI208" s="55"/>
      <c r="AJ208" s="55">
        <v>1013133.420099769</v>
      </c>
      <c r="AK208" s="55">
        <v>1280.0097243348705</v>
      </c>
      <c r="AL208" s="16">
        <f t="shared" si="46"/>
        <v>-5.6186282939995058E-3</v>
      </c>
      <c r="AM208" s="57">
        <f t="shared" si="47"/>
        <v>-5.6186282939993948E-3</v>
      </c>
    </row>
    <row r="209" spans="1:39" x14ac:dyDescent="0.2">
      <c r="A209" s="188" t="s">
        <v>465</v>
      </c>
      <c r="B209" s="188" t="s">
        <v>466</v>
      </c>
      <c r="D209" s="67">
        <v>708578.15183422051</v>
      </c>
      <c r="E209" s="72">
        <v>1115.2388438589469</v>
      </c>
      <c r="F209" s="54"/>
      <c r="G209" s="87">
        <v>714578.94192459399</v>
      </c>
      <c r="H209" s="80">
        <v>1116.8764647983885</v>
      </c>
      <c r="I209" s="89"/>
      <c r="J209" s="102">
        <f t="shared" si="48"/>
        <v>-8.3976587306244799E-3</v>
      </c>
      <c r="K209" s="125">
        <f t="shared" si="49"/>
        <v>-1.4662507368147226E-3</v>
      </c>
      <c r="L209" s="102">
        <v>1.6108166848844085E-2</v>
      </c>
      <c r="M209" s="96">
        <f>INDEX('Pace of change parameters'!$E$20:$I$20,1,$B$6)</f>
        <v>9.0547645222140982E-3</v>
      </c>
      <c r="N209" s="107">
        <f>IF(INDEX('Pace of change parameters'!$E$28:$I$28,1,$B$6)=1,(1+L209)*D209,D209)</f>
        <v>719992.04692941171</v>
      </c>
      <c r="O209" s="93">
        <f>IF(K209&lt;INDEX('Pace of change parameters'!$E$16:$I$16,1,$B$6),1,IF(K209&gt;INDEX('Pace of change parameters'!$E$17:$I$17,1,$B$6),0,(K209-INDEX('Pace of change parameters'!$E$17:$I$17,1,$B$6))/(INDEX('Pace of change parameters'!$E$16:$I$16,1,$B$6)-INDEX('Pace of change parameters'!$E$17:$I$17,1,$B$6))))</f>
        <v>0</v>
      </c>
      <c r="P209" s="56">
        <v>1.6108166848844085E-2</v>
      </c>
      <c r="Q209" s="56">
        <v>9.0547645222140982E-3</v>
      </c>
      <c r="R209" s="9">
        <f>IF(INDEX('Pace of change parameters'!$E$29:$I$29,1,$B$6)=1,D209*(1+P209),D209)</f>
        <v>719992.04692941171</v>
      </c>
      <c r="S209" s="102">
        <f>IF(P209&lt;INDEX('Pace of change parameters'!$E$22:$I$22,1,$B$6),INDEX('Pace of change parameters'!$E$22:$I$22,1,$B$6),P209)</f>
        <v>3.0487423748621283E-2</v>
      </c>
      <c r="T209" s="131">
        <v>2.3334206572173999E-2</v>
      </c>
      <c r="U209" s="116">
        <f t="shared" si="41"/>
        <v>730180.87420820526</v>
      </c>
      <c r="V209" s="130">
        <f>IF(J209&gt;INDEX('Pace of change parameters'!$E$24:$I$24,1,$B$6),0,IF(J209&lt;INDEX('Pace of change parameters'!$E$23:$I$23,1,$B$6),1,(J209-INDEX('Pace of change parameters'!$E$24:$I$24,1,$B$6))/(INDEX('Pace of change parameters'!$E$23:$I$23,1,$B$6)-INDEX('Pace of change parameters'!$E$24:$I$24,1,$B$6))))</f>
        <v>1</v>
      </c>
      <c r="W209" s="131">
        <f>MIN(S209, S209+(INDEX('Pace of change parameters'!$E$25:$I$25,1,$B$6)-S209)*(1-V209))</f>
        <v>3.0487423748621283E-2</v>
      </c>
      <c r="X209" s="131">
        <v>2.3334206572173999E-2</v>
      </c>
      <c r="Y209" s="107">
        <f t="shared" si="42"/>
        <v>730180.87420820526</v>
      </c>
      <c r="Z209" s="96">
        <v>-8.7030946886326177E-3</v>
      </c>
      <c r="AA209" s="98">
        <f t="shared" si="50"/>
        <v>734949.74968315382</v>
      </c>
      <c r="AB209" s="98">
        <f>IF(INDEX('Pace of change parameters'!$E$27:$I$27,1,$B$6)=1,MAX(AA209,Y209),Y209)</f>
        <v>730180.87420820526</v>
      </c>
      <c r="AC209" s="96">
        <f t="shared" si="43"/>
        <v>3.0487423748621234E-2</v>
      </c>
      <c r="AD209" s="142">
        <v>2.3334206572173999E-2</v>
      </c>
      <c r="AE209" s="55">
        <f>IF(ROUND(AB209,0)/D209 &gt; (1+'Pace of change parameters'!$E$25), ROUND(AB209,0), ROUNDUP(AB209,0))</f>
        <v>730181</v>
      </c>
      <c r="AF209" s="55">
        <v>1141.2622540296047</v>
      </c>
      <c r="AG209" s="16">
        <f t="shared" si="44"/>
        <v>3.0487601275679399E-2</v>
      </c>
      <c r="AH209" s="16">
        <f t="shared" si="45"/>
        <v>2.3334382866912806E-2</v>
      </c>
      <c r="AI209" s="55"/>
      <c r="AJ209" s="55">
        <v>741402.2436116708</v>
      </c>
      <c r="AK209" s="55">
        <v>1158.8008941438652</v>
      </c>
      <c r="AL209" s="16">
        <f t="shared" si="46"/>
        <v>-1.5135162738390884E-2</v>
      </c>
      <c r="AM209" s="57">
        <f t="shared" si="47"/>
        <v>-1.5135162738391106E-2</v>
      </c>
    </row>
    <row r="210" spans="1:39" x14ac:dyDescent="0.2">
      <c r="A210" s="188" t="s">
        <v>467</v>
      </c>
      <c r="B210" s="188" t="s">
        <v>468</v>
      </c>
      <c r="D210" s="67">
        <v>709538.96622281359</v>
      </c>
      <c r="E210" s="72">
        <v>1265.6935891507985</v>
      </c>
      <c r="F210" s="54"/>
      <c r="G210" s="87">
        <v>694092.26873060642</v>
      </c>
      <c r="H210" s="80">
        <v>1227.9432993585563</v>
      </c>
      <c r="I210" s="89"/>
      <c r="J210" s="102">
        <f t="shared" si="48"/>
        <v>2.2254530396163208E-2</v>
      </c>
      <c r="K210" s="125">
        <f t="shared" si="49"/>
        <v>3.0742697819974296E-2</v>
      </c>
      <c r="L210" s="102">
        <v>1.7433329279211929E-2</v>
      </c>
      <c r="M210" s="96">
        <f>INDEX('Pace of change parameters'!$E$20:$I$20,1,$B$6)</f>
        <v>9.0547645222140982E-3</v>
      </c>
      <c r="N210" s="107">
        <f>IF(INDEX('Pace of change parameters'!$E$28:$I$28,1,$B$6)=1,(1+L210)*D210,D210)</f>
        <v>721908.59265740751</v>
      </c>
      <c r="O210" s="93">
        <f>IF(K210&lt;INDEX('Pace of change parameters'!$E$16:$I$16,1,$B$6),1,IF(K210&gt;INDEX('Pace of change parameters'!$E$17:$I$17,1,$B$6),0,(K210-INDEX('Pace of change parameters'!$E$17:$I$17,1,$B$6))/(INDEX('Pace of change parameters'!$E$16:$I$16,1,$B$6)-INDEX('Pace of change parameters'!$E$17:$I$17,1,$B$6))))</f>
        <v>0</v>
      </c>
      <c r="P210" s="56">
        <v>1.7433329279211929E-2</v>
      </c>
      <c r="Q210" s="56">
        <v>9.0547645222140982E-3</v>
      </c>
      <c r="R210" s="9">
        <f>IF(INDEX('Pace of change parameters'!$E$29:$I$29,1,$B$6)=1,D210*(1+P210),D210)</f>
        <v>721908.59265740751</v>
      </c>
      <c r="S210" s="102">
        <f>IF(P210&lt;INDEX('Pace of change parameters'!$E$22:$I$22,1,$B$6),INDEX('Pace of change parameters'!$E$22:$I$22,1,$B$6),P210)</f>
        <v>3.0487423748621283E-2</v>
      </c>
      <c r="T210" s="131">
        <v>2.2001358507111712E-2</v>
      </c>
      <c r="U210" s="116">
        <f t="shared" si="41"/>
        <v>731170.98135220713</v>
      </c>
      <c r="V210" s="130">
        <f>IF(J210&gt;INDEX('Pace of change parameters'!$E$24:$I$24,1,$B$6),0,IF(J210&lt;INDEX('Pace of change parameters'!$E$23:$I$23,1,$B$6),1,(J210-INDEX('Pace of change parameters'!$E$24:$I$24,1,$B$6))/(INDEX('Pace of change parameters'!$E$23:$I$23,1,$B$6)-INDEX('Pace of change parameters'!$E$24:$I$24,1,$B$6))))</f>
        <v>1</v>
      </c>
      <c r="W210" s="131">
        <f>MIN(S210, S210+(INDEX('Pace of change parameters'!$E$25:$I$25,1,$B$6)-S210)*(1-V210))</f>
        <v>3.0487423748621283E-2</v>
      </c>
      <c r="X210" s="131">
        <v>2.2001358507111712E-2</v>
      </c>
      <c r="Y210" s="107">
        <f t="shared" si="42"/>
        <v>731170.98135220713</v>
      </c>
      <c r="Z210" s="96">
        <v>0</v>
      </c>
      <c r="AA210" s="98">
        <f t="shared" si="50"/>
        <v>720146.55780982948</v>
      </c>
      <c r="AB210" s="98">
        <f>IF(INDEX('Pace of change parameters'!$E$27:$I$27,1,$B$6)=1,MAX(AA210,Y210),Y210)</f>
        <v>731170.98135220713</v>
      </c>
      <c r="AC210" s="96">
        <f t="shared" si="43"/>
        <v>3.0487423748621234E-2</v>
      </c>
      <c r="AD210" s="142">
        <v>2.2001358507111712E-2</v>
      </c>
      <c r="AE210" s="55">
        <f>IF(ROUND(AB210,0)/D210 &gt; (1+'Pace of change parameters'!$E$25), ROUND(AB210,0), ROUNDUP(AB210,0))</f>
        <v>731171</v>
      </c>
      <c r="AF210" s="55">
        <v>1293.5406005563311</v>
      </c>
      <c r="AG210" s="16">
        <f t="shared" si="44"/>
        <v>3.0487450030183938E-2</v>
      </c>
      <c r="AH210" s="16">
        <f t="shared" si="45"/>
        <v>2.2001384572245763E-2</v>
      </c>
      <c r="AI210" s="55"/>
      <c r="AJ210" s="55">
        <v>720146.55780982948</v>
      </c>
      <c r="AK210" s="55">
        <v>1274.036868089546</v>
      </c>
      <c r="AL210" s="16">
        <f t="shared" si="46"/>
        <v>1.5308609158251052E-2</v>
      </c>
      <c r="AM210" s="57">
        <f t="shared" si="47"/>
        <v>1.5308609158251052E-2</v>
      </c>
    </row>
    <row r="211" spans="1:39" x14ac:dyDescent="0.2">
      <c r="A211" s="188" t="s">
        <v>469</v>
      </c>
      <c r="B211" s="188" t="s">
        <v>470</v>
      </c>
      <c r="D211" s="67">
        <v>262784.58450053225</v>
      </c>
      <c r="E211" s="72">
        <v>1218.6263425177715</v>
      </c>
      <c r="F211" s="54"/>
      <c r="G211" s="87">
        <v>264665.07231740659</v>
      </c>
      <c r="H211" s="80">
        <v>1215.0165991182234</v>
      </c>
      <c r="I211" s="89"/>
      <c r="J211" s="102">
        <f t="shared" si="48"/>
        <v>-7.1051604974120552E-3</v>
      </c>
      <c r="K211" s="125">
        <f t="shared" si="49"/>
        <v>2.970941633363422E-3</v>
      </c>
      <c r="L211" s="102">
        <v>1.9294860913454448E-2</v>
      </c>
      <c r="M211" s="96">
        <f>INDEX('Pace of change parameters'!$E$20:$I$20,1,$B$6)</f>
        <v>9.0547645222140982E-3</v>
      </c>
      <c r="N211" s="107">
        <f>IF(INDEX('Pace of change parameters'!$E$28:$I$28,1,$B$6)=1,(1+L211)*D211,D211)</f>
        <v>267854.97650866996</v>
      </c>
      <c r="O211" s="93">
        <f>IF(K211&lt;INDEX('Pace of change parameters'!$E$16:$I$16,1,$B$6),1,IF(K211&gt;INDEX('Pace of change parameters'!$E$17:$I$17,1,$B$6),0,(K211-INDEX('Pace of change parameters'!$E$17:$I$17,1,$B$6))/(INDEX('Pace of change parameters'!$E$16:$I$16,1,$B$6)-INDEX('Pace of change parameters'!$E$17:$I$17,1,$B$6))))</f>
        <v>0</v>
      </c>
      <c r="P211" s="56">
        <v>1.9294860913454448E-2</v>
      </c>
      <c r="Q211" s="56">
        <v>9.0547645222140982E-3</v>
      </c>
      <c r="R211" s="9">
        <f>IF(INDEX('Pace of change parameters'!$E$29:$I$29,1,$B$6)=1,D211*(1+P211),D211)</f>
        <v>267854.97650866996</v>
      </c>
      <c r="S211" s="102">
        <f>IF(P211&lt;INDEX('Pace of change parameters'!$E$22:$I$22,1,$B$6),INDEX('Pace of change parameters'!$E$22:$I$22,1,$B$6),P211)</f>
        <v>3.0487423748621283E-2</v>
      </c>
      <c r="T211" s="131">
        <v>2.0134884013759624E-2</v>
      </c>
      <c r="U211" s="116">
        <f t="shared" si="41"/>
        <v>270796.20948280534</v>
      </c>
      <c r="V211" s="130">
        <f>IF(J211&gt;INDEX('Pace of change parameters'!$E$24:$I$24,1,$B$6),0,IF(J211&lt;INDEX('Pace of change parameters'!$E$23:$I$23,1,$B$6),1,(J211-INDEX('Pace of change parameters'!$E$24:$I$24,1,$B$6))/(INDEX('Pace of change parameters'!$E$23:$I$23,1,$B$6)-INDEX('Pace of change parameters'!$E$24:$I$24,1,$B$6))))</f>
        <v>1</v>
      </c>
      <c r="W211" s="131">
        <f>MIN(S211, S211+(INDEX('Pace of change parameters'!$E$25:$I$25,1,$B$6)-S211)*(1-V211))</f>
        <v>3.0487423748621283E-2</v>
      </c>
      <c r="X211" s="131">
        <v>2.0134884013759624E-2</v>
      </c>
      <c r="Y211" s="107">
        <f t="shared" si="42"/>
        <v>270796.20948280534</v>
      </c>
      <c r="Z211" s="96">
        <v>-4.2980607395303183E-3</v>
      </c>
      <c r="AA211" s="98">
        <f t="shared" si="50"/>
        <v>273419.61453045631</v>
      </c>
      <c r="AB211" s="98">
        <f>IF(INDEX('Pace of change parameters'!$E$27:$I$27,1,$B$6)=1,MAX(AA211,Y211),Y211)</f>
        <v>270796.20948280534</v>
      </c>
      <c r="AC211" s="96">
        <f t="shared" si="43"/>
        <v>3.0487423748621234E-2</v>
      </c>
      <c r="AD211" s="142">
        <v>2.0134884013759624E-2</v>
      </c>
      <c r="AE211" s="55">
        <f>IF(ROUND(AB211,0)/D211 &gt; (1+'Pace of change parameters'!$E$25), ROUND(AB211,0), ROUNDUP(AB211,0))</f>
        <v>270796</v>
      </c>
      <c r="AF211" s="55">
        <v>1243.1622808930017</v>
      </c>
      <c r="AG211" s="16">
        <f t="shared" si="44"/>
        <v>3.0486626583118737E-2</v>
      </c>
      <c r="AH211" s="16">
        <f t="shared" si="45"/>
        <v>2.0134094856785412E-2</v>
      </c>
      <c r="AI211" s="55"/>
      <c r="AJ211" s="55">
        <v>274599.86141387979</v>
      </c>
      <c r="AK211" s="55">
        <v>1260.6249355536308</v>
      </c>
      <c r="AL211" s="16">
        <f t="shared" si="46"/>
        <v>-1.3852379219327249E-2</v>
      </c>
      <c r="AM211" s="57">
        <f t="shared" si="47"/>
        <v>-1.3852379219327471E-2</v>
      </c>
    </row>
    <row r="212" spans="1:39" x14ac:dyDescent="0.2">
      <c r="A212" s="188" t="s">
        <v>471</v>
      </c>
      <c r="B212" s="188" t="s">
        <v>472</v>
      </c>
      <c r="D212" s="67">
        <v>1099935.9028562477</v>
      </c>
      <c r="E212" s="72">
        <v>1219.7900318009449</v>
      </c>
      <c r="F212" s="54"/>
      <c r="G212" s="87">
        <v>1091487.7319653011</v>
      </c>
      <c r="H212" s="80">
        <v>1204.163324275512</v>
      </c>
      <c r="I212" s="89"/>
      <c r="J212" s="102">
        <f t="shared" si="48"/>
        <v>7.7400511646017467E-3</v>
      </c>
      <c r="K212" s="125">
        <f t="shared" si="49"/>
        <v>1.2977232581663944E-2</v>
      </c>
      <c r="L212" s="102">
        <v>1.4298778447676908E-2</v>
      </c>
      <c r="M212" s="96">
        <f>INDEX('Pace of change parameters'!$E$20:$I$20,1,$B$6)</f>
        <v>9.0547645222140982E-3</v>
      </c>
      <c r="N212" s="107">
        <f>IF(INDEX('Pace of change parameters'!$E$28:$I$28,1,$B$6)=1,(1+L212)*D212,D212)</f>
        <v>1115663.6426378347</v>
      </c>
      <c r="O212" s="93">
        <f>IF(K212&lt;INDEX('Pace of change parameters'!$E$16:$I$16,1,$B$6),1,IF(K212&gt;INDEX('Pace of change parameters'!$E$17:$I$17,1,$B$6),0,(K212-INDEX('Pace of change parameters'!$E$17:$I$17,1,$B$6))/(INDEX('Pace of change parameters'!$E$16:$I$16,1,$B$6)-INDEX('Pace of change parameters'!$E$17:$I$17,1,$B$6))))</f>
        <v>0</v>
      </c>
      <c r="P212" s="56">
        <v>1.4298778447676908E-2</v>
      </c>
      <c r="Q212" s="56">
        <v>9.0547645222140982E-3</v>
      </c>
      <c r="R212" s="9">
        <f>IF(INDEX('Pace of change parameters'!$E$29:$I$29,1,$B$6)=1,D212*(1+P212),D212)</f>
        <v>1115663.6426378347</v>
      </c>
      <c r="S212" s="102">
        <f>IF(P212&lt;INDEX('Pace of change parameters'!$E$22:$I$22,1,$B$6),INDEX('Pace of change parameters'!$E$22:$I$22,1,$B$6),P212)</f>
        <v>3.0487423748621283E-2</v>
      </c>
      <c r="T212" s="131">
        <v>2.5159713102629544E-2</v>
      </c>
      <c r="U212" s="116">
        <f t="shared" si="41"/>
        <v>1133470.1148229484</v>
      </c>
      <c r="V212" s="130">
        <f>IF(J212&gt;INDEX('Pace of change parameters'!$E$24:$I$24,1,$B$6),0,IF(J212&lt;INDEX('Pace of change parameters'!$E$23:$I$23,1,$B$6),1,(J212-INDEX('Pace of change parameters'!$E$24:$I$24,1,$B$6))/(INDEX('Pace of change parameters'!$E$23:$I$23,1,$B$6)-INDEX('Pace of change parameters'!$E$24:$I$24,1,$B$6))))</f>
        <v>1</v>
      </c>
      <c r="W212" s="131">
        <f>MIN(S212, S212+(INDEX('Pace of change parameters'!$E$25:$I$25,1,$B$6)-S212)*(1-V212))</f>
        <v>3.0487423748621283E-2</v>
      </c>
      <c r="X212" s="131">
        <v>2.5159713102629544E-2</v>
      </c>
      <c r="Y212" s="107">
        <f t="shared" si="42"/>
        <v>1133470.1148229484</v>
      </c>
      <c r="Z212" s="96">
        <v>0</v>
      </c>
      <c r="AA212" s="98">
        <f t="shared" si="50"/>
        <v>1132459.1390479046</v>
      </c>
      <c r="AB212" s="98">
        <f>IF(INDEX('Pace of change parameters'!$E$27:$I$27,1,$B$6)=1,MAX(AA212,Y212),Y212)</f>
        <v>1133470.1148229484</v>
      </c>
      <c r="AC212" s="96">
        <f t="shared" si="43"/>
        <v>3.0487423748621234E-2</v>
      </c>
      <c r="AD212" s="142">
        <v>2.5159713102629544E-2</v>
      </c>
      <c r="AE212" s="55">
        <f>IF(ROUND(AB212,0)/D212 &gt; (1+'Pace of change parameters'!$E$25), ROUND(AB212,0), ROUNDUP(AB212,0))</f>
        <v>1133470</v>
      </c>
      <c r="AF212" s="55">
        <v>1250.4794723702446</v>
      </c>
      <c r="AG212" s="16">
        <f t="shared" si="44"/>
        <v>3.0487319358039722E-2</v>
      </c>
      <c r="AH212" s="16">
        <f t="shared" si="45"/>
        <v>2.5159609251756754E-2</v>
      </c>
      <c r="AI212" s="55"/>
      <c r="AJ212" s="55">
        <v>1132459.1390479046</v>
      </c>
      <c r="AK212" s="55">
        <v>1249.3642590253694</v>
      </c>
      <c r="AL212" s="16">
        <f t="shared" si="46"/>
        <v>8.9262465835648896E-4</v>
      </c>
      <c r="AM212" s="57">
        <f t="shared" si="47"/>
        <v>8.9262465835648896E-4</v>
      </c>
    </row>
    <row r="213" spans="1:39" x14ac:dyDescent="0.2">
      <c r="A213" s="188" t="s">
        <v>473</v>
      </c>
      <c r="B213" s="188" t="s">
        <v>474</v>
      </c>
      <c r="D213" s="67">
        <v>672848.18299999996</v>
      </c>
      <c r="E213" s="72">
        <v>1198.3198063021266</v>
      </c>
      <c r="F213" s="54"/>
      <c r="G213" s="87">
        <v>685480.22728884069</v>
      </c>
      <c r="H213" s="80">
        <v>1213.3370902697848</v>
      </c>
      <c r="I213" s="89"/>
      <c r="J213" s="102">
        <f t="shared" si="48"/>
        <v>-1.842802138699462E-2</v>
      </c>
      <c r="K213" s="125">
        <f t="shared" si="49"/>
        <v>-1.2376844067561676E-2</v>
      </c>
      <c r="L213" s="102">
        <v>1.5275367227041148E-2</v>
      </c>
      <c r="M213" s="96">
        <f>INDEX('Pace of change parameters'!$E$20:$I$20,1,$B$6)</f>
        <v>9.0547645222140982E-3</v>
      </c>
      <c r="N213" s="107">
        <f>IF(INDEX('Pace of change parameters'!$E$28:$I$28,1,$B$6)=1,(1+L213)*D213,D213)</f>
        <v>683126.18608337233</v>
      </c>
      <c r="O213" s="93">
        <f>IF(K213&lt;INDEX('Pace of change parameters'!$E$16:$I$16,1,$B$6),1,IF(K213&gt;INDEX('Pace of change parameters'!$E$17:$I$17,1,$B$6),0,(K213-INDEX('Pace of change parameters'!$E$17:$I$17,1,$B$6))/(INDEX('Pace of change parameters'!$E$16:$I$16,1,$B$6)-INDEX('Pace of change parameters'!$E$17:$I$17,1,$B$6))))</f>
        <v>0</v>
      </c>
      <c r="P213" s="56">
        <v>1.5275367227041148E-2</v>
      </c>
      <c r="Q213" s="56">
        <v>9.0547645222140982E-3</v>
      </c>
      <c r="R213" s="9">
        <f>IF(INDEX('Pace of change parameters'!$E$29:$I$29,1,$B$6)=1,D213*(1+P213),D213)</f>
        <v>683126.18608337233</v>
      </c>
      <c r="S213" s="102">
        <f>IF(P213&lt;INDEX('Pace of change parameters'!$E$22:$I$22,1,$B$6),INDEX('Pace of change parameters'!$E$22:$I$22,1,$B$6),P213)</f>
        <v>3.0487423748621283E-2</v>
      </c>
      <c r="T213" s="131">
        <v>2.4173616615716043E-2</v>
      </c>
      <c r="U213" s="116">
        <f t="shared" si="41"/>
        <v>693361.5906736108</v>
      </c>
      <c r="V213" s="130">
        <f>IF(J213&gt;INDEX('Pace of change parameters'!$E$24:$I$24,1,$B$6),0,IF(J213&lt;INDEX('Pace of change parameters'!$E$23:$I$23,1,$B$6),1,(J213-INDEX('Pace of change parameters'!$E$24:$I$24,1,$B$6))/(INDEX('Pace of change parameters'!$E$23:$I$23,1,$B$6)-INDEX('Pace of change parameters'!$E$24:$I$24,1,$B$6))))</f>
        <v>1</v>
      </c>
      <c r="W213" s="131">
        <f>MIN(S213, S213+(INDEX('Pace of change parameters'!$E$25:$I$25,1,$B$6)-S213)*(1-V213))</f>
        <v>3.0487423748621283E-2</v>
      </c>
      <c r="X213" s="131">
        <v>2.4173616615716043E-2</v>
      </c>
      <c r="Y213" s="107">
        <f t="shared" si="42"/>
        <v>693361.5906736108</v>
      </c>
      <c r="Z213" s="96">
        <v>-1.9534613815413437E-2</v>
      </c>
      <c r="AA213" s="98">
        <f t="shared" si="50"/>
        <v>697318.00733794016</v>
      </c>
      <c r="AB213" s="98">
        <f>IF(INDEX('Pace of change parameters'!$E$27:$I$27,1,$B$6)=1,MAX(AA213,Y213),Y213)</f>
        <v>693361.5906736108</v>
      </c>
      <c r="AC213" s="96">
        <f t="shared" si="43"/>
        <v>3.0487423748621234E-2</v>
      </c>
      <c r="AD213" s="142">
        <v>2.4173616615716043E-2</v>
      </c>
      <c r="AE213" s="55">
        <f>IF(ROUND(AB213,0)/D213 &gt; (1+'Pace of change parameters'!$E$25), ROUND(AB213,0), ROUNDUP(AB213,0))</f>
        <v>693362</v>
      </c>
      <c r="AF213" s="55">
        <v>1227.2882544125489</v>
      </c>
      <c r="AG213" s="16">
        <f t="shared" si="44"/>
        <v>3.0488032097427897E-2</v>
      </c>
      <c r="AH213" s="16">
        <f t="shared" si="45"/>
        <v>2.4174221237163396E-2</v>
      </c>
      <c r="AI213" s="55"/>
      <c r="AJ213" s="55">
        <v>711211.24433724792</v>
      </c>
      <c r="AK213" s="55">
        <v>1258.8823826244268</v>
      </c>
      <c r="AL213" s="16">
        <f t="shared" si="46"/>
        <v>-2.509696588652921E-2</v>
      </c>
      <c r="AM213" s="57">
        <f t="shared" si="47"/>
        <v>-2.509696588652921E-2</v>
      </c>
    </row>
    <row r="214" spans="1:39" x14ac:dyDescent="0.2">
      <c r="A214" s="188" t="s">
        <v>475</v>
      </c>
      <c r="B214" s="188" t="s">
        <v>476</v>
      </c>
      <c r="D214" s="67">
        <v>386148.7441859956</v>
      </c>
      <c r="E214" s="72">
        <v>1346.7846364768138</v>
      </c>
      <c r="F214" s="54"/>
      <c r="G214" s="87">
        <v>360402.04684594239</v>
      </c>
      <c r="H214" s="80">
        <v>1251.471080577362</v>
      </c>
      <c r="I214" s="89"/>
      <c r="J214" s="102">
        <f t="shared" si="48"/>
        <v>7.1438821076004855E-2</v>
      </c>
      <c r="K214" s="125">
        <f t="shared" si="49"/>
        <v>7.6161213294261065E-2</v>
      </c>
      <c r="L214" s="102">
        <v>1.3502197519824177E-2</v>
      </c>
      <c r="M214" s="96">
        <f>INDEX('Pace of change parameters'!$E$20:$I$20,1,$B$6)</f>
        <v>9.0547645222140982E-3</v>
      </c>
      <c r="N214" s="107">
        <f>IF(INDEX('Pace of change parameters'!$E$28:$I$28,1,$B$6)=1,(1+L214)*D214,D214)</f>
        <v>391362.60080202698</v>
      </c>
      <c r="O214" s="93">
        <f>IF(K214&lt;INDEX('Pace of change parameters'!$E$16:$I$16,1,$B$6),1,IF(K214&gt;INDEX('Pace of change parameters'!$E$17:$I$17,1,$B$6),0,(K214-INDEX('Pace of change parameters'!$E$17:$I$17,1,$B$6))/(INDEX('Pace of change parameters'!$E$16:$I$16,1,$B$6)-INDEX('Pace of change parameters'!$E$17:$I$17,1,$B$6))))</f>
        <v>0</v>
      </c>
      <c r="P214" s="56">
        <v>1.3502197519824177E-2</v>
      </c>
      <c r="Q214" s="56">
        <v>9.0547645222140982E-3</v>
      </c>
      <c r="R214" s="9">
        <f>IF(INDEX('Pace of change parameters'!$E$29:$I$29,1,$B$6)=1,D214*(1+P214),D214)</f>
        <v>391362.60080202698</v>
      </c>
      <c r="S214" s="102">
        <f>IF(P214&lt;INDEX('Pace of change parameters'!$E$22:$I$22,1,$B$6),INDEX('Pace of change parameters'!$E$22:$I$22,1,$B$6),P214)</f>
        <v>3.0487423748621283E-2</v>
      </c>
      <c r="T214" s="131">
        <v>2.5965456471966908E-2</v>
      </c>
      <c r="U214" s="116">
        <f t="shared" si="41"/>
        <v>397921.42457999202</v>
      </c>
      <c r="V214" s="130">
        <f>IF(J214&gt;INDEX('Pace of change parameters'!$E$24:$I$24,1,$B$6),0,IF(J214&lt;INDEX('Pace of change parameters'!$E$23:$I$23,1,$B$6),1,(J214-INDEX('Pace of change parameters'!$E$24:$I$24,1,$B$6))/(INDEX('Pace of change parameters'!$E$23:$I$23,1,$B$6)-INDEX('Pace of change parameters'!$E$24:$I$24,1,$B$6))))</f>
        <v>0.57122357847990302</v>
      </c>
      <c r="W214" s="131">
        <f>MIN(S214, S214+(INDEX('Pace of change parameters'!$E$25:$I$25,1,$B$6)-S214)*(1-V214))</f>
        <v>2.3369735151387672E-2</v>
      </c>
      <c r="X214" s="131">
        <v>1.8879001594020339E-2</v>
      </c>
      <c r="Y214" s="107">
        <f t="shared" si="42"/>
        <v>395172.93806666328</v>
      </c>
      <c r="Z214" s="96">
        <v>0</v>
      </c>
      <c r="AA214" s="98">
        <f t="shared" si="50"/>
        <v>373930.5351122659</v>
      </c>
      <c r="AB214" s="98">
        <f>IF(INDEX('Pace of change parameters'!$E$27:$I$27,1,$B$6)=1,MAX(AA214,Y214),Y214)</f>
        <v>395172.93806666328</v>
      </c>
      <c r="AC214" s="96">
        <f t="shared" si="43"/>
        <v>2.3369735151387738E-2</v>
      </c>
      <c r="AD214" s="142">
        <v>1.8879001594020339E-2</v>
      </c>
      <c r="AE214" s="55">
        <f>IF(ROUND(AB214,0)/D214 &gt; (1+'Pace of change parameters'!$E$25), ROUND(AB214,0), ROUNDUP(AB214,0))</f>
        <v>395173</v>
      </c>
      <c r="AF214" s="55">
        <v>1372.2108008348728</v>
      </c>
      <c r="AG214" s="16">
        <f t="shared" si="44"/>
        <v>2.3369895538641661E-2</v>
      </c>
      <c r="AH214" s="16">
        <f t="shared" si="45"/>
        <v>1.8879161277465917E-2</v>
      </c>
      <c r="AI214" s="55"/>
      <c r="AJ214" s="55">
        <v>373930.5351122659</v>
      </c>
      <c r="AK214" s="55">
        <v>1298.4478166347774</v>
      </c>
      <c r="AL214" s="16">
        <f t="shared" si="46"/>
        <v>5.6808585801521705E-2</v>
      </c>
      <c r="AM214" s="57">
        <f t="shared" si="47"/>
        <v>5.6808585801521705E-2</v>
      </c>
    </row>
    <row r="215" spans="1:39" x14ac:dyDescent="0.2">
      <c r="A215" s="188" t="s">
        <v>477</v>
      </c>
      <c r="B215" s="188" t="s">
        <v>478</v>
      </c>
      <c r="D215" s="67">
        <v>270689.01140820212</v>
      </c>
      <c r="E215" s="72">
        <v>1025.4964271277058</v>
      </c>
      <c r="F215" s="54"/>
      <c r="G215" s="87">
        <v>279613.50416756468</v>
      </c>
      <c r="H215" s="80">
        <v>1050.4434406045496</v>
      </c>
      <c r="I215" s="89"/>
      <c r="J215" s="102">
        <f t="shared" si="48"/>
        <v>-3.1917245148554652E-2</v>
      </c>
      <c r="K215" s="125">
        <f t="shared" si="49"/>
        <v>-2.3749030659362513E-2</v>
      </c>
      <c r="L215" s="102">
        <v>1.7568681030543543E-2</v>
      </c>
      <c r="M215" s="96">
        <f>INDEX('Pace of change parameters'!$E$20:$I$20,1,$B$6)</f>
        <v>9.0547645222140982E-3</v>
      </c>
      <c r="N215" s="107">
        <f>IF(INDEX('Pace of change parameters'!$E$28:$I$28,1,$B$6)=1,(1+L215)*D215,D215)</f>
        <v>275444.66030810599</v>
      </c>
      <c r="O215" s="93">
        <f>IF(K215&lt;INDEX('Pace of change parameters'!$E$16:$I$16,1,$B$6),1,IF(K215&gt;INDEX('Pace of change parameters'!$E$17:$I$17,1,$B$6),0,(K215-INDEX('Pace of change parameters'!$E$17:$I$17,1,$B$6))/(INDEX('Pace of change parameters'!$E$16:$I$16,1,$B$6)-INDEX('Pace of change parameters'!$E$17:$I$17,1,$B$6))))</f>
        <v>0.1097084988842848</v>
      </c>
      <c r="P215" s="56">
        <v>2.5428711419017702E-2</v>
      </c>
      <c r="Q215" s="56">
        <v>1.6849030659362496E-2</v>
      </c>
      <c r="R215" s="9">
        <f>IF(INDEX('Pace of change parameters'!$E$29:$I$29,1,$B$6)=1,D215*(1+P215),D215)</f>
        <v>277572.28416360047</v>
      </c>
      <c r="S215" s="102">
        <f>IF(P215&lt;INDEX('Pace of change parameters'!$E$22:$I$22,1,$B$6),INDEX('Pace of change parameters'!$E$22:$I$22,1,$B$6),P215)</f>
        <v>3.0487423748621283E-2</v>
      </c>
      <c r="T215" s="131">
        <v>2.1865417143824839E-2</v>
      </c>
      <c r="U215" s="116">
        <f t="shared" si="41"/>
        <v>278941.62200309936</v>
      </c>
      <c r="V215" s="130">
        <f>IF(J215&gt;INDEX('Pace of change parameters'!$E$24:$I$24,1,$B$6),0,IF(J215&lt;INDEX('Pace of change parameters'!$E$23:$I$23,1,$B$6),1,(J215-INDEX('Pace of change parameters'!$E$24:$I$24,1,$B$6))/(INDEX('Pace of change parameters'!$E$23:$I$23,1,$B$6)-INDEX('Pace of change parameters'!$E$24:$I$24,1,$B$6))))</f>
        <v>1</v>
      </c>
      <c r="W215" s="131">
        <f>MIN(S215, S215+(INDEX('Pace of change parameters'!$E$25:$I$25,1,$B$6)-S215)*(1-V215))</f>
        <v>3.0487423748621283E-2</v>
      </c>
      <c r="X215" s="131">
        <v>2.1865417143824839E-2</v>
      </c>
      <c r="Y215" s="107">
        <f t="shared" si="42"/>
        <v>278941.62200309936</v>
      </c>
      <c r="Z215" s="96">
        <v>-3.0824380819677533E-2</v>
      </c>
      <c r="AA215" s="98">
        <f t="shared" si="50"/>
        <v>281166.9726191446</v>
      </c>
      <c r="AB215" s="98">
        <f>IF(INDEX('Pace of change parameters'!$E$27:$I$27,1,$B$6)=1,MAX(AA215,Y215),Y215)</f>
        <v>278941.62200309936</v>
      </c>
      <c r="AC215" s="96">
        <f t="shared" si="43"/>
        <v>3.0487423748621234E-2</v>
      </c>
      <c r="AD215" s="142">
        <v>2.1865417143824839E-2</v>
      </c>
      <c r="AE215" s="55">
        <f>IF(ROUND(AB215,0)/D215 &gt; (1+'Pace of change parameters'!$E$25), ROUND(AB215,0), ROUNDUP(AB215,0))</f>
        <v>278942</v>
      </c>
      <c r="AF215" s="55">
        <v>1047.9207543335237</v>
      </c>
      <c r="AG215" s="16">
        <f t="shared" si="44"/>
        <v>3.048882017361354E-2</v>
      </c>
      <c r="AH215" s="16">
        <f t="shared" si="45"/>
        <v>2.1866801885040088E-2</v>
      </c>
      <c r="AI215" s="55"/>
      <c r="AJ215" s="55">
        <v>290109.41572894785</v>
      </c>
      <c r="AK215" s="55">
        <v>1089.8741593949164</v>
      </c>
      <c r="AL215" s="16">
        <f t="shared" si="46"/>
        <v>-3.8493806555322863E-2</v>
      </c>
      <c r="AM215" s="57">
        <f t="shared" si="47"/>
        <v>-3.8493806555322529E-2</v>
      </c>
    </row>
    <row r="216" spans="1:39" x14ac:dyDescent="0.2">
      <c r="A216" s="188" t="s">
        <v>479</v>
      </c>
      <c r="B216" s="188" t="s">
        <v>480</v>
      </c>
      <c r="D216" s="67">
        <v>247013.33450539008</v>
      </c>
      <c r="E216" s="72">
        <v>1068.7619666987857</v>
      </c>
      <c r="F216" s="54"/>
      <c r="G216" s="87">
        <v>251959.42731495341</v>
      </c>
      <c r="H216" s="80">
        <v>1077.3533065488534</v>
      </c>
      <c r="I216" s="89"/>
      <c r="J216" s="102">
        <f t="shared" si="48"/>
        <v>-1.9630512984856963E-2</v>
      </c>
      <c r="K216" s="125">
        <f t="shared" si="49"/>
        <v>-7.9744869188630441E-3</v>
      </c>
      <c r="L216" s="102">
        <v>2.1051841943601435E-2</v>
      </c>
      <c r="M216" s="96">
        <f>INDEX('Pace of change parameters'!$E$20:$I$20,1,$B$6)</f>
        <v>9.0547645222140982E-3</v>
      </c>
      <c r="N216" s="107">
        <f>IF(INDEX('Pace of change parameters'!$E$28:$I$28,1,$B$6)=1,(1+L216)*D216,D216)</f>
        <v>252213.42018135951</v>
      </c>
      <c r="O216" s="93">
        <f>IF(K216&lt;INDEX('Pace of change parameters'!$E$16:$I$16,1,$B$6),1,IF(K216&gt;INDEX('Pace of change parameters'!$E$17:$I$17,1,$B$6),0,(K216-INDEX('Pace of change parameters'!$E$17:$I$17,1,$B$6))/(INDEX('Pace of change parameters'!$E$16:$I$16,1,$B$6)-INDEX('Pace of change parameters'!$E$17:$I$17,1,$B$6))))</f>
        <v>0</v>
      </c>
      <c r="P216" s="56">
        <v>2.1051841943601435E-2</v>
      </c>
      <c r="Q216" s="56">
        <v>9.0547645222140982E-3</v>
      </c>
      <c r="R216" s="9">
        <f>IF(INDEX('Pace of change parameters'!$E$29:$I$29,1,$B$6)=1,D216*(1+P216),D216)</f>
        <v>252213.42018135951</v>
      </c>
      <c r="S216" s="102">
        <f>IF(P216&lt;INDEX('Pace of change parameters'!$E$22:$I$22,1,$B$6),INDEX('Pace of change parameters'!$E$22:$I$22,1,$B$6),P216)</f>
        <v>3.0487423748621283E-2</v>
      </c>
      <c r="T216" s="131">
        <v>1.8379480844424423E-2</v>
      </c>
      <c r="U216" s="116">
        <f t="shared" si="41"/>
        <v>254544.13470601584</v>
      </c>
      <c r="V216" s="130">
        <f>IF(J216&gt;INDEX('Pace of change parameters'!$E$24:$I$24,1,$B$6),0,IF(J216&lt;INDEX('Pace of change parameters'!$E$23:$I$23,1,$B$6),1,(J216-INDEX('Pace of change parameters'!$E$24:$I$24,1,$B$6))/(INDEX('Pace of change parameters'!$E$23:$I$23,1,$B$6)-INDEX('Pace of change parameters'!$E$24:$I$24,1,$B$6))))</f>
        <v>1</v>
      </c>
      <c r="W216" s="131">
        <f>MIN(S216, S216+(INDEX('Pace of change parameters'!$E$25:$I$25,1,$B$6)-S216)*(1-V216))</f>
        <v>3.0487423748621283E-2</v>
      </c>
      <c r="X216" s="131">
        <v>1.8379480844424423E-2</v>
      </c>
      <c r="Y216" s="107">
        <f t="shared" si="42"/>
        <v>254544.13470601584</v>
      </c>
      <c r="Z216" s="96">
        <v>-1.5164162620548538E-2</v>
      </c>
      <c r="AA216" s="98">
        <f t="shared" si="50"/>
        <v>257453.10773855727</v>
      </c>
      <c r="AB216" s="98">
        <f>IF(INDEX('Pace of change parameters'!$E$27:$I$27,1,$B$6)=1,MAX(AA216,Y216),Y216)</f>
        <v>254544.13470601584</v>
      </c>
      <c r="AC216" s="96">
        <f t="shared" si="43"/>
        <v>3.0487423748621234E-2</v>
      </c>
      <c r="AD216" s="142">
        <v>1.8379480844424423E-2</v>
      </c>
      <c r="AE216" s="55">
        <f>IF(ROUND(AB216,0)/D216 &gt; (1+'Pace of change parameters'!$E$25), ROUND(AB216,0), ROUNDUP(AB216,0))</f>
        <v>254544</v>
      </c>
      <c r="AF216" s="55">
        <v>1088.4046808035271</v>
      </c>
      <c r="AG216" s="16">
        <f t="shared" si="44"/>
        <v>3.0486878409576645E-2</v>
      </c>
      <c r="AH216" s="16">
        <f t="shared" si="45"/>
        <v>1.8378941912963187E-2</v>
      </c>
      <c r="AI216" s="55"/>
      <c r="AJ216" s="55">
        <v>261417.28191331253</v>
      </c>
      <c r="AK216" s="55">
        <v>1117.7941466991349</v>
      </c>
      <c r="AL216" s="16">
        <f t="shared" si="46"/>
        <v>-2.6292377699771774E-2</v>
      </c>
      <c r="AM216" s="57">
        <f t="shared" si="47"/>
        <v>-2.6292377699771885E-2</v>
      </c>
    </row>
    <row r="217" spans="1:39" x14ac:dyDescent="0.2">
      <c r="A217" s="188" t="s">
        <v>481</v>
      </c>
      <c r="B217" s="188" t="s">
        <v>482</v>
      </c>
      <c r="D217" s="67">
        <v>540307.55347307981</v>
      </c>
      <c r="E217" s="72">
        <v>1111.682177066459</v>
      </c>
      <c r="F217" s="54"/>
      <c r="G217" s="87">
        <v>568905.85616508417</v>
      </c>
      <c r="H217" s="80">
        <v>1163.8202788502804</v>
      </c>
      <c r="I217" s="89"/>
      <c r="J217" s="102">
        <f t="shared" si="48"/>
        <v>-5.0268954664628662E-2</v>
      </c>
      <c r="K217" s="125">
        <f t="shared" si="49"/>
        <v>-4.4799100626883526E-2</v>
      </c>
      <c r="L217" s="102">
        <v>1.4866285905174248E-2</v>
      </c>
      <c r="M217" s="96">
        <f>INDEX('Pace of change parameters'!$E$20:$I$20,1,$B$6)</f>
        <v>9.0547645222140982E-3</v>
      </c>
      <c r="N217" s="107">
        <f>IF(INDEX('Pace of change parameters'!$E$28:$I$28,1,$B$6)=1,(1+L217)*D217,D217)</f>
        <v>548339.92003973585</v>
      </c>
      <c r="O217" s="93">
        <f>IF(K217&lt;INDEX('Pace of change parameters'!$E$16:$I$16,1,$B$6),1,IF(K217&gt;INDEX('Pace of change parameters'!$E$17:$I$17,1,$B$6),0,(K217-INDEX('Pace of change parameters'!$E$17:$I$17,1,$B$6))/(INDEX('Pace of change parameters'!$E$16:$I$16,1,$B$6)-INDEX('Pace of change parameters'!$E$17:$I$17,1,$B$6))))</f>
        <v>0.40599958478128134</v>
      </c>
      <c r="P217" s="56">
        <v>4.3876747260864324E-2</v>
      </c>
      <c r="Q217" s="56">
        <v>3.7899100626883619E-2</v>
      </c>
      <c r="R217" s="9">
        <f>IF(INDEX('Pace of change parameters'!$E$29:$I$29,1,$B$6)=1,D217*(1+P217),D217)</f>
        <v>564014.49143995403</v>
      </c>
      <c r="S217" s="102">
        <f>IF(P217&lt;INDEX('Pace of change parameters'!$E$22:$I$22,1,$B$6),INDEX('Pace of change parameters'!$E$22:$I$22,1,$B$6),P217)</f>
        <v>4.3876747260864324E-2</v>
      </c>
      <c r="T217" s="131">
        <v>3.7899100626883619E-2</v>
      </c>
      <c r="U217" s="116">
        <f t="shared" si="41"/>
        <v>564014.49143995403</v>
      </c>
      <c r="V217" s="130">
        <f>IF(J217&gt;INDEX('Pace of change parameters'!$E$24:$I$24,1,$B$6),0,IF(J217&lt;INDEX('Pace of change parameters'!$E$23:$I$23,1,$B$6),1,(J217-INDEX('Pace of change parameters'!$E$24:$I$24,1,$B$6))/(INDEX('Pace of change parameters'!$E$23:$I$23,1,$B$6)-INDEX('Pace of change parameters'!$E$24:$I$24,1,$B$6))))</f>
        <v>1</v>
      </c>
      <c r="W217" s="131">
        <f>MIN(S217, S217+(INDEX('Pace of change parameters'!$E$25:$I$25,1,$B$6)-S217)*(1-V217))</f>
        <v>4.3876747260864324E-2</v>
      </c>
      <c r="X217" s="131">
        <v>3.7899100626883619E-2</v>
      </c>
      <c r="Y217" s="107">
        <f t="shared" si="42"/>
        <v>564014.49143995403</v>
      </c>
      <c r="Z217" s="96">
        <v>-5.1721891024805067E-2</v>
      </c>
      <c r="AA217" s="98">
        <f t="shared" si="50"/>
        <v>559731.58133230719</v>
      </c>
      <c r="AB217" s="98">
        <f>IF(INDEX('Pace of change parameters'!$E$27:$I$27,1,$B$6)=1,MAX(AA217,Y217),Y217)</f>
        <v>564014.49143995403</v>
      </c>
      <c r="AC217" s="96">
        <f t="shared" si="43"/>
        <v>4.3876747260864324E-2</v>
      </c>
      <c r="AD217" s="142">
        <v>3.7899100626883619E-2</v>
      </c>
      <c r="AE217" s="55">
        <f>IF(ROUND(AB217,0)/D217 &gt; (1+'Pace of change parameters'!$E$25), ROUND(AB217,0), ROUNDUP(AB217,0))</f>
        <v>564014</v>
      </c>
      <c r="AF217" s="55">
        <v>1153.8129264132338</v>
      </c>
      <c r="AG217" s="16">
        <f t="shared" si="44"/>
        <v>4.3875837704906884E-2</v>
      </c>
      <c r="AH217" s="16">
        <f t="shared" si="45"/>
        <v>3.7898196279399388E-2</v>
      </c>
      <c r="AI217" s="55"/>
      <c r="AJ217" s="55">
        <v>590260.99625689944</v>
      </c>
      <c r="AK217" s="55">
        <v>1207.5068481256919</v>
      </c>
      <c r="AL217" s="16">
        <f t="shared" si="46"/>
        <v>-4.4466763725441782E-2</v>
      </c>
      <c r="AM217" s="57">
        <f t="shared" si="47"/>
        <v>-4.4466763725441893E-2</v>
      </c>
    </row>
    <row r="218" spans="1:39" x14ac:dyDescent="0.2">
      <c r="A218" s="188"/>
      <c r="B218" s="188"/>
      <c r="D218" s="67"/>
      <c r="E218" s="72"/>
      <c r="F218" s="54"/>
      <c r="G218" s="87"/>
      <c r="H218" s="80"/>
      <c r="I218" s="89"/>
      <c r="J218" s="102"/>
      <c r="K218" s="125"/>
      <c r="L218" s="102"/>
      <c r="M218" s="96"/>
      <c r="N218" s="107"/>
      <c r="O218" s="93"/>
      <c r="P218" s="56"/>
      <c r="Q218" s="56"/>
      <c r="R218" s="9"/>
      <c r="S218" s="102"/>
      <c r="T218" s="131"/>
      <c r="U218" s="116"/>
      <c r="V218" s="130"/>
      <c r="W218" s="131"/>
      <c r="X218" s="131"/>
      <c r="Y218" s="107"/>
      <c r="Z218" s="96"/>
      <c r="AA218" s="98"/>
      <c r="AB218" s="98"/>
      <c r="AC218" s="96"/>
      <c r="AD218" s="142"/>
      <c r="AE218" s="55"/>
      <c r="AF218" s="55"/>
      <c r="AG218" s="16"/>
      <c r="AH218" s="16"/>
      <c r="AI218" s="55"/>
      <c r="AJ218" s="55"/>
      <c r="AK218" s="55"/>
      <c r="AL218" s="16"/>
      <c r="AM218" s="57"/>
    </row>
    <row r="219" spans="1:39" s="42" customFormat="1" x14ac:dyDescent="0.2">
      <c r="A219" s="2"/>
      <c r="B219" s="58" t="s">
        <v>12</v>
      </c>
      <c r="D219" s="22">
        <f>SUM(D9:D217)</f>
        <v>68000181.000000015</v>
      </c>
      <c r="E219" s="73">
        <v>1186.1356151637897</v>
      </c>
      <c r="F219" s="59"/>
      <c r="G219" s="88">
        <f>SUM(G9:G217)</f>
        <v>68000181</v>
      </c>
      <c r="H219" s="81">
        <v>1177.3320813009141</v>
      </c>
      <c r="I219" s="150"/>
      <c r="J219" s="103">
        <f>D219/G219-1</f>
        <v>0</v>
      </c>
      <c r="K219" s="126">
        <f>E219/H219-1</f>
        <v>7.4775282205408189E-3</v>
      </c>
      <c r="L219" s="103">
        <f>N219/D219 - 1</f>
        <v>1.6406246079678111E-2</v>
      </c>
      <c r="M219" s="25">
        <f>'Pace of change parameters'!$E$20</f>
        <v>9.0547645222140982E-3</v>
      </c>
      <c r="N219" s="108">
        <f>SUM(N9:N217)</f>
        <v>69115808.702948675</v>
      </c>
      <c r="O219" s="25"/>
      <c r="P219" s="25">
        <f>R219/D219 - 1</f>
        <v>2.3645889565515832E-2</v>
      </c>
      <c r="Q219" s="25"/>
      <c r="R219" s="108">
        <f>SUM(R9:R217)</f>
        <v>69608105.770361111</v>
      </c>
      <c r="S219" s="103">
        <f>U219/D219-1</f>
        <v>3.4287872969319455E-2</v>
      </c>
      <c r="T219" s="25"/>
      <c r="U219" s="117">
        <f>SUM(U9:U217)</f>
        <v>70331762.568018749</v>
      </c>
      <c r="V219" s="103"/>
      <c r="W219" s="25">
        <f>Y219/D219-1</f>
        <v>3.301470168276377E-2</v>
      </c>
      <c r="X219" s="25"/>
      <c r="Y219" s="108">
        <f>SUM(Y9:Y217)</f>
        <v>70245186.690088958</v>
      </c>
      <c r="Z219" s="28"/>
      <c r="AA219" s="28">
        <f>SUM(AA9:AA160)</f>
        <v>49974714.130359806</v>
      </c>
      <c r="AB219" s="28">
        <f>SUM(AB9:AB217)</f>
        <v>70245186.690088958</v>
      </c>
      <c r="AC219" s="25">
        <f>AB219/D219-1</f>
        <v>3.301470168276377E-2</v>
      </c>
      <c r="AD219" s="126"/>
      <c r="AE219" s="23">
        <f>SUM(AE9:AE217)</f>
        <v>70245190</v>
      </c>
      <c r="AF219" s="60">
        <v>1216.201406053289</v>
      </c>
      <c r="AG219" s="24">
        <f>AE219/D219 - 1</f>
        <v>3.3014750357796663E-2</v>
      </c>
      <c r="AH219" s="24">
        <f>AF219/E219 - 1</f>
        <v>2.5347684113968372E-2</v>
      </c>
      <c r="AI219" s="20"/>
      <c r="AJ219" s="23">
        <f>SUM(AJ9:AJ217)</f>
        <v>70552718.253373638</v>
      </c>
      <c r="AK219" s="60">
        <v>1221.5258459779891</v>
      </c>
      <c r="AL219" s="24">
        <f t="shared" ref="AL219" si="51">AE219/AJ219-1</f>
        <v>-4.358843443412419E-3</v>
      </c>
      <c r="AM219" s="61">
        <f t="shared" ref="AM219" si="52">AF219/AK219-1</f>
        <v>-4.35884344341253E-3</v>
      </c>
    </row>
    <row r="220" spans="1:39" x14ac:dyDescent="0.2">
      <c r="D220" s="13"/>
      <c r="E220" s="68"/>
      <c r="G220" s="83"/>
      <c r="H220" s="76"/>
      <c r="J220" s="124"/>
      <c r="K220" s="115"/>
      <c r="L220" s="124"/>
      <c r="M220" s="15"/>
      <c r="N220" s="106"/>
      <c r="O220" s="4"/>
      <c r="P220" s="4"/>
      <c r="Q220" s="4"/>
      <c r="R220" s="4"/>
      <c r="S220" s="124"/>
      <c r="T220" s="15"/>
      <c r="U220" s="115"/>
      <c r="V220" s="124"/>
      <c r="W220" s="15"/>
      <c r="X220" s="15"/>
      <c r="Y220" s="106"/>
      <c r="Z220" s="15"/>
      <c r="AA220" s="15"/>
      <c r="AB220" s="15"/>
      <c r="AC220" s="15"/>
      <c r="AD220" s="115"/>
      <c r="AE220" s="3"/>
      <c r="AF220" s="3"/>
      <c r="AG220" s="3"/>
      <c r="AH220" s="3"/>
      <c r="AI220" s="3"/>
      <c r="AJ220" s="3"/>
      <c r="AK220" s="3"/>
      <c r="AL220" s="3"/>
      <c r="AM220" s="4"/>
    </row>
    <row r="221" spans="1:39" x14ac:dyDescent="0.2">
      <c r="B221" s="42" t="s">
        <v>489</v>
      </c>
      <c r="D221" s="1"/>
    </row>
    <row r="222" spans="1:39" x14ac:dyDescent="0.2">
      <c r="D222" s="1"/>
    </row>
    <row r="223" spans="1:39" x14ac:dyDescent="0.2">
      <c r="B223" s="1" t="s">
        <v>490</v>
      </c>
      <c r="D223" s="54">
        <v>20731931.548887901</v>
      </c>
      <c r="E223" s="156">
        <v>1294.1856618767054</v>
      </c>
      <c r="G223" s="54">
        <v>20309775.138041962</v>
      </c>
      <c r="H223" s="156">
        <v>1262.4901046953144</v>
      </c>
      <c r="J223" s="158">
        <f>D223/G223-1</f>
        <v>2.0785873205223515E-2</v>
      </c>
      <c r="K223" s="159">
        <f>E223/H223-1</f>
        <v>2.5105588601060935E-2</v>
      </c>
      <c r="L223" s="158">
        <f>N223/$D223-1</f>
        <v>1.3223688366894137E-2</v>
      </c>
      <c r="M223" s="160">
        <f>M$219</f>
        <v>9.0547645222140982E-3</v>
      </c>
      <c r="N223" s="54">
        <v>21006084.150934175</v>
      </c>
      <c r="P223" s="158">
        <f>R223/$D223-1</f>
        <v>1.7384889700097883E-2</v>
      </c>
      <c r="Q223" s="161">
        <v>1.3097708730255064E-2</v>
      </c>
      <c r="R223" s="54">
        <v>21092353.892135296</v>
      </c>
      <c r="S223" s="158">
        <f>U223/$D223-1</f>
        <v>3.261618831902191E-2</v>
      </c>
      <c r="T223" s="161">
        <v>2.8264823838841879E-2</v>
      </c>
      <c r="U223" s="54">
        <v>21408128.132503498</v>
      </c>
      <c r="W223" s="158">
        <f>Y223/$D223-1</f>
        <v>3.0722783789464803E-2</v>
      </c>
      <c r="X223" s="161">
        <v>2.6379397969032325E-2</v>
      </c>
      <c r="Y223" s="54">
        <v>21368874.19940237</v>
      </c>
      <c r="AA223" s="54">
        <v>20860613.736411616</v>
      </c>
      <c r="AB223" s="54">
        <v>21368874.19940237</v>
      </c>
      <c r="AC223" s="158">
        <f>AB223/$D223-1</f>
        <v>3.0722783789464803E-2</v>
      </c>
      <c r="AD223" s="161">
        <v>2.6379397969032325E-2</v>
      </c>
      <c r="AE223" s="54">
        <v>21368874</v>
      </c>
      <c r="AF223" s="156">
        <v>1328.3254881019768</v>
      </c>
      <c r="AG223" s="162">
        <f t="shared" ref="AG223" si="53">AE223/D223 - 1</f>
        <v>3.0722774171336953E-2</v>
      </c>
      <c r="AH223" s="162">
        <f t="shared" ref="AH223" si="54">AF223/E223 - 1</f>
        <v>2.63793883914345E-2</v>
      </c>
      <c r="AJ223" s="54">
        <v>21072147.485955179</v>
      </c>
      <c r="AK223" s="156">
        <v>1309.8804642040686</v>
      </c>
      <c r="AL223" s="162">
        <f t="shared" ref="AL223" si="55">AE223/AJ223-1</f>
        <v>1.4081455828960587E-2</v>
      </c>
      <c r="AM223" s="161">
        <f t="shared" ref="AM223" si="56">AF223/AK223-1</f>
        <v>1.4081455828960809E-2</v>
      </c>
    </row>
    <row r="224" spans="1:39" x14ac:dyDescent="0.2">
      <c r="B224" s="1" t="s">
        <v>491</v>
      </c>
      <c r="D224" s="54">
        <v>19868734.764889531</v>
      </c>
      <c r="E224" s="156">
        <v>1147.0356514621669</v>
      </c>
      <c r="G224" s="54">
        <v>20250674.805424042</v>
      </c>
      <c r="H224" s="156">
        <v>1160.7142988204141</v>
      </c>
      <c r="J224" s="158">
        <f t="shared" ref="J224:J226" si="57">D224/G224-1</f>
        <v>-1.8860608063895778E-2</v>
      </c>
      <c r="K224" s="159">
        <f t="shared" ref="K224:K226" si="58">E224/H224-1</f>
        <v>-1.1784680667885516E-2</v>
      </c>
      <c r="L224" s="158">
        <f>N224/$D224-1</f>
        <v>1.6229189920567322E-2</v>
      </c>
      <c r="M224" s="160">
        <f t="shared" ref="M224:M226" si="59">M$219</f>
        <v>9.0547645222140982E-3</v>
      </c>
      <c r="N224" s="54">
        <v>20191188.2348703</v>
      </c>
      <c r="P224" s="158">
        <f>R224/$D224-1</f>
        <v>2.4708053873433888E-2</v>
      </c>
      <c r="Q224" s="161">
        <v>1.7370827208888828E-2</v>
      </c>
      <c r="R224" s="54">
        <v>20359652.53385739</v>
      </c>
      <c r="S224" s="158">
        <f>U224/$D224-1</f>
        <v>3.4508777776818711E-2</v>
      </c>
      <c r="T224" s="161">
        <v>2.7101374897219976E-2</v>
      </c>
      <c r="U224" s="54">
        <v>20554380.517597657</v>
      </c>
      <c r="W224" s="158">
        <f>Y224/$D224-1</f>
        <v>3.4074496992897885E-2</v>
      </c>
      <c r="X224" s="161">
        <v>2.6670203698059058E-2</v>
      </c>
      <c r="Y224" s="54">
        <v>20545751.907888446</v>
      </c>
      <c r="AA224" s="54">
        <v>20520547.151265394</v>
      </c>
      <c r="AB224" s="54">
        <v>20545751.907888446</v>
      </c>
      <c r="AC224" s="158">
        <f>AB224/$D224-1</f>
        <v>3.4074496992897885E-2</v>
      </c>
      <c r="AD224" s="161">
        <v>2.6670203698059058E-2</v>
      </c>
      <c r="AE224" s="54">
        <v>20545751</v>
      </c>
      <c r="AF224" s="156">
        <v>1177.6272738978714</v>
      </c>
      <c r="AG224" s="162">
        <f t="shared" ref="AG224:AG226" si="60">AE224/D224 - 1</f>
        <v>3.4074451298571784E-2</v>
      </c>
      <c r="AH224" s="162">
        <f t="shared" ref="AH224:AH226" si="61">AF224/E224 - 1</f>
        <v>2.6670158330918792E-2</v>
      </c>
      <c r="AJ224" s="54">
        <v>21010828.691585008</v>
      </c>
      <c r="AK224" s="156">
        <v>1204.2842782630059</v>
      </c>
      <c r="AL224" s="162">
        <f t="shared" ref="AL224:AL226" si="62">AE224/AJ224-1</f>
        <v>-2.2135142711970923E-2</v>
      </c>
      <c r="AM224" s="161">
        <f t="shared" ref="AM224:AM226" si="63">AF224/AK224-1</f>
        <v>-2.2135142711970923E-2</v>
      </c>
    </row>
    <row r="225" spans="2:39" x14ac:dyDescent="0.2">
      <c r="B225" s="1" t="s">
        <v>486</v>
      </c>
      <c r="D225" s="54">
        <v>10734728.108999999</v>
      </c>
      <c r="E225" s="156">
        <v>1145.6012396711853</v>
      </c>
      <c r="G225" s="54">
        <v>10514810.448959354</v>
      </c>
      <c r="H225" s="156">
        <v>1107.1477944783007</v>
      </c>
      <c r="J225" s="158">
        <f t="shared" si="57"/>
        <v>2.0915037994090557E-2</v>
      </c>
      <c r="K225" s="159">
        <f t="shared" si="58"/>
        <v>3.4731989156880694E-2</v>
      </c>
      <c r="L225" s="158">
        <f>N225/$D225-1</f>
        <v>2.2668534734558321E-2</v>
      </c>
      <c r="M225" s="160">
        <f t="shared" si="59"/>
        <v>9.0547645222140982E-3</v>
      </c>
      <c r="N225" s="54">
        <v>10978068.666004905</v>
      </c>
      <c r="P225" s="158">
        <f>R225/$D225-1</f>
        <v>2.6738608753253956E-2</v>
      </c>
      <c r="Q225" s="161">
        <v>1.302839455019833E-2</v>
      </c>
      <c r="R225" s="54">
        <v>11021759.803979108</v>
      </c>
      <c r="S225" s="158">
        <f>U225/$D225-1</f>
        <v>3.2902961004082076E-2</v>
      </c>
      <c r="T225" s="161">
        <v>1.9110433163396223E-2</v>
      </c>
      <c r="U225" s="54">
        <v>11087932.449359851</v>
      </c>
      <c r="W225" s="158">
        <f>Y225/$D225-1</f>
        <v>3.0250268148425574E-2</v>
      </c>
      <c r="X225" s="161">
        <v>1.649316216385377E-2</v>
      </c>
      <c r="Y225" s="54">
        <v>11059456.512797691</v>
      </c>
      <c r="AA225" s="54">
        <v>10769860.046939388</v>
      </c>
      <c r="AB225" s="54">
        <v>11059456.512797691</v>
      </c>
      <c r="AC225" s="158">
        <f>AB225/$D225-1</f>
        <v>3.0250268148425574E-2</v>
      </c>
      <c r="AD225" s="161">
        <v>1.649316216385377E-2</v>
      </c>
      <c r="AE225" s="54">
        <v>11059460</v>
      </c>
      <c r="AF225" s="156">
        <v>1164.4961938741194</v>
      </c>
      <c r="AG225" s="162">
        <f t="shared" si="60"/>
        <v>3.0250593000836767E-2</v>
      </c>
      <c r="AH225" s="162">
        <f t="shared" si="61"/>
        <v>1.649348267845574E-2</v>
      </c>
      <c r="AJ225" s="54">
        <v>10909507.124592189</v>
      </c>
      <c r="AK225" s="156">
        <v>1148.7070366573225</v>
      </c>
      <c r="AL225" s="162">
        <f t="shared" si="62"/>
        <v>1.3745155825581445E-2</v>
      </c>
      <c r="AM225" s="161">
        <f t="shared" si="63"/>
        <v>1.3745155825581445E-2</v>
      </c>
    </row>
    <row r="226" spans="2:39" x14ac:dyDescent="0.2">
      <c r="B226" s="1" t="s">
        <v>492</v>
      </c>
      <c r="D226" s="54">
        <v>16664786.577222569</v>
      </c>
      <c r="E226" s="156">
        <v>1140.0421788323622</v>
      </c>
      <c r="G226" s="54">
        <v>16924920.607574642</v>
      </c>
      <c r="H226" s="156">
        <v>1149.2566127794898</v>
      </c>
      <c r="J226" s="158">
        <f t="shared" si="57"/>
        <v>-1.5369881867312918E-2</v>
      </c>
      <c r="K226" s="159">
        <f t="shared" si="58"/>
        <v>-8.0177341114813228E-3</v>
      </c>
      <c r="L226" s="158">
        <f>N226/$D226-1</f>
        <v>1.6542730543788409E-2</v>
      </c>
      <c r="M226" s="160">
        <f t="shared" si="59"/>
        <v>9.0547645222140982E-3</v>
      </c>
      <c r="N226" s="54">
        <v>16940467.651139304</v>
      </c>
      <c r="P226" s="158">
        <f>R226/$D226-1</f>
        <v>2.8176356234201672E-2</v>
      </c>
      <c r="Q226" s="161">
        <v>2.0555953380209546E-2</v>
      </c>
      <c r="R226" s="54">
        <v>17134339.540389333</v>
      </c>
      <c r="S226" s="158">
        <f>U226/$D226-1</f>
        <v>3.6996266857558968E-2</v>
      </c>
      <c r="T226" s="161">
        <v>2.9310494602998061E-2</v>
      </c>
      <c r="U226" s="54">
        <v>17281321.46855776</v>
      </c>
      <c r="W226" s="158">
        <f>Y226/$D226-1</f>
        <v>3.6383153781675448E-2</v>
      </c>
      <c r="X226" s="161">
        <v>2.8701925658678018E-2</v>
      </c>
      <c r="Y226" s="54">
        <v>17271104.070000459</v>
      </c>
      <c r="AA226" s="54">
        <v>17123353.553338569</v>
      </c>
      <c r="AB226" s="54">
        <v>17271104.070000459</v>
      </c>
      <c r="AC226" s="158">
        <f>AB226/$D226-1</f>
        <v>3.6383153781675448E-2</v>
      </c>
      <c r="AD226" s="161">
        <v>2.8701925658678018E-2</v>
      </c>
      <c r="AE226" s="54">
        <v>17271105</v>
      </c>
      <c r="AF226" s="156">
        <v>1172.7636478469299</v>
      </c>
      <c r="AG226" s="162">
        <f t="shared" si="60"/>
        <v>3.6383209587943277E-2</v>
      </c>
      <c r="AH226" s="162">
        <f t="shared" si="61"/>
        <v>2.8701981051333814E-2</v>
      </c>
      <c r="AJ226" s="54">
        <v>17560234.951241244</v>
      </c>
      <c r="AK226" s="156">
        <v>1192.3965026248659</v>
      </c>
      <c r="AL226" s="162">
        <f t="shared" si="62"/>
        <v>-1.6465038881544491E-2</v>
      </c>
      <c r="AM226" s="161">
        <f t="shared" si="63"/>
        <v>-1.646503888154438E-2</v>
      </c>
    </row>
    <row r="227" spans="2:39" x14ac:dyDescent="0.2">
      <c r="B227" s="188"/>
      <c r="D227" s="1"/>
      <c r="G227" s="1"/>
      <c r="N227" s="1"/>
      <c r="P227" s="52"/>
      <c r="R227" s="1"/>
      <c r="T227" s="51"/>
      <c r="U227" s="1"/>
      <c r="W227" s="52"/>
      <c r="X227" s="51"/>
      <c r="Y227" s="1"/>
      <c r="AA227" s="1"/>
      <c r="AB227" s="1"/>
      <c r="AC227" s="52"/>
      <c r="AD227" s="51"/>
      <c r="AE227" s="1"/>
      <c r="AF227" s="74"/>
      <c r="AJ227" s="1"/>
      <c r="AK227" s="74"/>
    </row>
    <row r="228" spans="2:39" x14ac:dyDescent="0.2">
      <c r="B228" s="1" t="s">
        <v>12</v>
      </c>
      <c r="D228" s="155">
        <f>SUM(D223:D226)</f>
        <v>68000181</v>
      </c>
      <c r="E228" s="157">
        <v>1186.1356151637895</v>
      </c>
      <c r="G228" s="155">
        <f>SUM(G223:G226)</f>
        <v>68000181</v>
      </c>
      <c r="H228" s="157">
        <v>1177.3320813009141</v>
      </c>
      <c r="J228" s="158">
        <f>D228/G228-1</f>
        <v>0</v>
      </c>
      <c r="K228" s="159">
        <f>E228/H228-1</f>
        <v>7.4775282205405968E-3</v>
      </c>
      <c r="L228" s="158">
        <f>N228/$D228-1</f>
        <v>1.6406246079678555E-2</v>
      </c>
      <c r="M228" s="160">
        <f>M$219</f>
        <v>9.0547645222140982E-3</v>
      </c>
      <c r="N228" s="155">
        <f>SUM(N223:N226)</f>
        <v>69115808.702948689</v>
      </c>
      <c r="P228" s="158">
        <f>R228/$D228-1</f>
        <v>2.3645889565516276E-2</v>
      </c>
      <c r="Q228" s="161">
        <v>1.6048359285524727E-2</v>
      </c>
      <c r="R228" s="155">
        <f>SUM(R223:R226)</f>
        <v>69608105.770361125</v>
      </c>
      <c r="S228" s="158">
        <f>U228/$D228-1</f>
        <v>3.4287872969319899E-2</v>
      </c>
      <c r="T228" s="161">
        <v>2.6611357571551197E-2</v>
      </c>
      <c r="U228" s="155">
        <f>SUM(U223:U226)</f>
        <v>70331762.568018764</v>
      </c>
      <c r="W228" s="158">
        <f>Y228/$D228-1</f>
        <v>3.3014701682764214E-2</v>
      </c>
      <c r="X228" s="161">
        <v>2.5347635800203605E-2</v>
      </c>
      <c r="Y228" s="155">
        <f>SUM(Y223:Y226)</f>
        <v>70245186.690088972</v>
      </c>
      <c r="AA228" s="155">
        <f>SUM(AA223:AA226)</f>
        <v>69274374.487954974</v>
      </c>
      <c r="AB228" s="155">
        <f>SUM(AB223:AB226)</f>
        <v>70245186.690088972</v>
      </c>
      <c r="AC228" s="158">
        <f>AB228/$D228-1</f>
        <v>3.3014701682764214E-2</v>
      </c>
      <c r="AD228" s="161">
        <v>2.5347635800203605E-2</v>
      </c>
      <c r="AE228" s="155">
        <f>SUM(AE223:AE226)</f>
        <v>70245190</v>
      </c>
      <c r="AF228" s="157">
        <v>1216.201406053289</v>
      </c>
      <c r="AG228" s="162">
        <f t="shared" ref="AG228" si="64">AE228/D228 - 1</f>
        <v>3.3014750357796885E-2</v>
      </c>
      <c r="AH228" s="162">
        <f t="shared" ref="AH228" si="65">AF228/E228 - 1</f>
        <v>2.5347684113968594E-2</v>
      </c>
      <c r="AJ228" s="155">
        <f>SUM(AJ223:AJ226)</f>
        <v>70552718.253373608</v>
      </c>
      <c r="AK228" s="157">
        <v>1221.5258459779884</v>
      </c>
      <c r="AL228" s="162">
        <f t="shared" ref="AL228" si="66">AE228/AJ228-1</f>
        <v>-4.3588434434119749E-3</v>
      </c>
      <c r="AM228" s="161">
        <f t="shared" ref="AM228" si="67">AF228/AK228-1</f>
        <v>-4.3588434434119749E-3</v>
      </c>
    </row>
    <row r="229" spans="2:39" x14ac:dyDescent="0.2">
      <c r="B229" s="188"/>
      <c r="D229" s="1"/>
      <c r="G229" s="1"/>
      <c r="N229" s="1"/>
      <c r="P229" s="52"/>
      <c r="R229" s="1"/>
      <c r="T229" s="51"/>
      <c r="U229" s="1"/>
      <c r="W229" s="52"/>
      <c r="X229" s="51"/>
      <c r="Y229" s="1"/>
      <c r="AA229" s="1"/>
      <c r="AB229" s="1"/>
      <c r="AC229" s="52"/>
      <c r="AD229" s="51"/>
      <c r="AE229" s="1"/>
      <c r="AF229" s="74"/>
      <c r="AJ229" s="1"/>
      <c r="AK229" s="74"/>
    </row>
    <row r="230" spans="2:39" x14ac:dyDescent="0.2">
      <c r="B230" s="204" t="s">
        <v>494</v>
      </c>
      <c r="D230" s="1"/>
      <c r="G230" s="1"/>
      <c r="N230" s="1"/>
      <c r="P230" s="52"/>
      <c r="R230" s="1"/>
      <c r="T230" s="51"/>
      <c r="U230" s="1"/>
      <c r="W230" s="52"/>
      <c r="X230" s="51"/>
      <c r="Y230" s="1"/>
      <c r="AA230" s="1"/>
      <c r="AB230" s="1"/>
      <c r="AC230" s="52"/>
      <c r="AD230" s="51"/>
      <c r="AE230" s="1"/>
      <c r="AF230" s="74"/>
      <c r="AJ230" s="1"/>
      <c r="AK230" s="74"/>
    </row>
    <row r="231" spans="2:39" x14ac:dyDescent="0.2">
      <c r="B231" s="188" t="s">
        <v>518</v>
      </c>
      <c r="D231" s="54">
        <v>4951899.6142039718</v>
      </c>
      <c r="E231" s="156">
        <v>1067.1528173995923</v>
      </c>
      <c r="G231" s="54">
        <v>5116139.6768444879</v>
      </c>
      <c r="H231" s="156">
        <v>1093.5857947578077</v>
      </c>
      <c r="J231" s="158">
        <f t="shared" ref="J231:J240" si="68">D231/G231-1</f>
        <v>-3.2102341416490709E-2</v>
      </c>
      <c r="K231" s="159">
        <f t="shared" ref="K231:K240" si="69">E231/H231-1</f>
        <v>-2.4170922377488746E-2</v>
      </c>
      <c r="L231" s="158">
        <f t="shared" ref="L231:L240" si="70">N231/$D231-1</f>
        <v>1.7290128594790621E-2</v>
      </c>
      <c r="M231" s="160">
        <f t="shared" ref="M231:M240" si="71">M$219</f>
        <v>9.0547645222140982E-3</v>
      </c>
      <c r="N231" s="54">
        <v>5037518.595322052</v>
      </c>
      <c r="P231" s="158">
        <f t="shared" ref="P231:P240" si="72">R231/$D231-1</f>
        <v>3.4387952624948648E-2</v>
      </c>
      <c r="Q231" s="161">
        <v>2.5980574233281484E-2</v>
      </c>
      <c r="R231" s="54">
        <v>5122185.3035407197</v>
      </c>
      <c r="S231" s="158">
        <f t="shared" ref="S231:S240" si="73">U231/$D231-1</f>
        <v>4.0050472094485423E-2</v>
      </c>
      <c r="T231" s="161">
        <v>3.1597069439185166E-2</v>
      </c>
      <c r="U231" s="54">
        <v>5150225.5315173408</v>
      </c>
      <c r="W231" s="158">
        <f t="shared" ref="W231:W240" si="74">Y231/$D231-1</f>
        <v>4.0050472094485423E-2</v>
      </c>
      <c r="X231" s="161">
        <v>3.1597069439185166E-2</v>
      </c>
      <c r="Y231" s="54">
        <v>5150225.5315173408</v>
      </c>
      <c r="AA231" s="54">
        <v>5122779.083211299</v>
      </c>
      <c r="AB231" s="54">
        <v>5150225.5315173408</v>
      </c>
      <c r="AC231" s="158">
        <f t="shared" ref="AC231:AC240" si="75">AB231/$D231-1</f>
        <v>4.0050472094485423E-2</v>
      </c>
      <c r="AD231" s="161">
        <v>3.1597069439185166E-2</v>
      </c>
      <c r="AE231" s="54">
        <v>5150225</v>
      </c>
      <c r="AF231" s="156">
        <v>1100.8716054602214</v>
      </c>
      <c r="AG231" s="162">
        <f t="shared" ref="AG231:AG240" si="76">AE231/D231 - 1</f>
        <v>4.0050364758436041E-2</v>
      </c>
      <c r="AH231" s="162">
        <f t="shared" ref="AH231:AH240" si="77">AF231/E231 - 1</f>
        <v>3.1596962975550369E-2</v>
      </c>
      <c r="AJ231" s="54">
        <v>5308185.2997614099</v>
      </c>
      <c r="AK231" s="156">
        <v>1134.6359572695735</v>
      </c>
      <c r="AL231" s="162">
        <f t="shared" ref="AL231:AL240" si="78">AE231/AJ231-1</f>
        <v>-2.9757872199470792E-2</v>
      </c>
      <c r="AM231" s="161">
        <f t="shared" ref="AM231:AM240" si="79">AF231/AK231-1</f>
        <v>-2.9757872199470681E-2</v>
      </c>
    </row>
    <row r="232" spans="2:39" x14ac:dyDescent="0.2">
      <c r="B232" s="188" t="s">
        <v>519</v>
      </c>
      <c r="D232" s="54">
        <v>7377965.6700355308</v>
      </c>
      <c r="E232" s="156">
        <v>1082.9353040805672</v>
      </c>
      <c r="G232" s="54">
        <v>7651903.8995242482</v>
      </c>
      <c r="H232" s="156">
        <v>1114.2889668664684</v>
      </c>
      <c r="J232" s="158">
        <f t="shared" si="68"/>
        <v>-3.5800009133119093E-2</v>
      </c>
      <c r="K232" s="159">
        <f t="shared" si="69"/>
        <v>-2.8137820366356037E-2</v>
      </c>
      <c r="L232" s="158">
        <f t="shared" si="70"/>
        <v>1.704677687194156E-2</v>
      </c>
      <c r="M232" s="160">
        <f t="shared" si="71"/>
        <v>9.0547645222140982E-3</v>
      </c>
      <c r="N232" s="54">
        <v>7503736.2045814721</v>
      </c>
      <c r="P232" s="158">
        <f t="shared" si="72"/>
        <v>3.6232413153725496E-2</v>
      </c>
      <c r="Q232" s="161">
        <v>2.8062727654887487E-2</v>
      </c>
      <c r="R232" s="54">
        <v>7645287.1704262616</v>
      </c>
      <c r="S232" s="158">
        <f t="shared" si="73"/>
        <v>4.2007946631110293E-2</v>
      </c>
      <c r="T232" s="161">
        <v>3.3792726663846695E-2</v>
      </c>
      <c r="U232" s="54">
        <v>7687898.8581485469</v>
      </c>
      <c r="W232" s="158">
        <f t="shared" si="74"/>
        <v>4.1870606845288094E-2</v>
      </c>
      <c r="X232" s="161">
        <v>3.3656469668759792E-2</v>
      </c>
      <c r="Y232" s="54">
        <v>7686885.5699236207</v>
      </c>
      <c r="AA232" s="54">
        <v>7636656.1619353006</v>
      </c>
      <c r="AB232" s="54">
        <v>7686885.5699236207</v>
      </c>
      <c r="AC232" s="158">
        <f t="shared" si="75"/>
        <v>4.1870606845288094E-2</v>
      </c>
      <c r="AD232" s="161">
        <v>3.3656469668759792E-2</v>
      </c>
      <c r="AE232" s="54">
        <v>7686886</v>
      </c>
      <c r="AF232" s="156">
        <v>1119.3831459243586</v>
      </c>
      <c r="AG232" s="162">
        <f t="shared" si="76"/>
        <v>4.1870665137288654E-2</v>
      </c>
      <c r="AH232" s="162">
        <f t="shared" si="77"/>
        <v>3.3656527501184641E-2</v>
      </c>
      <c r="AJ232" s="54">
        <v>7939135.0432585636</v>
      </c>
      <c r="AK232" s="156">
        <v>1156.1162687518834</v>
      </c>
      <c r="AL232" s="162">
        <f t="shared" si="78"/>
        <v>-3.1772862142300795E-2</v>
      </c>
      <c r="AM232" s="161">
        <f t="shared" si="79"/>
        <v>-3.1772862142300795E-2</v>
      </c>
    </row>
    <row r="233" spans="2:39" x14ac:dyDescent="0.2">
      <c r="B233" s="188" t="s">
        <v>520</v>
      </c>
      <c r="D233" s="54">
        <v>7851043.1903079981</v>
      </c>
      <c r="E233" s="156">
        <v>1153.2931605300034</v>
      </c>
      <c r="G233" s="54">
        <v>7992789.4618970761</v>
      </c>
      <c r="H233" s="156">
        <v>1165.2027667904299</v>
      </c>
      <c r="J233" s="158">
        <f t="shared" si="68"/>
        <v>-1.7734268150663257E-2</v>
      </c>
      <c r="K233" s="159">
        <f t="shared" si="69"/>
        <v>-1.0221059029263735E-2</v>
      </c>
      <c r="L233" s="158">
        <f t="shared" si="70"/>
        <v>1.6718581240150021E-2</v>
      </c>
      <c r="M233" s="160">
        <f t="shared" si="71"/>
        <v>9.0547645222140982E-3</v>
      </c>
      <c r="N233" s="54">
        <v>7982301.4937050883</v>
      </c>
      <c r="P233" s="158">
        <f t="shared" si="72"/>
        <v>2.1829320942834629E-2</v>
      </c>
      <c r="Q233" s="161">
        <v>1.4072823954636826E-2</v>
      </c>
      <c r="R233" s="54">
        <v>8022426.131845287</v>
      </c>
      <c r="S233" s="158">
        <f t="shared" si="73"/>
        <v>3.2211972307030434E-2</v>
      </c>
      <c r="T233" s="161">
        <v>2.4376662739877153E-2</v>
      </c>
      <c r="U233" s="54">
        <v>8103940.7761354987</v>
      </c>
      <c r="W233" s="158">
        <f t="shared" si="74"/>
        <v>3.2211972307030434E-2</v>
      </c>
      <c r="X233" s="161">
        <v>2.4376662739877153E-2</v>
      </c>
      <c r="Y233" s="54">
        <v>8103940.7761354987</v>
      </c>
      <c r="AA233" s="54">
        <v>8137237.0186864678</v>
      </c>
      <c r="AB233" s="54">
        <v>8103940.7761354987</v>
      </c>
      <c r="AC233" s="158">
        <f t="shared" si="75"/>
        <v>3.2211972307030434E-2</v>
      </c>
      <c r="AD233" s="161">
        <v>2.4376662739877153E-2</v>
      </c>
      <c r="AE233" s="54">
        <v>8103940</v>
      </c>
      <c r="AF233" s="156">
        <v>1181.4064857980657</v>
      </c>
      <c r="AG233" s="162">
        <f t="shared" si="76"/>
        <v>3.2211873449403461E-2</v>
      </c>
      <c r="AH233" s="162">
        <f t="shared" si="77"/>
        <v>2.4376564632658138E-2</v>
      </c>
      <c r="AJ233" s="54">
        <v>8292816.4994701724</v>
      </c>
      <c r="AK233" s="156">
        <v>1208.9412308096153</v>
      </c>
      <c r="AL233" s="162">
        <f t="shared" si="78"/>
        <v>-2.2775916901361493E-2</v>
      </c>
      <c r="AM233" s="161">
        <f t="shared" si="79"/>
        <v>-2.2775916901361604E-2</v>
      </c>
    </row>
    <row r="234" spans="2:39" x14ac:dyDescent="0.2">
      <c r="B234" s="188" t="s">
        <v>521</v>
      </c>
      <c r="D234" s="54">
        <v>6174275.231938933</v>
      </c>
      <c r="E234" s="156">
        <v>1153.1596795238552</v>
      </c>
      <c r="G234" s="54">
        <v>6211316.4755051285</v>
      </c>
      <c r="H234" s="156">
        <v>1150.6728814796627</v>
      </c>
      <c r="J234" s="158">
        <f t="shared" si="68"/>
        <v>-5.9635092998836514E-3</v>
      </c>
      <c r="K234" s="159">
        <f t="shared" si="69"/>
        <v>2.1611685512172851E-3</v>
      </c>
      <c r="L234" s="158">
        <f t="shared" si="70"/>
        <v>1.7072041172504715E-2</v>
      </c>
      <c r="M234" s="160">
        <f t="shared" si="71"/>
        <v>9.0547645222140982E-3</v>
      </c>
      <c r="N234" s="54">
        <v>6279682.7129089702</v>
      </c>
      <c r="P234" s="158">
        <f t="shared" si="72"/>
        <v>2.4213633766806408E-2</v>
      </c>
      <c r="Q234" s="161">
        <v>1.5910173119762394E-2</v>
      </c>
      <c r="R234" s="54">
        <v>6323776.871180566</v>
      </c>
      <c r="S234" s="158">
        <f t="shared" si="73"/>
        <v>3.4156508266864449E-2</v>
      </c>
      <c r="T234" s="161">
        <v>2.5772439176027229E-2</v>
      </c>
      <c r="U234" s="54">
        <v>6385166.9149405519</v>
      </c>
      <c r="W234" s="158">
        <f t="shared" si="74"/>
        <v>3.3099653118151995E-2</v>
      </c>
      <c r="X234" s="161">
        <v>2.4724152117845399E-2</v>
      </c>
      <c r="Y234" s="54">
        <v>6378641.6003721086</v>
      </c>
      <c r="AA234" s="54">
        <v>6319463.1369963847</v>
      </c>
      <c r="AB234" s="54">
        <v>6378641.6003721086</v>
      </c>
      <c r="AC234" s="158">
        <f t="shared" si="75"/>
        <v>3.3099653118151995E-2</v>
      </c>
      <c r="AD234" s="161">
        <v>2.4724152117845399E-2</v>
      </c>
      <c r="AE234" s="54">
        <v>6378642</v>
      </c>
      <c r="AF234" s="156">
        <v>1181.6706488893408</v>
      </c>
      <c r="AG234" s="162">
        <f t="shared" si="76"/>
        <v>3.3099717842816068E-2</v>
      </c>
      <c r="AH234" s="162">
        <f t="shared" si="77"/>
        <v>2.4724216317776548E-2</v>
      </c>
      <c r="AJ234" s="54">
        <v>6444471.9827856198</v>
      </c>
      <c r="AK234" s="156">
        <v>1193.8659341043845</v>
      </c>
      <c r="AL234" s="162">
        <f t="shared" si="78"/>
        <v>-1.0214953678356231E-2</v>
      </c>
      <c r="AM234" s="161">
        <f t="shared" si="79"/>
        <v>-1.021495367835612E-2</v>
      </c>
    </row>
    <row r="235" spans="2:39" x14ac:dyDescent="0.2">
      <c r="B235" s="188" t="s">
        <v>522</v>
      </c>
      <c r="D235" s="54">
        <v>6745314.6457170472</v>
      </c>
      <c r="E235" s="156">
        <v>1206.9174968065231</v>
      </c>
      <c r="G235" s="54">
        <v>6769073.4937657714</v>
      </c>
      <c r="H235" s="156">
        <v>1204.301387906527</v>
      </c>
      <c r="J235" s="158">
        <f t="shared" si="68"/>
        <v>-3.5099113742236288E-3</v>
      </c>
      <c r="K235" s="159">
        <f t="shared" si="69"/>
        <v>2.1723041476717775E-3</v>
      </c>
      <c r="L235" s="158">
        <f t="shared" si="70"/>
        <v>1.4568408583232717E-2</v>
      </c>
      <c r="M235" s="160">
        <f t="shared" si="71"/>
        <v>9.0547645222140982E-3</v>
      </c>
      <c r="N235" s="54">
        <v>6843583.1454983167</v>
      </c>
      <c r="P235" s="158">
        <f t="shared" si="72"/>
        <v>2.018233816653825E-2</v>
      </c>
      <c r="Q235" s="161">
        <v>1.4398007574780936E-2</v>
      </c>
      <c r="R235" s="54">
        <v>6881450.866936611</v>
      </c>
      <c r="S235" s="158">
        <f t="shared" si="73"/>
        <v>3.2795510426748331E-2</v>
      </c>
      <c r="T235" s="161">
        <v>2.6939664425015275E-2</v>
      </c>
      <c r="U235" s="54">
        <v>6966530.6825123588</v>
      </c>
      <c r="W235" s="158">
        <f t="shared" si="74"/>
        <v>3.2717713210733024E-2</v>
      </c>
      <c r="X235" s="161">
        <v>2.6862308311339955E-2</v>
      </c>
      <c r="Y235" s="54">
        <v>6966005.9158117743</v>
      </c>
      <c r="AA235" s="54">
        <v>6917077.5627114801</v>
      </c>
      <c r="AB235" s="54">
        <v>6966005.9158117743</v>
      </c>
      <c r="AC235" s="158">
        <f t="shared" si="75"/>
        <v>3.2717713210733024E-2</v>
      </c>
      <c r="AD235" s="161">
        <v>2.6862308311339955E-2</v>
      </c>
      <c r="AE235" s="54">
        <v>6966003</v>
      </c>
      <c r="AF235" s="156">
        <v>1239.3375679533312</v>
      </c>
      <c r="AG235" s="162">
        <f t="shared" si="76"/>
        <v>3.271728093856674E-2</v>
      </c>
      <c r="AH235" s="162">
        <f t="shared" si="77"/>
        <v>2.68618784901129E-2</v>
      </c>
      <c r="AJ235" s="54">
        <v>7023165.6448390316</v>
      </c>
      <c r="AK235" s="156">
        <v>1249.5075051802582</v>
      </c>
      <c r="AL235" s="162">
        <f t="shared" si="78"/>
        <v>-8.1391565755020157E-3</v>
      </c>
      <c r="AM235" s="161">
        <f t="shared" si="79"/>
        <v>-8.1391565755020157E-3</v>
      </c>
    </row>
    <row r="236" spans="2:39" x14ac:dyDescent="0.2">
      <c r="B236" s="188" t="s">
        <v>523</v>
      </c>
      <c r="D236" s="54">
        <v>5561995.5300061395</v>
      </c>
      <c r="E236" s="156">
        <v>1201.1094463827162</v>
      </c>
      <c r="G236" s="54">
        <v>5527080.7702266518</v>
      </c>
      <c r="H236" s="156">
        <v>1185.5992814574599</v>
      </c>
      <c r="J236" s="158">
        <f t="shared" si="68"/>
        <v>6.3170344764214015E-3</v>
      </c>
      <c r="K236" s="159">
        <f t="shared" si="69"/>
        <v>1.308213084119747E-2</v>
      </c>
      <c r="L236" s="158">
        <f t="shared" si="70"/>
        <v>1.5650531520634559E-2</v>
      </c>
      <c r="M236" s="160">
        <f t="shared" si="71"/>
        <v>9.0547645222140982E-3</v>
      </c>
      <c r="N236" s="54">
        <v>5649043.716366129</v>
      </c>
      <c r="P236" s="158">
        <f t="shared" si="72"/>
        <v>2.0528716164051497E-2</v>
      </c>
      <c r="Q236" s="161">
        <v>1.3713893458474402E-2</v>
      </c>
      <c r="R236" s="54">
        <v>5676176.1575473584</v>
      </c>
      <c r="S236" s="158">
        <f t="shared" si="73"/>
        <v>3.1763261221213757E-2</v>
      </c>
      <c r="T236" s="161">
        <v>2.4873417174708479E-2</v>
      </c>
      <c r="U236" s="54">
        <v>5738662.6469369475</v>
      </c>
      <c r="W236" s="158">
        <f t="shared" si="74"/>
        <v>3.0553099924861105E-2</v>
      </c>
      <c r="X236" s="161">
        <v>2.3671337017621363E-2</v>
      </c>
      <c r="Y236" s="54">
        <v>5731931.7352160476</v>
      </c>
      <c r="AA236" s="54">
        <v>5653901.447958868</v>
      </c>
      <c r="AB236" s="54">
        <v>5731931.7352160476</v>
      </c>
      <c r="AC236" s="158">
        <f t="shared" si="75"/>
        <v>3.0553099924861105E-2</v>
      </c>
      <c r="AD236" s="161">
        <v>2.3671337017621363E-2</v>
      </c>
      <c r="AE236" s="54">
        <v>5731934</v>
      </c>
      <c r="AF236" s="156">
        <v>1229.5417986958253</v>
      </c>
      <c r="AG236" s="162">
        <f t="shared" si="76"/>
        <v>3.0553507113960654E-2</v>
      </c>
      <c r="AH236" s="162">
        <f t="shared" si="77"/>
        <v>2.367174148761908E-2</v>
      </c>
      <c r="AJ236" s="54">
        <v>5734551.9763460672</v>
      </c>
      <c r="AK236" s="156">
        <v>1230.1033737847022</v>
      </c>
      <c r="AL236" s="162">
        <f t="shared" si="78"/>
        <v>-4.5652674469875976E-4</v>
      </c>
      <c r="AM236" s="161">
        <f t="shared" si="79"/>
        <v>-4.5652674469875976E-4</v>
      </c>
    </row>
    <row r="237" spans="2:39" x14ac:dyDescent="0.2">
      <c r="B237" s="188" t="s">
        <v>524</v>
      </c>
      <c r="D237" s="54">
        <v>6619097.0967244152</v>
      </c>
      <c r="E237" s="156">
        <v>1219.3339606559023</v>
      </c>
      <c r="G237" s="54">
        <v>6371081.8578967284</v>
      </c>
      <c r="H237" s="156">
        <v>1163.7791554645412</v>
      </c>
      <c r="J237" s="158">
        <f t="shared" si="68"/>
        <v>3.8928276917409299E-2</v>
      </c>
      <c r="K237" s="159">
        <f t="shared" si="69"/>
        <v>4.7736552876465277E-2</v>
      </c>
      <c r="L237" s="158">
        <f t="shared" si="70"/>
        <v>1.7514216601805188E-2</v>
      </c>
      <c r="M237" s="160">
        <f t="shared" si="71"/>
        <v>9.0547645222140982E-3</v>
      </c>
      <c r="N237" s="54">
        <v>6735025.3969848268</v>
      </c>
      <c r="P237" s="158">
        <f t="shared" si="72"/>
        <v>2.0861081945384496E-2</v>
      </c>
      <c r="Q237" s="161">
        <v>1.227874690997055E-2</v>
      </c>
      <c r="R237" s="54">
        <v>6757178.6236636396</v>
      </c>
      <c r="S237" s="158">
        <f t="shared" si="73"/>
        <v>3.2586033564477868E-2</v>
      </c>
      <c r="T237" s="161">
        <v>2.3905127367082502E-2</v>
      </c>
      <c r="U237" s="54">
        <v>6834787.2168848151</v>
      </c>
      <c r="W237" s="158">
        <f t="shared" si="74"/>
        <v>2.8394321620477392E-2</v>
      </c>
      <c r="X237" s="161">
        <v>1.9748654964398149E-2</v>
      </c>
      <c r="Y237" s="54">
        <v>6807041.8685259763</v>
      </c>
      <c r="AA237" s="54">
        <v>6544976.2402789909</v>
      </c>
      <c r="AB237" s="54">
        <v>6807041.8685259763</v>
      </c>
      <c r="AC237" s="158">
        <f t="shared" si="75"/>
        <v>2.8394321620477392E-2</v>
      </c>
      <c r="AD237" s="161">
        <v>1.9748654964398149E-2</v>
      </c>
      <c r="AE237" s="54">
        <v>6807044</v>
      </c>
      <c r="AF237" s="156">
        <v>1243.4145556788076</v>
      </c>
      <c r="AG237" s="162">
        <f t="shared" si="76"/>
        <v>2.8394643639325645E-2</v>
      </c>
      <c r="AH237" s="162">
        <f t="shared" si="77"/>
        <v>1.9748974276048159E-2</v>
      </c>
      <c r="AJ237" s="54">
        <v>6610234.5123076644</v>
      </c>
      <c r="AK237" s="156">
        <v>1207.4641810826774</v>
      </c>
      <c r="AL237" s="162">
        <f t="shared" si="78"/>
        <v>2.9773450143999236E-2</v>
      </c>
      <c r="AM237" s="161">
        <f t="shared" si="79"/>
        <v>2.9773450143999458E-2</v>
      </c>
    </row>
    <row r="238" spans="2:39" x14ac:dyDescent="0.2">
      <c r="B238" s="188" t="s">
        <v>525</v>
      </c>
      <c r="D238" s="54">
        <v>8016754.3623707425</v>
      </c>
      <c r="E238" s="156">
        <v>1242.0536208623594</v>
      </c>
      <c r="G238" s="54">
        <v>7922217.2607164001</v>
      </c>
      <c r="H238" s="156">
        <v>1218.9945586553501</v>
      </c>
      <c r="J238" s="158">
        <f t="shared" si="68"/>
        <v>1.1933161959988059E-2</v>
      </c>
      <c r="K238" s="159">
        <f t="shared" si="69"/>
        <v>1.8916460326488416E-2</v>
      </c>
      <c r="L238" s="158">
        <f t="shared" si="70"/>
        <v>1.5790806278951131E-2</v>
      </c>
      <c r="M238" s="160">
        <f t="shared" si="71"/>
        <v>9.0547645222140982E-3</v>
      </c>
      <c r="N238" s="54">
        <v>8143345.3774928749</v>
      </c>
      <c r="P238" s="158">
        <f t="shared" si="72"/>
        <v>2.082739700372982E-2</v>
      </c>
      <c r="Q238" s="161">
        <v>1.3831001743130455E-2</v>
      </c>
      <c r="R238" s="54">
        <v>8183722.4881572211</v>
      </c>
      <c r="S238" s="158">
        <f t="shared" si="73"/>
        <v>3.3838588300136418E-2</v>
      </c>
      <c r="T238" s="161">
        <v>2.6753018868283407E-2</v>
      </c>
      <c r="U238" s="54">
        <v>8288030.0127423285</v>
      </c>
      <c r="W238" s="158">
        <f t="shared" si="74"/>
        <v>3.2573492605227905E-2</v>
      </c>
      <c r="X238" s="161">
        <v>2.5496593698431269E-2</v>
      </c>
      <c r="Y238" s="54">
        <v>8277888.0513113542</v>
      </c>
      <c r="AA238" s="54">
        <v>8118476.291643694</v>
      </c>
      <c r="AB238" s="54">
        <v>8277888.0513113542</v>
      </c>
      <c r="AC238" s="158">
        <f t="shared" si="75"/>
        <v>3.2573492605227905E-2</v>
      </c>
      <c r="AD238" s="161">
        <v>2.5496593698431269E-2</v>
      </c>
      <c r="AE238" s="54">
        <v>8277889</v>
      </c>
      <c r="AF238" s="156">
        <v>1273.7219033602321</v>
      </c>
      <c r="AG238" s="162">
        <f t="shared" si="76"/>
        <v>3.257361094347333E-2</v>
      </c>
      <c r="AH238" s="162">
        <f t="shared" si="77"/>
        <v>2.5496711225627688E-2</v>
      </c>
      <c r="AJ238" s="54">
        <v>8219595.2145676995</v>
      </c>
      <c r="AK238" s="156">
        <v>1264.7522166037531</v>
      </c>
      <c r="AL238" s="162">
        <f t="shared" si="78"/>
        <v>7.0920506315184095E-3</v>
      </c>
      <c r="AM238" s="161">
        <f t="shared" si="79"/>
        <v>7.0920506315184095E-3</v>
      </c>
    </row>
    <row r="239" spans="2:39" x14ac:dyDescent="0.2">
      <c r="B239" s="188" t="s">
        <v>526</v>
      </c>
      <c r="D239" s="54">
        <v>7070458.2902060226</v>
      </c>
      <c r="E239" s="156">
        <v>1284.5716395151542</v>
      </c>
      <c r="G239" s="54">
        <v>6818506.7119408632</v>
      </c>
      <c r="H239" s="156">
        <v>1228.8711886548283</v>
      </c>
      <c r="J239" s="158">
        <f t="shared" si="68"/>
        <v>3.6951137383780974E-2</v>
      </c>
      <c r="K239" s="159">
        <f t="shared" si="69"/>
        <v>4.532651703007029E-2</v>
      </c>
      <c r="L239" s="158">
        <f t="shared" si="70"/>
        <v>1.6812673259892552E-2</v>
      </c>
      <c r="M239" s="160">
        <f t="shared" si="71"/>
        <v>9.0547645222140982E-3</v>
      </c>
      <c r="N239" s="54">
        <v>7189331.5952369552</v>
      </c>
      <c r="P239" s="158">
        <f t="shared" si="72"/>
        <v>1.6812673259892552E-2</v>
      </c>
      <c r="Q239" s="161">
        <v>8.6657526289055653E-3</v>
      </c>
      <c r="R239" s="54">
        <v>7189331.5952369552</v>
      </c>
      <c r="S239" s="158">
        <f t="shared" si="73"/>
        <v>3.0487423748621234E-2</v>
      </c>
      <c r="T239" s="161">
        <v>2.2230938091735153E-2</v>
      </c>
      <c r="U239" s="54">
        <v>7286018.3481964851</v>
      </c>
      <c r="W239" s="158">
        <f t="shared" si="74"/>
        <v>2.6863582318057633E-2</v>
      </c>
      <c r="X239" s="161">
        <v>1.8636131653840815E-2</v>
      </c>
      <c r="Y239" s="54">
        <v>7260396.1285113646</v>
      </c>
      <c r="AA239" s="54">
        <v>7049005.4261764064</v>
      </c>
      <c r="AB239" s="54">
        <v>7260396.1285113646</v>
      </c>
      <c r="AC239" s="158">
        <f t="shared" si="75"/>
        <v>2.6863582318057633E-2</v>
      </c>
      <c r="AD239" s="161">
        <v>1.8636131653840815E-2</v>
      </c>
      <c r="AE239" s="54">
        <v>7260397</v>
      </c>
      <c r="AF239" s="156">
        <v>1308.5112427727313</v>
      </c>
      <c r="AG239" s="162">
        <f t="shared" si="76"/>
        <v>2.6863705575786989E-2</v>
      </c>
      <c r="AH239" s="162">
        <f t="shared" si="77"/>
        <v>1.863625392400281E-2</v>
      </c>
      <c r="AJ239" s="54">
        <v>7074454.4482359644</v>
      </c>
      <c r="AK239" s="156">
        <v>1274.9995877636334</v>
      </c>
      <c r="AL239" s="162">
        <f t="shared" si="78"/>
        <v>2.6283659485630162E-2</v>
      </c>
      <c r="AM239" s="161">
        <f t="shared" si="79"/>
        <v>2.628365948562994E-2</v>
      </c>
    </row>
    <row r="240" spans="2:39" x14ac:dyDescent="0.2">
      <c r="B240" s="188" t="s">
        <v>527</v>
      </c>
      <c r="D240" s="54">
        <v>7631377.368489204</v>
      </c>
      <c r="E240" s="156">
        <v>1249.4860706611903</v>
      </c>
      <c r="G240" s="54">
        <v>7620071.3916826481</v>
      </c>
      <c r="H240" s="156">
        <v>1238.980578283386</v>
      </c>
      <c r="J240" s="158">
        <f t="shared" si="68"/>
        <v>1.4837100895008781E-3</v>
      </c>
      <c r="K240" s="159">
        <f t="shared" si="69"/>
        <v>8.4791420962866404E-3</v>
      </c>
      <c r="L240" s="158">
        <f t="shared" si="70"/>
        <v>1.5837651648815232E-2</v>
      </c>
      <c r="M240" s="160">
        <f t="shared" si="71"/>
        <v>9.0547645222140982E-3</v>
      </c>
      <c r="N240" s="54">
        <v>7752240.4648519875</v>
      </c>
      <c r="P240" s="158">
        <f t="shared" si="72"/>
        <v>2.2956955851860972E-2</v>
      </c>
      <c r="Q240" s="161">
        <v>1.5861096818371001E-2</v>
      </c>
      <c r="R240" s="54">
        <v>7806570.561826502</v>
      </c>
      <c r="S240" s="158">
        <f t="shared" si="73"/>
        <v>3.3955103908848594E-2</v>
      </c>
      <c r="T240" s="161">
        <v>2.6782954951530158E-2</v>
      </c>
      <c r="U240" s="54">
        <v>7890501.5800038911</v>
      </c>
      <c r="W240" s="158">
        <f t="shared" si="74"/>
        <v>3.2871149225365048E-2</v>
      </c>
      <c r="X240" s="161">
        <v>2.5706519244860448E-2</v>
      </c>
      <c r="Y240" s="54">
        <v>7882229.5127638867</v>
      </c>
      <c r="AA240" s="54">
        <v>7774802.1183560798</v>
      </c>
      <c r="AB240" s="54">
        <v>7882229.5127638867</v>
      </c>
      <c r="AC240" s="158">
        <f t="shared" si="75"/>
        <v>3.2871149225365048E-2</v>
      </c>
      <c r="AD240" s="161">
        <v>2.5706519244860448E-2</v>
      </c>
      <c r="AE240" s="54">
        <v>7882230</v>
      </c>
      <c r="AF240" s="156">
        <v>1281.6060876046677</v>
      </c>
      <c r="AG240" s="162">
        <f t="shared" si="76"/>
        <v>3.2871213071783645E-2</v>
      </c>
      <c r="AH240" s="162">
        <f t="shared" si="77"/>
        <v>2.5706582648400644E-2</v>
      </c>
      <c r="AJ240" s="54">
        <v>7906107.6318014273</v>
      </c>
      <c r="AK240" s="156">
        <v>1285.4884557002817</v>
      </c>
      <c r="AL240" s="162">
        <f t="shared" si="78"/>
        <v>-3.0201501058981783E-3</v>
      </c>
      <c r="AM240" s="161">
        <f t="shared" si="79"/>
        <v>-3.0201501058981783E-3</v>
      </c>
    </row>
    <row r="241" spans="2:39" x14ac:dyDescent="0.2">
      <c r="B241" s="188"/>
      <c r="D241" s="1"/>
      <c r="G241" s="1"/>
      <c r="N241" s="1"/>
      <c r="P241" s="52"/>
      <c r="R241" s="1"/>
      <c r="T241" s="51"/>
      <c r="U241" s="1"/>
      <c r="W241" s="52"/>
      <c r="X241" s="51"/>
      <c r="Y241" s="1"/>
      <c r="AA241" s="1"/>
      <c r="AB241" s="1"/>
      <c r="AC241" s="52"/>
      <c r="AD241" s="51"/>
      <c r="AE241" s="1"/>
      <c r="AF241" s="74"/>
      <c r="AJ241" s="1"/>
      <c r="AK241" s="74"/>
    </row>
    <row r="242" spans="2:39" x14ac:dyDescent="0.2">
      <c r="B242" s="188" t="s">
        <v>12</v>
      </c>
      <c r="D242" s="155">
        <f>SUM(D231:D240)</f>
        <v>68000181</v>
      </c>
      <c r="E242" s="157">
        <v>1186.1356151637895</v>
      </c>
      <c r="G242" s="155">
        <f>SUM(G231:G240)</f>
        <v>68000181</v>
      </c>
      <c r="H242" s="157">
        <v>1177.3320813009141</v>
      </c>
      <c r="J242" s="158">
        <f>D242/G242-1</f>
        <v>0</v>
      </c>
      <c r="K242" s="159">
        <f>E242/H242-1</f>
        <v>7.4775282205405968E-3</v>
      </c>
      <c r="L242" s="158">
        <f>N242/$D242-1</f>
        <v>1.6406246079678333E-2</v>
      </c>
      <c r="M242" s="160">
        <f>M$219</f>
        <v>9.0547645222140982E-3</v>
      </c>
      <c r="N242" s="155">
        <f>SUM(N231:N240)</f>
        <v>69115808.702948675</v>
      </c>
      <c r="P242" s="158">
        <f>R242/$D242-1</f>
        <v>2.3645889565516276E-2</v>
      </c>
      <c r="Q242" s="161">
        <v>1.6048359285524727E-2</v>
      </c>
      <c r="R242" s="155">
        <f>SUM(R231:R240)</f>
        <v>69608105.770361125</v>
      </c>
      <c r="S242" s="158">
        <f>U242/$D242-1</f>
        <v>3.4287872969319677E-2</v>
      </c>
      <c r="T242" s="161">
        <v>2.6611357571550975E-2</v>
      </c>
      <c r="U242" s="155">
        <f>SUM(U231:U240)</f>
        <v>70331762.568018749</v>
      </c>
      <c r="W242" s="158">
        <f>Y242/$D242-1</f>
        <v>3.3014701682763992E-2</v>
      </c>
      <c r="X242" s="161">
        <v>2.5347635800203383E-2</v>
      </c>
      <c r="Y242" s="155">
        <f>SUM(Y231:Y240)</f>
        <v>70245186.690088958</v>
      </c>
      <c r="AA242" s="155">
        <f>SUM(AA231:AA240)</f>
        <v>69274374.487954974</v>
      </c>
      <c r="AB242" s="155">
        <f>SUM(AB231:AB240)</f>
        <v>70245186.690088958</v>
      </c>
      <c r="AC242" s="158">
        <f>AB242/$D242-1</f>
        <v>3.3014701682763992E-2</v>
      </c>
      <c r="AD242" s="161">
        <v>2.5347635800203383E-2</v>
      </c>
      <c r="AE242" s="155">
        <f>SUM(AE231:AE240)</f>
        <v>70245190</v>
      </c>
      <c r="AF242" s="157">
        <v>1216.201406053289</v>
      </c>
      <c r="AG242" s="162">
        <f t="shared" ref="AG242" si="80">AE242/D242 - 1</f>
        <v>3.3014750357796885E-2</v>
      </c>
      <c r="AH242" s="162">
        <f t="shared" ref="AH242" si="81">AF242/E242 - 1</f>
        <v>2.5347684113968594E-2</v>
      </c>
      <c r="AJ242" s="155">
        <f>SUM(AJ231:AJ240)</f>
        <v>70552718.253373623</v>
      </c>
      <c r="AK242" s="157">
        <v>1221.5258459779889</v>
      </c>
      <c r="AL242" s="162">
        <f t="shared" ref="AL242" si="82">AE242/AJ242-1</f>
        <v>-4.358843443412197E-3</v>
      </c>
      <c r="AM242" s="161">
        <f t="shared" ref="AM242" si="83">AF242/AK242-1</f>
        <v>-4.358843443412308E-3</v>
      </c>
    </row>
    <row r="243" spans="2:39" x14ac:dyDescent="0.2">
      <c r="B243" s="188"/>
      <c r="D243" s="1"/>
      <c r="G243" s="1"/>
      <c r="N243" s="1"/>
      <c r="P243" s="52"/>
      <c r="R243" s="1"/>
      <c r="T243" s="51"/>
      <c r="U243" s="1"/>
      <c r="W243" s="52"/>
      <c r="X243" s="51"/>
      <c r="Y243" s="1"/>
      <c r="AA243" s="1"/>
      <c r="AB243" s="1"/>
      <c r="AC243" s="52"/>
      <c r="AD243" s="51"/>
      <c r="AE243" s="1"/>
      <c r="AF243" s="74"/>
      <c r="AJ243" s="1"/>
      <c r="AK243" s="74"/>
    </row>
    <row r="244" spans="2:39" x14ac:dyDescent="0.2">
      <c r="B244" s="204" t="s">
        <v>495</v>
      </c>
      <c r="D244" s="1"/>
      <c r="G244" s="1"/>
      <c r="N244" s="1"/>
      <c r="P244" s="52"/>
      <c r="R244" s="1"/>
      <c r="T244" s="51"/>
      <c r="U244" s="1"/>
      <c r="W244" s="52"/>
      <c r="X244" s="51"/>
      <c r="Y244" s="1"/>
      <c r="AA244" s="1"/>
      <c r="AB244" s="1"/>
      <c r="AC244" s="52"/>
      <c r="AD244" s="51"/>
      <c r="AE244" s="1"/>
      <c r="AF244" s="74"/>
      <c r="AJ244" s="1"/>
      <c r="AK244" s="74"/>
    </row>
    <row r="245" spans="2:39" x14ac:dyDescent="0.2">
      <c r="B245" s="188" t="s">
        <v>528</v>
      </c>
      <c r="D245" s="54">
        <v>6683751.6260166494</v>
      </c>
      <c r="E245" s="156">
        <v>1151.7002039185884</v>
      </c>
      <c r="G245" s="54">
        <v>6453333.6908685742</v>
      </c>
      <c r="H245" s="156">
        <v>1097.7406445496972</v>
      </c>
      <c r="J245" s="158">
        <f t="shared" ref="J245:J254" si="84">D245/G245-1</f>
        <v>3.5705256567487798E-2</v>
      </c>
      <c r="K245" s="159">
        <f t="shared" ref="K245:K254" si="85">E245/H245-1</f>
        <v>4.9155107480807425E-2</v>
      </c>
      <c r="L245" s="158">
        <f t="shared" ref="L245:L254" si="86">N245/$D245-1</f>
        <v>2.2324224105028323E-2</v>
      </c>
      <c r="M245" s="160">
        <f t="shared" ref="M245:M254" si="87">M$219</f>
        <v>9.0547645222140982E-3</v>
      </c>
      <c r="N245" s="54">
        <v>6832961.1951781921</v>
      </c>
      <c r="P245" s="158">
        <f t="shared" ref="P245:P254" si="88">R245/$D245-1</f>
        <v>2.4978019453832045E-2</v>
      </c>
      <c r="Q245" s="161">
        <v>1.1838111490951597E-2</v>
      </c>
      <c r="R245" s="54">
        <v>6850698.5041558752</v>
      </c>
      <c r="S245" s="158">
        <f t="shared" ref="S245:S254" si="89">U245/$D245-1</f>
        <v>3.2115697944040233E-2</v>
      </c>
      <c r="T245" s="161">
        <v>1.888428710339074E-2</v>
      </c>
      <c r="U245" s="54">
        <v>6898404.9743707879</v>
      </c>
      <c r="W245" s="158">
        <f t="shared" ref="W245:W254" si="90">Y245/$D245-1</f>
        <v>2.8721216701536934E-2</v>
      </c>
      <c r="X245" s="161">
        <v>1.5533322082954326E-2</v>
      </c>
      <c r="Y245" s="54">
        <v>6875717.1048467234</v>
      </c>
      <c r="AA245" s="54">
        <v>6642501.5456020897</v>
      </c>
      <c r="AB245" s="54">
        <v>6875717.1048467234</v>
      </c>
      <c r="AC245" s="158">
        <f t="shared" ref="AC245:AC254" si="91">AB245/$D245-1</f>
        <v>2.8721216701536934E-2</v>
      </c>
      <c r="AD245" s="161">
        <v>1.5533322082954326E-2</v>
      </c>
      <c r="AE245" s="54">
        <v>6875720</v>
      </c>
      <c r="AF245" s="156">
        <v>1169.5904266074558</v>
      </c>
      <c r="AG245" s="162">
        <f t="shared" ref="AG245:AG254" si="92">AE245/D245 - 1</f>
        <v>2.8721649864442922E-2</v>
      </c>
      <c r="AH245" s="162">
        <f t="shared" ref="AH245:AH254" si="93">AF245/E245 - 1</f>
        <v>1.5533749692842935E-2</v>
      </c>
      <c r="AJ245" s="54">
        <v>6695573.8498233454</v>
      </c>
      <c r="AK245" s="156">
        <v>1138.9467685415655</v>
      </c>
      <c r="AL245" s="162">
        <f t="shared" ref="AL245:AL254" si="94">AE245/AJ245-1</f>
        <v>2.690525923799747E-2</v>
      </c>
      <c r="AM245" s="161">
        <f t="shared" ref="AM245:AM254" si="95">AF245/AK245-1</f>
        <v>2.690525923799747E-2</v>
      </c>
    </row>
    <row r="246" spans="2:39" x14ac:dyDescent="0.2">
      <c r="B246" s="188" t="s">
        <v>529</v>
      </c>
      <c r="D246" s="54">
        <v>7134234.2881189575</v>
      </c>
      <c r="E246" s="156">
        <v>1116.764995547951</v>
      </c>
      <c r="G246" s="54">
        <v>7211431.3087252472</v>
      </c>
      <c r="H246" s="156">
        <v>1116.3854340644966</v>
      </c>
      <c r="J246" s="158">
        <f t="shared" si="84"/>
        <v>-1.0704812581780798E-2</v>
      </c>
      <c r="K246" s="159">
        <f t="shared" si="85"/>
        <v>3.3999143295204703E-4</v>
      </c>
      <c r="L246" s="158">
        <f t="shared" si="86"/>
        <v>2.014815692177141E-2</v>
      </c>
      <c r="M246" s="160">
        <f t="shared" si="87"/>
        <v>9.0547645222140982E-3</v>
      </c>
      <c r="N246" s="54">
        <v>7277975.9600726599</v>
      </c>
      <c r="P246" s="158">
        <f t="shared" si="88"/>
        <v>3.2537966620690417E-2</v>
      </c>
      <c r="Q246" s="161">
        <v>2.1137663147108299E-2</v>
      </c>
      <c r="R246" s="54">
        <v>7366367.7652499573</v>
      </c>
      <c r="S246" s="158">
        <f t="shared" si="89"/>
        <v>3.8690853497500788E-2</v>
      </c>
      <c r="T246" s="161">
        <v>2.7222615691330665E-2</v>
      </c>
      <c r="U246" s="54">
        <v>7410263.9017774146</v>
      </c>
      <c r="W246" s="158">
        <f t="shared" si="90"/>
        <v>3.771357803531683E-2</v>
      </c>
      <c r="X246" s="161">
        <v>2.6256130376537179E-2</v>
      </c>
      <c r="Y246" s="54">
        <v>7403291.7896661647</v>
      </c>
      <c r="AA246" s="54">
        <v>7287181.8985720649</v>
      </c>
      <c r="AB246" s="54">
        <v>7403291.7896661647</v>
      </c>
      <c r="AC246" s="158">
        <f t="shared" si="91"/>
        <v>3.771357803531683E-2</v>
      </c>
      <c r="AD246" s="161">
        <v>2.6256130376537179E-2</v>
      </c>
      <c r="AE246" s="54">
        <v>7403293</v>
      </c>
      <c r="AF246" s="156">
        <v>1146.0871102400652</v>
      </c>
      <c r="AG246" s="162">
        <f t="shared" si="92"/>
        <v>3.771374768685698E-2</v>
      </c>
      <c r="AH246" s="162">
        <f t="shared" si="93"/>
        <v>2.6256298154946123E-2</v>
      </c>
      <c r="AJ246" s="54">
        <v>7482128.3391591227</v>
      </c>
      <c r="AK246" s="156">
        <v>1158.2914314849049</v>
      </c>
      <c r="AL246" s="162">
        <f t="shared" si="94"/>
        <v>-1.0536485821356911E-2</v>
      </c>
      <c r="AM246" s="161">
        <f t="shared" si="95"/>
        <v>-1.05364858213568E-2</v>
      </c>
    </row>
    <row r="247" spans="2:39" x14ac:dyDescent="0.2">
      <c r="B247" s="188" t="s">
        <v>530</v>
      </c>
      <c r="D247" s="54">
        <v>7023762.9975256389</v>
      </c>
      <c r="E247" s="156">
        <v>1224.2302937024156</v>
      </c>
      <c r="G247" s="54">
        <v>6987603.8346803915</v>
      </c>
      <c r="H247" s="156">
        <v>1208.775320977471</v>
      </c>
      <c r="J247" s="158">
        <f t="shared" si="84"/>
        <v>5.1747585725716583E-3</v>
      </c>
      <c r="K247" s="159">
        <f t="shared" si="85"/>
        <v>1.2785645484925112E-2</v>
      </c>
      <c r="L247" s="158">
        <f t="shared" si="86"/>
        <v>1.6395723239034377E-2</v>
      </c>
      <c r="M247" s="160">
        <f t="shared" si="87"/>
        <v>9.0547645222140982E-3</v>
      </c>
      <c r="N247" s="54">
        <v>7138922.6717296401</v>
      </c>
      <c r="P247" s="158">
        <f t="shared" si="88"/>
        <v>1.863993869261682E-2</v>
      </c>
      <c r="Q247" s="161">
        <v>1.0985057906777618E-2</v>
      </c>
      <c r="R247" s="54">
        <v>7154685.5091909878</v>
      </c>
      <c r="S247" s="158">
        <f t="shared" si="89"/>
        <v>3.1592408949363104E-2</v>
      </c>
      <c r="T247" s="161">
        <v>2.3840192871698695E-2</v>
      </c>
      <c r="U247" s="54">
        <v>7245660.5905068731</v>
      </c>
      <c r="W247" s="158">
        <f t="shared" si="90"/>
        <v>3.0693325099348634E-2</v>
      </c>
      <c r="X247" s="161">
        <v>2.2947865461744099E-2</v>
      </c>
      <c r="Y247" s="54">
        <v>7239345.6386294682</v>
      </c>
      <c r="AA247" s="54">
        <v>7182584.97172378</v>
      </c>
      <c r="AB247" s="54">
        <v>7239345.6386294682</v>
      </c>
      <c r="AC247" s="158">
        <f t="shared" si="91"/>
        <v>3.0693325099348634E-2</v>
      </c>
      <c r="AD247" s="161">
        <v>2.2947865461744099E-2</v>
      </c>
      <c r="AE247" s="54">
        <v>7239346</v>
      </c>
      <c r="AF247" s="156">
        <v>1252.3238282894474</v>
      </c>
      <c r="AG247" s="162">
        <f t="shared" si="92"/>
        <v>3.0693376549053131E-2</v>
      </c>
      <c r="AH247" s="162">
        <f t="shared" si="93"/>
        <v>2.2947916524814316E-2</v>
      </c>
      <c r="AJ247" s="54">
        <v>7249899.0056276247</v>
      </c>
      <c r="AK247" s="156">
        <v>1254.1493772281976</v>
      </c>
      <c r="AL247" s="162">
        <f t="shared" si="94"/>
        <v>-1.4556072601057402E-3</v>
      </c>
      <c r="AM247" s="161">
        <f t="shared" si="95"/>
        <v>-1.4556072601055181E-3</v>
      </c>
    </row>
    <row r="248" spans="2:39" x14ac:dyDescent="0.2">
      <c r="B248" s="188" t="s">
        <v>531</v>
      </c>
      <c r="D248" s="54">
        <v>8667430.2239634041</v>
      </c>
      <c r="E248" s="156">
        <v>1133.7237390861001</v>
      </c>
      <c r="G248" s="54">
        <v>8824828.0612786971</v>
      </c>
      <c r="H248" s="156">
        <v>1145.9088805454262</v>
      </c>
      <c r="J248" s="158">
        <f t="shared" si="84"/>
        <v>-1.7835796484910404E-2</v>
      </c>
      <c r="K248" s="159">
        <f t="shared" si="85"/>
        <v>-1.0633604177608169E-2</v>
      </c>
      <c r="L248" s="158">
        <f t="shared" si="86"/>
        <v>1.6310775675174138E-2</v>
      </c>
      <c r="M248" s="160">
        <f t="shared" si="87"/>
        <v>9.0547645222140982E-3</v>
      </c>
      <c r="N248" s="54">
        <v>8808802.7340266947</v>
      </c>
      <c r="P248" s="158">
        <f t="shared" si="88"/>
        <v>2.9625651641545403E-2</v>
      </c>
      <c r="Q248" s="161">
        <v>2.2130388027412184E-2</v>
      </c>
      <c r="R248" s="54">
        <v>8924208.4924059454</v>
      </c>
      <c r="S248" s="158">
        <f t="shared" si="89"/>
        <v>3.7700866247407649E-2</v>
      </c>
      <c r="T248" s="161">
        <v>3.0146818295379241E-2</v>
      </c>
      <c r="U248" s="54">
        <v>8994199.8515457865</v>
      </c>
      <c r="W248" s="158">
        <f t="shared" si="90"/>
        <v>3.7014170993574069E-2</v>
      </c>
      <c r="X248" s="161">
        <v>2.9465121908795799E-2</v>
      </c>
      <c r="Y248" s="54">
        <v>8988247.9683480579</v>
      </c>
      <c r="AA248" s="54">
        <v>8891347.5584360864</v>
      </c>
      <c r="AB248" s="54">
        <v>8988247.9683480579</v>
      </c>
      <c r="AC248" s="158">
        <f t="shared" si="91"/>
        <v>3.7014170993574069E-2</v>
      </c>
      <c r="AD248" s="161">
        <v>2.9465121908795799E-2</v>
      </c>
      <c r="AE248" s="54">
        <v>8988250</v>
      </c>
      <c r="AF248" s="156">
        <v>1167.1293110803138</v>
      </c>
      <c r="AG248" s="162">
        <f t="shared" si="92"/>
        <v>3.7014405394300676E-2</v>
      </c>
      <c r="AH248" s="162">
        <f t="shared" si="93"/>
        <v>2.9465354603178895E-2</v>
      </c>
      <c r="AJ248" s="54">
        <v>9156087.5086767953</v>
      </c>
      <c r="AK248" s="156">
        <v>1188.923105854089</v>
      </c>
      <c r="AL248" s="162">
        <f t="shared" si="94"/>
        <v>-1.8330701679919903E-2</v>
      </c>
      <c r="AM248" s="161">
        <f t="shared" si="95"/>
        <v>-1.8330701679920014E-2</v>
      </c>
    </row>
    <row r="249" spans="2:39" x14ac:dyDescent="0.2">
      <c r="B249" s="188" t="s">
        <v>532</v>
      </c>
      <c r="D249" s="54">
        <v>6217244.2793234056</v>
      </c>
      <c r="E249" s="156">
        <v>1179.6661923122647</v>
      </c>
      <c r="G249" s="54">
        <v>6312928.2303764932</v>
      </c>
      <c r="H249" s="156">
        <v>1189.026909148582</v>
      </c>
      <c r="J249" s="158">
        <f t="shared" si="84"/>
        <v>-1.5156825416242858E-2</v>
      </c>
      <c r="K249" s="159">
        <f t="shared" si="85"/>
        <v>-7.8725861999373592E-3</v>
      </c>
      <c r="L249" s="158">
        <f t="shared" si="86"/>
        <v>1.626199581354415E-2</v>
      </c>
      <c r="M249" s="160">
        <f t="shared" si="87"/>
        <v>9.0547645222140982E-3</v>
      </c>
      <c r="N249" s="54">
        <v>6318349.0797655443</v>
      </c>
      <c r="P249" s="158">
        <f t="shared" si="88"/>
        <v>2.8687949564927706E-2</v>
      </c>
      <c r="Q249" s="161">
        <v>2.1135281430437747E-2</v>
      </c>
      <c r="R249" s="54">
        <v>6395604.2696414702</v>
      </c>
      <c r="S249" s="158">
        <f t="shared" si="89"/>
        <v>3.8028370851543203E-2</v>
      </c>
      <c r="T249" s="161">
        <v>3.0407124969793697E-2</v>
      </c>
      <c r="U249" s="54">
        <v>6453675.9504521517</v>
      </c>
      <c r="W249" s="158">
        <f t="shared" si="90"/>
        <v>3.6757848328859311E-2</v>
      </c>
      <c r="X249" s="161">
        <v>2.9145930674367992E-2</v>
      </c>
      <c r="Y249" s="54">
        <v>6445776.8015662441</v>
      </c>
      <c r="AA249" s="54">
        <v>6375096.7180508394</v>
      </c>
      <c r="AB249" s="54">
        <v>6445776.8015662441</v>
      </c>
      <c r="AC249" s="158">
        <f t="shared" si="91"/>
        <v>3.6757848328859311E-2</v>
      </c>
      <c r="AD249" s="161">
        <v>2.9145930674367992E-2</v>
      </c>
      <c r="AE249" s="54">
        <v>6445776</v>
      </c>
      <c r="AF249" s="156">
        <v>1214.0485103989579</v>
      </c>
      <c r="AG249" s="162">
        <f t="shared" si="92"/>
        <v>3.6757719402568556E-2</v>
      </c>
      <c r="AH249" s="162">
        <f t="shared" si="93"/>
        <v>2.9145802694659162E-2</v>
      </c>
      <c r="AJ249" s="54">
        <v>6549897.9597057411</v>
      </c>
      <c r="AK249" s="156">
        <v>1233.6596650652966</v>
      </c>
      <c r="AL249" s="162">
        <f t="shared" si="94"/>
        <v>-1.5896730047748497E-2</v>
      </c>
      <c r="AM249" s="161">
        <f t="shared" si="95"/>
        <v>-1.5896730047748386E-2</v>
      </c>
    </row>
    <row r="250" spans="2:39" x14ac:dyDescent="0.2">
      <c r="B250" s="188" t="s">
        <v>533</v>
      </c>
      <c r="D250" s="54">
        <v>6259357.3283437956</v>
      </c>
      <c r="E250" s="156">
        <v>1223.2051633828175</v>
      </c>
      <c r="G250" s="54">
        <v>6147178.1640803795</v>
      </c>
      <c r="H250" s="156">
        <v>1194.1083455500643</v>
      </c>
      <c r="J250" s="158">
        <f t="shared" si="84"/>
        <v>1.8248887744771958E-2</v>
      </c>
      <c r="K250" s="159">
        <f t="shared" si="85"/>
        <v>2.4366983064128656E-2</v>
      </c>
      <c r="L250" s="158">
        <f t="shared" si="86"/>
        <v>1.4891238720180944E-2</v>
      </c>
      <c r="M250" s="160">
        <f t="shared" si="87"/>
        <v>9.0547645222140982E-3</v>
      </c>
      <c r="N250" s="54">
        <v>6352566.9125550771</v>
      </c>
      <c r="P250" s="158">
        <f t="shared" si="88"/>
        <v>1.9084319572445052E-2</v>
      </c>
      <c r="Q250" s="161">
        <v>1.2997775288329017E-2</v>
      </c>
      <c r="R250" s="54">
        <v>6378812.9039160348</v>
      </c>
      <c r="S250" s="158">
        <f t="shared" si="89"/>
        <v>3.229375435741999E-2</v>
      </c>
      <c r="T250" s="161">
        <v>2.6128315905036725E-2</v>
      </c>
      <c r="U250" s="54">
        <v>6461495.4763406469</v>
      </c>
      <c r="W250" s="158">
        <f t="shared" si="90"/>
        <v>2.9425854508887017E-2</v>
      </c>
      <c r="X250" s="161">
        <v>2.3277544766165281E-2</v>
      </c>
      <c r="Y250" s="54">
        <v>6443544.2664067755</v>
      </c>
      <c r="AA250" s="54">
        <v>6300110.7546821414</v>
      </c>
      <c r="AB250" s="54">
        <v>6443544.2664067755</v>
      </c>
      <c r="AC250" s="158">
        <f t="shared" si="91"/>
        <v>2.9425854508887017E-2</v>
      </c>
      <c r="AD250" s="161">
        <v>2.3277544766165281E-2</v>
      </c>
      <c r="AE250" s="54">
        <v>6443545</v>
      </c>
      <c r="AF250" s="156">
        <v>1251.6785188344152</v>
      </c>
      <c r="AG250" s="162">
        <f t="shared" si="92"/>
        <v>2.9425971708335164E-2</v>
      </c>
      <c r="AH250" s="162">
        <f t="shared" si="93"/>
        <v>2.3277661265632243E-2</v>
      </c>
      <c r="AJ250" s="54">
        <v>6377926.0979269091</v>
      </c>
      <c r="AK250" s="156">
        <v>1238.93184442547</v>
      </c>
      <c r="AL250" s="162">
        <f t="shared" si="94"/>
        <v>1.0288438759806118E-2</v>
      </c>
      <c r="AM250" s="161">
        <f t="shared" si="95"/>
        <v>1.0288438759806118E-2</v>
      </c>
    </row>
    <row r="251" spans="2:39" x14ac:dyDescent="0.2">
      <c r="B251" s="188" t="s">
        <v>534</v>
      </c>
      <c r="D251" s="54">
        <v>5650307.5389920948</v>
      </c>
      <c r="E251" s="156">
        <v>1193.5421979736013</v>
      </c>
      <c r="G251" s="54">
        <v>5665491.0858368557</v>
      </c>
      <c r="H251" s="156">
        <v>1190.0877526347824</v>
      </c>
      <c r="J251" s="158">
        <f t="shared" si="84"/>
        <v>-2.6800054248992122E-3</v>
      </c>
      <c r="K251" s="159">
        <f t="shared" si="85"/>
        <v>2.9026811940304764E-3</v>
      </c>
      <c r="L251" s="158">
        <f t="shared" si="86"/>
        <v>1.4557983510560257E-2</v>
      </c>
      <c r="M251" s="160">
        <f t="shared" si="87"/>
        <v>9.0547645222140982E-3</v>
      </c>
      <c r="N251" s="54">
        <v>5732564.6229743361</v>
      </c>
      <c r="P251" s="158">
        <f t="shared" si="88"/>
        <v>2.1974656615741717E-2</v>
      </c>
      <c r="Q251" s="161">
        <v>1.6285805297105993E-2</v>
      </c>
      <c r="R251" s="54">
        <v>5774471.106934783</v>
      </c>
      <c r="S251" s="158">
        <f t="shared" si="89"/>
        <v>3.2898742928402669E-2</v>
      </c>
      <c r="T251" s="161">
        <v>2.71490823691245E-2</v>
      </c>
      <c r="U251" s="54">
        <v>5836195.5541838109</v>
      </c>
      <c r="W251" s="158">
        <f t="shared" si="90"/>
        <v>3.2195388941644421E-2</v>
      </c>
      <c r="X251" s="161">
        <v>2.6449643622562302E-2</v>
      </c>
      <c r="Y251" s="54">
        <v>5832221.3878498506</v>
      </c>
      <c r="AA251" s="54">
        <v>5763792.1392091522</v>
      </c>
      <c r="AB251" s="54">
        <v>5832221.3878498506</v>
      </c>
      <c r="AC251" s="158">
        <f t="shared" si="91"/>
        <v>3.2195388941644421E-2</v>
      </c>
      <c r="AD251" s="161">
        <v>2.6449643622562302E-2</v>
      </c>
      <c r="AE251" s="54">
        <v>5832221</v>
      </c>
      <c r="AF251" s="156">
        <v>1225.1108822871163</v>
      </c>
      <c r="AG251" s="162">
        <f t="shared" si="92"/>
        <v>3.2195320299389429E-2</v>
      </c>
      <c r="AH251" s="162">
        <f t="shared" si="93"/>
        <v>2.644957536240633E-2</v>
      </c>
      <c r="AJ251" s="54">
        <v>5878157.8294041213</v>
      </c>
      <c r="AK251" s="156">
        <v>1234.7603296590105</v>
      </c>
      <c r="AL251" s="162">
        <f t="shared" si="94"/>
        <v>-7.814834296271056E-3</v>
      </c>
      <c r="AM251" s="161">
        <f t="shared" si="95"/>
        <v>-7.814834296271056E-3</v>
      </c>
    </row>
    <row r="252" spans="2:39" x14ac:dyDescent="0.2">
      <c r="B252" s="188" t="s">
        <v>535</v>
      </c>
      <c r="D252" s="54">
        <v>6083086.8820167882</v>
      </c>
      <c r="E252" s="156">
        <v>1196.1437023366821</v>
      </c>
      <c r="G252" s="54">
        <v>6176937.8731847564</v>
      </c>
      <c r="H252" s="156">
        <v>1208.8686210315032</v>
      </c>
      <c r="J252" s="158">
        <f t="shared" si="84"/>
        <v>-1.5193772884683376E-2</v>
      </c>
      <c r="K252" s="159">
        <f t="shared" si="85"/>
        <v>-1.052630407757893E-2</v>
      </c>
      <c r="L252" s="158">
        <f t="shared" si="86"/>
        <v>1.3708852255653659E-2</v>
      </c>
      <c r="M252" s="160">
        <f t="shared" si="87"/>
        <v>9.0547645222140982E-3</v>
      </c>
      <c r="N252" s="54">
        <v>6166479.0213406608</v>
      </c>
      <c r="P252" s="158">
        <f t="shared" si="88"/>
        <v>2.2330562241218654E-2</v>
      </c>
      <c r="Q252" s="161">
        <v>1.750810356498067E-2</v>
      </c>
      <c r="R252" s="54">
        <v>6218925.6322544049</v>
      </c>
      <c r="S252" s="158">
        <f t="shared" si="89"/>
        <v>3.389850992749821E-2</v>
      </c>
      <c r="T252" s="161">
        <v>2.9021483822928795E-2</v>
      </c>
      <c r="U252" s="54">
        <v>6289294.4630766679</v>
      </c>
      <c r="W252" s="158">
        <f t="shared" si="90"/>
        <v>3.389850992749821E-2</v>
      </c>
      <c r="X252" s="161">
        <v>2.9021483822928795E-2</v>
      </c>
      <c r="Y252" s="54">
        <v>6289294.4630766679</v>
      </c>
      <c r="AA252" s="54">
        <v>6255345.5577447666</v>
      </c>
      <c r="AB252" s="54">
        <v>6289294.4630766679</v>
      </c>
      <c r="AC252" s="158">
        <f t="shared" si="91"/>
        <v>3.389850992749821E-2</v>
      </c>
      <c r="AD252" s="161">
        <v>2.9021483822928795E-2</v>
      </c>
      <c r="AE252" s="54">
        <v>6289292</v>
      </c>
      <c r="AF252" s="156">
        <v>1230.8570854031407</v>
      </c>
      <c r="AG252" s="162">
        <f t="shared" si="92"/>
        <v>3.3898105021779035E-2</v>
      </c>
      <c r="AH252" s="162">
        <f t="shared" si="93"/>
        <v>2.9021080827199564E-2</v>
      </c>
      <c r="AJ252" s="54">
        <v>6408802.9035598747</v>
      </c>
      <c r="AK252" s="156">
        <v>1254.2461795061977</v>
      </c>
      <c r="AL252" s="162">
        <f t="shared" si="94"/>
        <v>-1.8647929318202361E-2</v>
      </c>
      <c r="AM252" s="161">
        <f t="shared" si="95"/>
        <v>-1.8647929318202472E-2</v>
      </c>
    </row>
    <row r="253" spans="2:39" x14ac:dyDescent="0.2">
      <c r="B253" s="188" t="s">
        <v>536</v>
      </c>
      <c r="D253" s="54">
        <v>7087581.9322805852</v>
      </c>
      <c r="E253" s="156">
        <v>1205.825517283484</v>
      </c>
      <c r="G253" s="54">
        <v>7101750.7244448401</v>
      </c>
      <c r="H253" s="156">
        <v>1201.9401771138016</v>
      </c>
      <c r="J253" s="158">
        <f t="shared" si="84"/>
        <v>-1.9951125735073738E-3</v>
      </c>
      <c r="K253" s="159">
        <f t="shared" si="85"/>
        <v>3.2325570304274631E-3</v>
      </c>
      <c r="L253" s="158">
        <f t="shared" si="86"/>
        <v>1.4239629397261755E-2</v>
      </c>
      <c r="M253" s="160">
        <f t="shared" si="87"/>
        <v>9.0547645222140982E-3</v>
      </c>
      <c r="N253" s="54">
        <v>7188506.4723189883</v>
      </c>
      <c r="P253" s="158">
        <f t="shared" si="88"/>
        <v>2.178331183815696E-2</v>
      </c>
      <c r="Q253" s="161">
        <v>1.6458977491477622E-2</v>
      </c>
      <c r="R253" s="54">
        <v>7241972.9396899398</v>
      </c>
      <c r="S253" s="158">
        <f t="shared" si="89"/>
        <v>3.4180487736586551E-2</v>
      </c>
      <c r="T253" s="161">
        <v>2.8791553871914344E-2</v>
      </c>
      <c r="U253" s="54">
        <v>7329838.9395989534</v>
      </c>
      <c r="W253" s="158">
        <f t="shared" si="90"/>
        <v>3.3422718248879324E-2</v>
      </c>
      <c r="X253" s="161">
        <v>2.8037732988635655E-2</v>
      </c>
      <c r="Y253" s="54">
        <v>7324468.1862690467</v>
      </c>
      <c r="AA253" s="54">
        <v>7245408.9915956939</v>
      </c>
      <c r="AB253" s="54">
        <v>7324468.1862690467</v>
      </c>
      <c r="AC253" s="158">
        <f t="shared" si="91"/>
        <v>3.3422718248879324E-2</v>
      </c>
      <c r="AD253" s="161">
        <v>2.8037732988635655E-2</v>
      </c>
      <c r="AE253" s="54">
        <v>7324466</v>
      </c>
      <c r="AF253" s="156">
        <v>1239.6337611515098</v>
      </c>
      <c r="AG253" s="162">
        <f t="shared" si="92"/>
        <v>3.3422409784149343E-2</v>
      </c>
      <c r="AH253" s="162">
        <f t="shared" si="93"/>
        <v>2.8037426131261478E-2</v>
      </c>
      <c r="AJ253" s="54">
        <v>7368330.6514647184</v>
      </c>
      <c r="AK253" s="156">
        <v>1247.0576611159318</v>
      </c>
      <c r="AL253" s="162">
        <f t="shared" si="94"/>
        <v>-5.9531328790189963E-3</v>
      </c>
      <c r="AM253" s="161">
        <f t="shared" si="95"/>
        <v>-5.9531328790191074E-3</v>
      </c>
    </row>
    <row r="254" spans="2:39" x14ac:dyDescent="0.2">
      <c r="B254" s="188" t="s">
        <v>537</v>
      </c>
      <c r="D254" s="54">
        <v>7193423.9034186825</v>
      </c>
      <c r="E254" s="156">
        <v>1268.6461124043954</v>
      </c>
      <c r="G254" s="54">
        <v>7118698.0265237708</v>
      </c>
      <c r="H254" s="156">
        <v>1248.5587133272718</v>
      </c>
      <c r="J254" s="158">
        <f t="shared" si="84"/>
        <v>1.049712694884497E-2</v>
      </c>
      <c r="K254" s="159">
        <f t="shared" si="85"/>
        <v>1.6088469739314659E-2</v>
      </c>
      <c r="L254" s="158">
        <f t="shared" si="86"/>
        <v>1.4632271221799664E-2</v>
      </c>
      <c r="M254" s="160">
        <f t="shared" si="87"/>
        <v>9.0547645222140982E-3</v>
      </c>
      <c r="N254" s="54">
        <v>7298680.0329868812</v>
      </c>
      <c r="P254" s="158">
        <f t="shared" si="88"/>
        <v>1.5143656896302815E-2</v>
      </c>
      <c r="Q254" s="161">
        <v>9.5575132323220124E-3</v>
      </c>
      <c r="R254" s="54">
        <v>7302358.6469217185</v>
      </c>
      <c r="S254" s="158">
        <f t="shared" si="89"/>
        <v>3.0487423748621234E-2</v>
      </c>
      <c r="T254" s="161">
        <v>2.481684623589242E-2</v>
      </c>
      <c r="U254" s="54">
        <v>7412732.8661656696</v>
      </c>
      <c r="W254" s="158">
        <f t="shared" si="90"/>
        <v>2.9173198024873059E-2</v>
      </c>
      <c r="X254" s="161">
        <v>2.35098524478905E-2</v>
      </c>
      <c r="Y254" s="54">
        <v>7403279.0834299708</v>
      </c>
      <c r="AA254" s="54">
        <v>7331004.352338355</v>
      </c>
      <c r="AB254" s="54">
        <v>7403279.0834299708</v>
      </c>
      <c r="AC254" s="158">
        <f t="shared" si="91"/>
        <v>2.9173198024873059E-2</v>
      </c>
      <c r="AD254" s="161">
        <v>2.35098524478905E-2</v>
      </c>
      <c r="AE254" s="54">
        <v>7403281</v>
      </c>
      <c r="AF254" s="156">
        <v>1298.472131465594</v>
      </c>
      <c r="AG254" s="162">
        <f t="shared" si="92"/>
        <v>2.9173464458501108E-2</v>
      </c>
      <c r="AH254" s="162">
        <f t="shared" si="93"/>
        <v>2.3510117415384668E-2</v>
      </c>
      <c r="AJ254" s="54">
        <v>7385914.1080253655</v>
      </c>
      <c r="AK254" s="156">
        <v>1295.4261272359511</v>
      </c>
      <c r="AL254" s="162">
        <f t="shared" si="94"/>
        <v>2.3513530919299086E-3</v>
      </c>
      <c r="AM254" s="161">
        <f t="shared" si="95"/>
        <v>2.3513530919299086E-3</v>
      </c>
    </row>
    <row r="255" spans="2:39" x14ac:dyDescent="0.2">
      <c r="B255" s="188"/>
      <c r="D255" s="1"/>
      <c r="G255" s="1"/>
      <c r="N255" s="1"/>
      <c r="P255" s="52"/>
      <c r="R255" s="1"/>
      <c r="T255" s="51"/>
      <c r="U255" s="1"/>
      <c r="W255" s="52"/>
      <c r="X255" s="51"/>
      <c r="Y255" s="1"/>
      <c r="AA255" s="1"/>
      <c r="AB255" s="1"/>
      <c r="AC255" s="52"/>
      <c r="AD255" s="51"/>
      <c r="AE255" s="1"/>
      <c r="AF255" s="74"/>
      <c r="AJ255" s="1"/>
      <c r="AK255" s="74"/>
    </row>
    <row r="256" spans="2:39" x14ac:dyDescent="0.2">
      <c r="B256" s="188" t="s">
        <v>12</v>
      </c>
      <c r="D256" s="155">
        <f>SUM(D245:D254)</f>
        <v>68000181</v>
      </c>
      <c r="E256" s="157">
        <v>1186.1356151637895</v>
      </c>
      <c r="G256" s="155">
        <f>SUM(G245:G254)</f>
        <v>68000181</v>
      </c>
      <c r="H256" s="157">
        <v>1177.3320813009141</v>
      </c>
      <c r="J256" s="158">
        <f>D256/G256-1</f>
        <v>0</v>
      </c>
      <c r="K256" s="159">
        <f>E256/H256-1</f>
        <v>7.4775282205405968E-3</v>
      </c>
      <c r="L256" s="158">
        <f>N256/$D256-1</f>
        <v>1.6406246079678333E-2</v>
      </c>
      <c r="M256" s="160">
        <f>M$219</f>
        <v>9.0547645222140982E-3</v>
      </c>
      <c r="N256" s="155">
        <f>SUM(N245:N254)</f>
        <v>69115808.702948675</v>
      </c>
      <c r="P256" s="158">
        <f>R256/$D256-1</f>
        <v>2.3645889565516054E-2</v>
      </c>
      <c r="Q256" s="161">
        <v>1.6048359285524505E-2</v>
      </c>
      <c r="R256" s="155">
        <f>SUM(R245:R254)</f>
        <v>69608105.770361111</v>
      </c>
      <c r="S256" s="158">
        <f>U256/$D256-1</f>
        <v>3.4287872969319899E-2</v>
      </c>
      <c r="T256" s="161">
        <v>2.6611357571551197E-2</v>
      </c>
      <c r="U256" s="155">
        <f>SUM(U245:U254)</f>
        <v>70331762.568018764</v>
      </c>
      <c r="W256" s="158">
        <f>Y256/$D256-1</f>
        <v>3.3014701682764214E-2</v>
      </c>
      <c r="X256" s="161">
        <v>2.5347635800203605E-2</v>
      </c>
      <c r="Y256" s="155">
        <f>SUM(Y245:Y254)</f>
        <v>70245186.690088972</v>
      </c>
      <c r="AA256" s="155">
        <f>SUM(AA245:AA254)</f>
        <v>69274374.487954959</v>
      </c>
      <c r="AB256" s="155">
        <f>SUM(AB245:AB254)</f>
        <v>70245186.690088972</v>
      </c>
      <c r="AC256" s="158">
        <f>AB256/$D256-1</f>
        <v>3.3014701682764214E-2</v>
      </c>
      <c r="AD256" s="161">
        <v>2.5347635800203605E-2</v>
      </c>
      <c r="AE256" s="155">
        <f>SUM(AE245:AE254)</f>
        <v>70245190</v>
      </c>
      <c r="AF256" s="157">
        <v>1216.201406053289</v>
      </c>
      <c r="AG256" s="162">
        <f t="shared" ref="AG256" si="96">AE256/D256 - 1</f>
        <v>3.3014750357796885E-2</v>
      </c>
      <c r="AH256" s="162">
        <f t="shared" ref="AH256" si="97">AF256/E256 - 1</f>
        <v>2.5347684113968594E-2</v>
      </c>
      <c r="AJ256" s="155">
        <f>SUM(AJ245:AJ254)</f>
        <v>70552718.253373623</v>
      </c>
      <c r="AK256" s="157">
        <v>1221.5258459779889</v>
      </c>
      <c r="AL256" s="162">
        <f t="shared" ref="AL256" si="98">AE256/AJ256-1</f>
        <v>-4.358843443412197E-3</v>
      </c>
      <c r="AM256" s="161">
        <f t="shared" ref="AM256" si="99">AF256/AK256-1</f>
        <v>-4.358843443412308E-3</v>
      </c>
    </row>
    <row r="257" spans="2:39" x14ac:dyDescent="0.2">
      <c r="B257" s="188"/>
      <c r="D257" s="1"/>
      <c r="G257" s="1"/>
      <c r="N257" s="1"/>
      <c r="P257" s="52"/>
      <c r="R257" s="1"/>
      <c r="T257" s="51"/>
      <c r="U257" s="1"/>
      <c r="W257" s="52"/>
      <c r="X257" s="51"/>
      <c r="Y257" s="1"/>
      <c r="AA257" s="1"/>
      <c r="AB257" s="1"/>
      <c r="AC257" s="52"/>
      <c r="AD257" s="51"/>
      <c r="AE257" s="1"/>
      <c r="AF257" s="74"/>
      <c r="AJ257" s="1"/>
      <c r="AK257" s="74"/>
    </row>
    <row r="258" spans="2:39" x14ac:dyDescent="0.2">
      <c r="B258" s="204" t="s">
        <v>496</v>
      </c>
      <c r="D258" s="1"/>
      <c r="G258" s="1"/>
      <c r="N258" s="1"/>
      <c r="P258" s="52"/>
      <c r="R258" s="1"/>
      <c r="T258" s="51"/>
      <c r="U258" s="1"/>
      <c r="W258" s="52"/>
      <c r="X258" s="51"/>
      <c r="Y258" s="1"/>
      <c r="AA258" s="1"/>
      <c r="AB258" s="1"/>
      <c r="AC258" s="52"/>
      <c r="AD258" s="51"/>
      <c r="AE258" s="1"/>
      <c r="AF258" s="74"/>
      <c r="AJ258" s="1"/>
      <c r="AK258" s="74"/>
    </row>
    <row r="259" spans="2:39" x14ac:dyDescent="0.2">
      <c r="B259" s="188"/>
      <c r="D259" s="1"/>
      <c r="G259" s="1"/>
      <c r="N259" s="1"/>
      <c r="P259" s="52"/>
      <c r="R259" s="1"/>
      <c r="T259" s="51"/>
      <c r="U259" s="1"/>
      <c r="W259" s="52"/>
      <c r="X259" s="51"/>
      <c r="Y259" s="1"/>
      <c r="AA259" s="1"/>
      <c r="AB259" s="1"/>
      <c r="AC259" s="52"/>
      <c r="AD259" s="51"/>
      <c r="AE259" s="1"/>
      <c r="AF259" s="74"/>
      <c r="AJ259" s="1"/>
      <c r="AK259" s="74"/>
    </row>
    <row r="260" spans="2:39" x14ac:dyDescent="0.2">
      <c r="B260" s="188" t="s">
        <v>497</v>
      </c>
      <c r="D260" s="54">
        <v>4936048.5264698705</v>
      </c>
      <c r="E260" s="156">
        <v>1402.7555595919064</v>
      </c>
      <c r="G260" s="54">
        <v>4747226.5817634137</v>
      </c>
      <c r="H260" s="156">
        <v>1345.2038975086066</v>
      </c>
      <c r="J260" s="158">
        <f t="shared" ref="J260:J271" si="100">D260/G260-1</f>
        <v>3.9775212211656585E-2</v>
      </c>
      <c r="K260" s="159">
        <f t="shared" ref="K260:K271" si="101">E260/H260-1</f>
        <v>4.2782854101068857E-2</v>
      </c>
      <c r="L260" s="158">
        <f t="shared" ref="L260:L271" si="102">N260/$D260-1</f>
        <v>1.1927503298613473E-2</v>
      </c>
      <c r="M260" s="160">
        <f t="shared" ref="M260:M271" si="103">M$219</f>
        <v>9.0547645222140982E-3</v>
      </c>
      <c r="N260" s="54">
        <v>4994923.2615514565</v>
      </c>
      <c r="P260" s="158">
        <f t="shared" ref="P260:P271" si="104">R260/$D260-1</f>
        <v>1.1927503298613473E-2</v>
      </c>
      <c r="Q260" s="161">
        <v>9.0088558198986313E-3</v>
      </c>
      <c r="R260" s="54">
        <v>4994923.2615514565</v>
      </c>
      <c r="S260" s="158">
        <f t="shared" ref="S260:S271" si="105">U260/$D260-1</f>
        <v>3.0487423748621456E-2</v>
      </c>
      <c r="T260" s="161">
        <v>2.7515244900465641E-2</v>
      </c>
      <c r="U260" s="54">
        <v>5086535.9295401163</v>
      </c>
      <c r="W260" s="158">
        <f t="shared" ref="W260:W271" si="106">Y260/$D260-1</f>
        <v>2.7813975161696591E-2</v>
      </c>
      <c r="X260" s="161">
        <v>2.4849507195943144E-2</v>
      </c>
      <c r="Y260" s="54">
        <v>5073339.6575820325</v>
      </c>
      <c r="AA260" s="54">
        <v>4912664.4383227807</v>
      </c>
      <c r="AB260" s="54">
        <v>5073339.6575820325</v>
      </c>
      <c r="AC260" s="158">
        <f t="shared" ref="AC260:AC271" si="107">AB260/$D260-1</f>
        <v>2.7813975161696591E-2</v>
      </c>
      <c r="AD260" s="161">
        <v>2.4849507195943144E-2</v>
      </c>
      <c r="AE260" s="54">
        <v>5073340</v>
      </c>
      <c r="AF260" s="156">
        <v>1437.6134409938377</v>
      </c>
      <c r="AG260" s="162">
        <f t="shared" ref="AG260:AG271" si="108">AE260/D260 - 1</f>
        <v>2.7814044532563864E-2</v>
      </c>
      <c r="AH260" s="162">
        <f t="shared" ref="AH260:AH271" si="109">AF260/E260 - 1</f>
        <v>2.4849576366728021E-2</v>
      </c>
      <c r="AJ260" s="54">
        <v>4925424.2353866678</v>
      </c>
      <c r="AK260" s="156">
        <v>1395.6991022459897</v>
      </c>
      <c r="AL260" s="162">
        <f t="shared" ref="AL260:AL271" si="110">AE260/AJ260-1</f>
        <v>3.003107093814017E-2</v>
      </c>
      <c r="AM260" s="161">
        <f t="shared" ref="AM260:AM271" si="111">AF260/AK260-1</f>
        <v>3.003107093814017E-2</v>
      </c>
    </row>
    <row r="261" spans="2:39" x14ac:dyDescent="0.2">
      <c r="B261" s="188" t="s">
        <v>498</v>
      </c>
      <c r="D261" s="54">
        <v>5441946.6447946373</v>
      </c>
      <c r="E261" s="156">
        <v>1234.2872680488244</v>
      </c>
      <c r="G261" s="54">
        <v>5284750.8281293819</v>
      </c>
      <c r="H261" s="156">
        <v>1190.8151556264438</v>
      </c>
      <c r="J261" s="158">
        <f t="shared" si="100"/>
        <v>2.9745170922447661E-2</v>
      </c>
      <c r="K261" s="159">
        <f t="shared" si="101"/>
        <v>3.650618000365613E-2</v>
      </c>
      <c r="L261" s="158">
        <f t="shared" si="102"/>
        <v>1.5504996922566683E-2</v>
      </c>
      <c r="M261" s="160">
        <f t="shared" si="103"/>
        <v>9.0547645222140982E-3</v>
      </c>
      <c r="N261" s="54">
        <v>5526324.0107749505</v>
      </c>
      <c r="P261" s="158">
        <f t="shared" si="104"/>
        <v>1.8457452483787495E-2</v>
      </c>
      <c r="Q261" s="161">
        <v>1.1814173149897966E-2</v>
      </c>
      <c r="R261" s="54">
        <v>5542391.1164102415</v>
      </c>
      <c r="S261" s="158">
        <f t="shared" si="105"/>
        <v>3.2678422623136028E-2</v>
      </c>
      <c r="T261" s="161">
        <v>2.5942381557468419E-2</v>
      </c>
      <c r="U261" s="54">
        <v>5619780.8771457933</v>
      </c>
      <c r="W261" s="158">
        <f t="shared" si="106"/>
        <v>3.009365449678536E-2</v>
      </c>
      <c r="X261" s="161">
        <v>2.3374473572535415E-2</v>
      </c>
      <c r="Y261" s="54">
        <v>5605714.706913027</v>
      </c>
      <c r="AA261" s="54">
        <v>5449514.8175330963</v>
      </c>
      <c r="AB261" s="54">
        <v>5605714.706913027</v>
      </c>
      <c r="AC261" s="158">
        <f t="shared" si="107"/>
        <v>3.009365449678536E-2</v>
      </c>
      <c r="AD261" s="161">
        <v>2.3374473572535415E-2</v>
      </c>
      <c r="AE261" s="54">
        <v>5605715</v>
      </c>
      <c r="AF261" s="156">
        <v>1263.1381492181608</v>
      </c>
      <c r="AG261" s="162">
        <f t="shared" si="108"/>
        <v>3.0093708353794879E-2</v>
      </c>
      <c r="AH261" s="162">
        <f t="shared" si="109"/>
        <v>2.3374527078241947E-2</v>
      </c>
      <c r="AJ261" s="54">
        <v>5483125.6436846126</v>
      </c>
      <c r="AK261" s="156">
        <v>1235.5150373314409</v>
      </c>
      <c r="AL261" s="162">
        <f t="shared" si="110"/>
        <v>2.2357568343629675E-2</v>
      </c>
      <c r="AM261" s="161">
        <f t="shared" si="111"/>
        <v>2.2357568343629675E-2</v>
      </c>
    </row>
    <row r="262" spans="2:39" x14ac:dyDescent="0.2">
      <c r="B262" s="188" t="s">
        <v>499</v>
      </c>
      <c r="D262" s="54">
        <v>5465828.332906479</v>
      </c>
      <c r="E262" s="156">
        <v>1273.4743533190308</v>
      </c>
      <c r="G262" s="54">
        <v>5361828.6274677692</v>
      </c>
      <c r="H262" s="156">
        <v>1243.8039239153184</v>
      </c>
      <c r="J262" s="158">
        <f t="shared" si="100"/>
        <v>1.9396312837365981E-2</v>
      </c>
      <c r="K262" s="159">
        <f t="shared" si="101"/>
        <v>2.3854587393738136E-2</v>
      </c>
      <c r="L262" s="158">
        <f t="shared" si="102"/>
        <v>1.3447042878213411E-2</v>
      </c>
      <c r="M262" s="160">
        <f t="shared" si="103"/>
        <v>9.0547645222140982E-3</v>
      </c>
      <c r="N262" s="54">
        <v>5539327.5608640267</v>
      </c>
      <c r="P262" s="158">
        <f t="shared" si="104"/>
        <v>1.6031716976925958E-2</v>
      </c>
      <c r="Q262" s="161">
        <v>1.1607506343855434E-2</v>
      </c>
      <c r="R262" s="54">
        <v>5553454.9457840985</v>
      </c>
      <c r="S262" s="158">
        <f t="shared" si="105"/>
        <v>3.1419234847976041E-2</v>
      </c>
      <c r="T262" s="161">
        <v>2.69280207749103E-2</v>
      </c>
      <c r="U262" s="54">
        <v>5637560.4769367892</v>
      </c>
      <c r="W262" s="158">
        <f t="shared" si="106"/>
        <v>2.8875530074695233E-2</v>
      </c>
      <c r="X262" s="161">
        <v>2.4395392315013531E-2</v>
      </c>
      <c r="Y262" s="54">
        <v>5623657.0233164411</v>
      </c>
      <c r="AA262" s="54">
        <v>5513555.569023937</v>
      </c>
      <c r="AB262" s="54">
        <v>5623657.0233164411</v>
      </c>
      <c r="AC262" s="158">
        <f t="shared" si="107"/>
        <v>2.8875530074695233E-2</v>
      </c>
      <c r="AD262" s="161">
        <v>2.4395392315013531E-2</v>
      </c>
      <c r="AE262" s="54">
        <v>5623656</v>
      </c>
      <c r="AF262" s="156">
        <v>1304.5410223887222</v>
      </c>
      <c r="AG262" s="162">
        <f t="shared" si="108"/>
        <v>2.8875342853952324E-2</v>
      </c>
      <c r="AH262" s="162">
        <f t="shared" si="109"/>
        <v>2.4395205909504947E-2</v>
      </c>
      <c r="AJ262" s="54">
        <v>5563096.7287661545</v>
      </c>
      <c r="AK262" s="156">
        <v>1290.4928562828088</v>
      </c>
      <c r="AL262" s="162">
        <f t="shared" si="110"/>
        <v>1.0885892190351409E-2</v>
      </c>
      <c r="AM262" s="161">
        <f t="shared" si="111"/>
        <v>1.0885892190351409E-2</v>
      </c>
    </row>
    <row r="263" spans="2:39" x14ac:dyDescent="0.2">
      <c r="B263" s="188" t="s">
        <v>500</v>
      </c>
      <c r="D263" s="54">
        <v>15710811.637274973</v>
      </c>
      <c r="E263" s="156">
        <v>1163.9460903192523</v>
      </c>
      <c r="G263" s="54">
        <v>15957315.46020872</v>
      </c>
      <c r="H263" s="156">
        <v>1174.9867302554267</v>
      </c>
      <c r="J263" s="158">
        <f t="shared" si="100"/>
        <v>-1.5447700056342772E-2</v>
      </c>
      <c r="K263" s="159">
        <f t="shared" si="101"/>
        <v>-9.3963954246311099E-3</v>
      </c>
      <c r="L263" s="158">
        <f t="shared" si="102"/>
        <v>1.519096927577257E-2</v>
      </c>
      <c r="M263" s="160">
        <f t="shared" si="103"/>
        <v>9.0547645222140982E-3</v>
      </c>
      <c r="N263" s="54">
        <v>15949474.094154269</v>
      </c>
      <c r="P263" s="158">
        <f t="shared" si="104"/>
        <v>2.3774003283711265E-2</v>
      </c>
      <c r="Q263" s="161">
        <v>1.7520070490328665E-2</v>
      </c>
      <c r="R263" s="54">
        <v>16084320.524729317</v>
      </c>
      <c r="S263" s="158">
        <f t="shared" si="105"/>
        <v>3.4794728620292315E-2</v>
      </c>
      <c r="T263" s="161">
        <v>2.8473473473179078E-2</v>
      </c>
      <c r="U263" s="54">
        <v>16257465.064598488</v>
      </c>
      <c r="W263" s="158">
        <f t="shared" si="106"/>
        <v>3.4692496651926863E-2</v>
      </c>
      <c r="X263" s="161">
        <v>2.8371866009692104E-2</v>
      </c>
      <c r="Y263" s="54">
        <v>16255858.917400189</v>
      </c>
      <c r="AA263" s="54">
        <v>16193223.284689607</v>
      </c>
      <c r="AB263" s="54">
        <v>16255858.917400189</v>
      </c>
      <c r="AC263" s="158">
        <f t="shared" si="107"/>
        <v>3.4692496651926863E-2</v>
      </c>
      <c r="AD263" s="161">
        <v>2.8371866009692104E-2</v>
      </c>
      <c r="AE263" s="54">
        <v>16255857</v>
      </c>
      <c r="AF263" s="156">
        <v>1196.9692716521604</v>
      </c>
      <c r="AG263" s="162">
        <f t="shared" si="108"/>
        <v>3.4692374608570109E-2</v>
      </c>
      <c r="AH263" s="162">
        <f t="shared" si="109"/>
        <v>2.8371744711862323E-2</v>
      </c>
      <c r="AJ263" s="54">
        <v>16556308.603712516</v>
      </c>
      <c r="AK263" s="156">
        <v>1219.0924569916042</v>
      </c>
      <c r="AL263" s="162">
        <f t="shared" si="110"/>
        <v>-1.8147257997180866E-2</v>
      </c>
      <c r="AM263" s="161">
        <f t="shared" si="111"/>
        <v>-1.8147257997180866E-2</v>
      </c>
    </row>
    <row r="264" spans="2:39" x14ac:dyDescent="0.2">
      <c r="B264" s="188" t="s">
        <v>501</v>
      </c>
      <c r="D264" s="54">
        <v>8858571.0435515214</v>
      </c>
      <c r="E264" s="156">
        <v>1199.1907870439863</v>
      </c>
      <c r="G264" s="54">
        <v>8884380.928391194</v>
      </c>
      <c r="H264" s="156">
        <v>1194.3055548090617</v>
      </c>
      <c r="J264" s="158">
        <f t="shared" si="100"/>
        <v>-2.9050853455859782E-3</v>
      </c>
      <c r="K264" s="159">
        <f t="shared" si="101"/>
        <v>4.0904375059243048E-3</v>
      </c>
      <c r="L264" s="158">
        <f t="shared" si="102"/>
        <v>1.6060893242574537E-2</v>
      </c>
      <c r="M264" s="160">
        <f t="shared" si="103"/>
        <v>9.0547645222140982E-3</v>
      </c>
      <c r="N264" s="54">
        <v>9000847.6073637642</v>
      </c>
      <c r="P264" s="158">
        <f t="shared" si="104"/>
        <v>2.2660087098387072E-2</v>
      </c>
      <c r="Q264" s="161">
        <v>1.5535189040006836E-2</v>
      </c>
      <c r="R264" s="54">
        <v>9059307.0349656492</v>
      </c>
      <c r="S264" s="158">
        <f t="shared" si="105"/>
        <v>3.3672977898101975E-2</v>
      </c>
      <c r="T264" s="161">
        <v>2.6471352757804656E-2</v>
      </c>
      <c r="U264" s="54">
        <v>9156865.5105097983</v>
      </c>
      <c r="W264" s="158">
        <f t="shared" si="106"/>
        <v>3.2635581960830384E-2</v>
      </c>
      <c r="X264" s="161">
        <v>2.5441184383623305E-2</v>
      </c>
      <c r="Y264" s="54">
        <v>9147675.6648991853</v>
      </c>
      <c r="AA264" s="54">
        <v>9062921.7968199048</v>
      </c>
      <c r="AB264" s="54">
        <v>9147675.6648991853</v>
      </c>
      <c r="AC264" s="158">
        <f t="shared" si="107"/>
        <v>3.2635581960830384E-2</v>
      </c>
      <c r="AD264" s="161">
        <v>2.5441184383623305E-2</v>
      </c>
      <c r="AE264" s="54">
        <v>9147676</v>
      </c>
      <c r="AF264" s="156">
        <v>1229.699666015096</v>
      </c>
      <c r="AG264" s="162">
        <f t="shared" si="108"/>
        <v>3.2635619788693671E-2</v>
      </c>
      <c r="AH264" s="162">
        <f t="shared" si="109"/>
        <v>2.5441221947938963E-2</v>
      </c>
      <c r="AJ264" s="54">
        <v>9217875.8244250827</v>
      </c>
      <c r="AK264" s="156">
        <v>1239.136456370356</v>
      </c>
      <c r="AL264" s="162">
        <f t="shared" si="110"/>
        <v>-7.6156183661175714E-3</v>
      </c>
      <c r="AM264" s="161">
        <f t="shared" si="111"/>
        <v>-7.6156183661175714E-3</v>
      </c>
    </row>
    <row r="265" spans="2:39" x14ac:dyDescent="0.2">
      <c r="B265" s="188" t="s">
        <v>502</v>
      </c>
      <c r="D265" s="54">
        <v>4949265.9614893449</v>
      </c>
      <c r="E265" s="156">
        <v>1281.57471186558</v>
      </c>
      <c r="G265" s="54">
        <v>4850145.4418679224</v>
      </c>
      <c r="H265" s="156">
        <v>1250.7427709313406</v>
      </c>
      <c r="J265" s="158">
        <f t="shared" si="100"/>
        <v>2.0436607687221997E-2</v>
      </c>
      <c r="K265" s="159">
        <f t="shared" si="101"/>
        <v>2.4650904766997828E-2</v>
      </c>
      <c r="L265" s="158">
        <f t="shared" si="102"/>
        <v>1.3145959868974932E-2</v>
      </c>
      <c r="M265" s="160">
        <f t="shared" si="103"/>
        <v>9.0547645222140982E-3</v>
      </c>
      <c r="N265" s="54">
        <v>5014328.8131999671</v>
      </c>
      <c r="P265" s="158">
        <f t="shared" si="104"/>
        <v>1.5189593873730756E-2</v>
      </c>
      <c r="Q265" s="161">
        <v>1.101421031531391E-2</v>
      </c>
      <c r="R265" s="54">
        <v>5024443.3014174476</v>
      </c>
      <c r="S265" s="158">
        <f t="shared" si="105"/>
        <v>3.1216389587991777E-2</v>
      </c>
      <c r="T265" s="161">
        <v>2.6975089259226426E-2</v>
      </c>
      <c r="U265" s="54">
        <v>5103764.1759177828</v>
      </c>
      <c r="W265" s="158">
        <f t="shared" si="106"/>
        <v>2.9976195022718866E-2</v>
      </c>
      <c r="X265" s="161">
        <v>2.5739995502736868E-2</v>
      </c>
      <c r="Y265" s="54">
        <v>5097626.1231702538</v>
      </c>
      <c r="AA265" s="54">
        <v>5009099.6835572543</v>
      </c>
      <c r="AB265" s="54">
        <v>5097626.1231702538</v>
      </c>
      <c r="AC265" s="158">
        <f t="shared" si="107"/>
        <v>2.9976195022718866E-2</v>
      </c>
      <c r="AD265" s="161">
        <v>2.5739995502736868E-2</v>
      </c>
      <c r="AE265" s="54">
        <v>5097628</v>
      </c>
      <c r="AF265" s="156">
        <v>1314.5629231773482</v>
      </c>
      <c r="AG265" s="162">
        <f t="shared" si="108"/>
        <v>2.997657423647726E-2</v>
      </c>
      <c r="AH265" s="162">
        <f t="shared" si="109"/>
        <v>2.5740373156823315E-2</v>
      </c>
      <c r="AJ265" s="54">
        <v>5032206.3826270076</v>
      </c>
      <c r="AK265" s="156">
        <v>1297.692168274709</v>
      </c>
      <c r="AL265" s="162">
        <f t="shared" si="110"/>
        <v>1.3000583123707221E-2</v>
      </c>
      <c r="AM265" s="161">
        <f t="shared" si="111"/>
        <v>1.3000583123707221E-2</v>
      </c>
    </row>
    <row r="266" spans="2:39" x14ac:dyDescent="0.2">
      <c r="B266" s="188" t="s">
        <v>503</v>
      </c>
      <c r="D266" s="54">
        <v>2758283.0528740915</v>
      </c>
      <c r="E266" s="156">
        <v>1128.625584304177</v>
      </c>
      <c r="G266" s="54">
        <v>2850477.6951835998</v>
      </c>
      <c r="H266" s="156">
        <v>1154.3483823249821</v>
      </c>
      <c r="J266" s="158">
        <f t="shared" si="100"/>
        <v>-3.2343576118938899E-2</v>
      </c>
      <c r="K266" s="159">
        <f t="shared" si="101"/>
        <v>-2.2283392444312766E-2</v>
      </c>
      <c r="L266" s="158">
        <f t="shared" si="102"/>
        <v>1.9478595179009739E-2</v>
      </c>
      <c r="M266" s="160">
        <f t="shared" si="103"/>
        <v>9.0547645222140982E-3</v>
      </c>
      <c r="N266" s="54">
        <v>2812010.5318501494</v>
      </c>
      <c r="P266" s="158">
        <f t="shared" si="104"/>
        <v>3.0183107349917471E-2</v>
      </c>
      <c r="Q266" s="161">
        <v>1.9583071308444167E-2</v>
      </c>
      <c r="R266" s="54">
        <v>2841536.6063604485</v>
      </c>
      <c r="S266" s="158">
        <f t="shared" si="105"/>
        <v>3.5222389661006881E-2</v>
      </c>
      <c r="T266" s="161">
        <v>2.4570502085821122E-2</v>
      </c>
      <c r="U266" s="54">
        <v>2855436.3733577747</v>
      </c>
      <c r="W266" s="158">
        <f t="shared" si="106"/>
        <v>3.5222389661006881E-2</v>
      </c>
      <c r="X266" s="161">
        <v>2.4570502085821122E-2</v>
      </c>
      <c r="Y266" s="54">
        <v>2855436.3733577747</v>
      </c>
      <c r="AA266" s="54">
        <v>2868591.967248335</v>
      </c>
      <c r="AB266" s="54">
        <v>2855436.3733577747</v>
      </c>
      <c r="AC266" s="158">
        <f t="shared" si="107"/>
        <v>3.5222389661006881E-2</v>
      </c>
      <c r="AD266" s="161">
        <v>2.4570502085821122E-2</v>
      </c>
      <c r="AE266" s="54">
        <v>2855437</v>
      </c>
      <c r="AF266" s="156">
        <v>1156.3567353466321</v>
      </c>
      <c r="AG266" s="162">
        <f t="shared" si="108"/>
        <v>3.5222616846619648E-2</v>
      </c>
      <c r="AH266" s="162">
        <f t="shared" si="109"/>
        <v>2.4570726933814901E-2</v>
      </c>
      <c r="AJ266" s="54">
        <v>2957476.6825372758</v>
      </c>
      <c r="AK266" s="156">
        <v>1197.6794030064723</v>
      </c>
      <c r="AL266" s="162">
        <f t="shared" si="110"/>
        <v>-3.4502277951937721E-2</v>
      </c>
      <c r="AM266" s="161">
        <f t="shared" si="111"/>
        <v>-3.4502277951937721E-2</v>
      </c>
    </row>
    <row r="267" spans="2:39" x14ac:dyDescent="0.2">
      <c r="B267" s="188" t="s">
        <v>504</v>
      </c>
      <c r="D267" s="54">
        <v>9284471.1405488122</v>
      </c>
      <c r="E267" s="156">
        <v>1080.5630537821469</v>
      </c>
      <c r="G267" s="54">
        <v>9683000.8654447459</v>
      </c>
      <c r="H267" s="156">
        <v>1117.8706273069743</v>
      </c>
      <c r="J267" s="158">
        <f t="shared" si="100"/>
        <v>-4.1157666970592532E-2</v>
      </c>
      <c r="K267" s="159">
        <f t="shared" si="101"/>
        <v>-3.3373784598584422E-2</v>
      </c>
      <c r="L267" s="158">
        <f t="shared" si="102"/>
        <v>1.7271108994640683E-2</v>
      </c>
      <c r="M267" s="160">
        <f t="shared" si="103"/>
        <v>9.0547645222140982E-3</v>
      </c>
      <c r="N267" s="54">
        <v>9444824.2535748258</v>
      </c>
      <c r="P267" s="158">
        <f t="shared" si="104"/>
        <v>3.697292693169385E-2</v>
      </c>
      <c r="Q267" s="161">
        <v>2.8622568584707464E-2</v>
      </c>
      <c r="R267" s="54">
        <v>9627745.2136277445</v>
      </c>
      <c r="S267" s="158">
        <f t="shared" si="105"/>
        <v>4.1034864836289264E-2</v>
      </c>
      <c r="T267" s="161">
        <v>3.2651797210009548E-2</v>
      </c>
      <c r="U267" s="54">
        <v>9665458.1588776615</v>
      </c>
      <c r="W267" s="158">
        <f t="shared" si="106"/>
        <v>4.1034864836289264E-2</v>
      </c>
      <c r="X267" s="161">
        <v>3.2651797210009548E-2</v>
      </c>
      <c r="Y267" s="54">
        <v>9665458.1588776615</v>
      </c>
      <c r="AA267" s="54">
        <v>9635062.4476061873</v>
      </c>
      <c r="AB267" s="54">
        <v>9665458.1588776615</v>
      </c>
      <c r="AC267" s="158">
        <f t="shared" si="107"/>
        <v>4.1034864836289264E-2</v>
      </c>
      <c r="AD267" s="161">
        <v>3.2651797210009548E-2</v>
      </c>
      <c r="AE267" s="54">
        <v>9665458</v>
      </c>
      <c r="AF267" s="156">
        <v>1115.8453611449661</v>
      </c>
      <c r="AG267" s="162">
        <f t="shared" si="108"/>
        <v>4.1034847724096268E-2</v>
      </c>
      <c r="AH267" s="162">
        <f t="shared" si="109"/>
        <v>3.2651780235614547E-2</v>
      </c>
      <c r="AJ267" s="54">
        <v>10046473.727869872</v>
      </c>
      <c r="AK267" s="156">
        <v>1159.8323747419286</v>
      </c>
      <c r="AL267" s="162">
        <f t="shared" si="110"/>
        <v>-3.7925319688329906E-2</v>
      </c>
      <c r="AM267" s="161">
        <f t="shared" si="111"/>
        <v>-3.7925319688329906E-2</v>
      </c>
    </row>
    <row r="268" spans="2:39" x14ac:dyDescent="0.2">
      <c r="B268" s="188" t="s">
        <v>505</v>
      </c>
      <c r="D268" s="54">
        <v>3754134.7480000006</v>
      </c>
      <c r="E268" s="156">
        <v>1088.6725133106754</v>
      </c>
      <c r="G268" s="54">
        <v>3870940.0426360094</v>
      </c>
      <c r="H268" s="156">
        <v>1107.331391509191</v>
      </c>
      <c r="J268" s="158">
        <f t="shared" si="100"/>
        <v>-3.0174917035518667E-2</v>
      </c>
      <c r="K268" s="159">
        <f t="shared" si="101"/>
        <v>-1.6850310883976038E-2</v>
      </c>
      <c r="L268" s="158">
        <f t="shared" si="102"/>
        <v>2.2893054520242595E-2</v>
      </c>
      <c r="M268" s="160">
        <f t="shared" si="103"/>
        <v>9.0547645222140982E-3</v>
      </c>
      <c r="N268" s="54">
        <v>3840078.3594623017</v>
      </c>
      <c r="P268" s="158">
        <f t="shared" si="104"/>
        <v>3.2300085641126408E-2</v>
      </c>
      <c r="Q268" s="161">
        <v>1.8309345244575725E-2</v>
      </c>
      <c r="R268" s="54">
        <v>3875393.6218687291</v>
      </c>
      <c r="S268" s="158">
        <f t="shared" si="105"/>
        <v>3.6665974599130902E-2</v>
      </c>
      <c r="T268" s="161">
        <v>2.2616063405385578E-2</v>
      </c>
      <c r="U268" s="54">
        <v>3891783.7573118829</v>
      </c>
      <c r="W268" s="158">
        <f t="shared" si="106"/>
        <v>3.6665974599130902E-2</v>
      </c>
      <c r="X268" s="161">
        <v>2.2616063405385578E-2</v>
      </c>
      <c r="Y268" s="54">
        <v>3891783.7573118829</v>
      </c>
      <c r="AA268" s="54">
        <v>3916151.2513178759</v>
      </c>
      <c r="AB268" s="54">
        <v>3891783.7573118829</v>
      </c>
      <c r="AC268" s="158">
        <f t="shared" si="107"/>
        <v>3.6665974599130902E-2</v>
      </c>
      <c r="AD268" s="161">
        <v>2.2616063405385578E-2</v>
      </c>
      <c r="AE268" s="54">
        <v>3891783</v>
      </c>
      <c r="AF268" s="156">
        <v>1113.2937832607608</v>
      </c>
      <c r="AG268" s="162">
        <f t="shared" si="108"/>
        <v>3.6665772871719904E-2</v>
      </c>
      <c r="AH268" s="162">
        <f t="shared" si="109"/>
        <v>2.2615864411981601E-2</v>
      </c>
      <c r="AJ268" s="54">
        <v>4016244.3421113901</v>
      </c>
      <c r="AK268" s="156">
        <v>1148.8975254090003</v>
      </c>
      <c r="AL268" s="162">
        <f t="shared" si="110"/>
        <v>-3.0989484580502213E-2</v>
      </c>
      <c r="AM268" s="161">
        <f t="shared" si="111"/>
        <v>-3.0989484580502324E-2</v>
      </c>
    </row>
    <row r="269" spans="2:39" x14ac:dyDescent="0.2">
      <c r="B269" s="188" t="s">
        <v>506</v>
      </c>
      <c r="D269" s="54">
        <v>2706376.753</v>
      </c>
      <c r="E269" s="156">
        <v>1151.8021121093047</v>
      </c>
      <c r="G269" s="54">
        <v>2636112.6465379749</v>
      </c>
      <c r="H269" s="156">
        <v>1106.9187999563417</v>
      </c>
      <c r="J269" s="158">
        <f t="shared" si="100"/>
        <v>2.6654440034762361E-2</v>
      </c>
      <c r="K269" s="159">
        <f t="shared" si="101"/>
        <v>4.0547971680247263E-2</v>
      </c>
      <c r="L269" s="158">
        <f t="shared" si="102"/>
        <v>2.2757802478347688E-2</v>
      </c>
      <c r="M269" s="160">
        <f t="shared" si="103"/>
        <v>9.0547645222140982E-3</v>
      </c>
      <c r="N269" s="54">
        <v>2767967.9405767662</v>
      </c>
      <c r="P269" s="158">
        <f t="shared" si="104"/>
        <v>2.2757802478347688E-2</v>
      </c>
      <c r="Q269" s="161">
        <v>9.1018074823130402E-3</v>
      </c>
      <c r="R269" s="54">
        <v>2767967.9405767662</v>
      </c>
      <c r="S269" s="158">
        <f t="shared" si="105"/>
        <v>3.0487423748621234E-2</v>
      </c>
      <c r="T269" s="161">
        <v>1.6728221845601965E-2</v>
      </c>
      <c r="U269" s="54">
        <v>2788887.2078921287</v>
      </c>
      <c r="W269" s="158">
        <f t="shared" si="106"/>
        <v>2.9465883703925E-2</v>
      </c>
      <c r="X269" s="161">
        <v>1.572032153624181E-2</v>
      </c>
      <c r="Y269" s="54">
        <v>2786122.5356629039</v>
      </c>
      <c r="AA269" s="54">
        <v>2730298.6957173971</v>
      </c>
      <c r="AB269" s="54">
        <v>2786122.5356629039</v>
      </c>
      <c r="AC269" s="158">
        <f t="shared" si="107"/>
        <v>2.9465883703925E-2</v>
      </c>
      <c r="AD269" s="161">
        <v>1.572032153624181E-2</v>
      </c>
      <c r="AE269" s="54">
        <v>2786124</v>
      </c>
      <c r="AF269" s="156">
        <v>1169.9094265413196</v>
      </c>
      <c r="AG269" s="162">
        <f t="shared" si="108"/>
        <v>2.946642477312178E-2</v>
      </c>
      <c r="AH269" s="162">
        <f t="shared" si="109"/>
        <v>1.57208553810122E-2</v>
      </c>
      <c r="AJ269" s="54">
        <v>2735064.9674792602</v>
      </c>
      <c r="AK269" s="156">
        <v>1148.4694463193002</v>
      </c>
      <c r="AL269" s="162">
        <f t="shared" si="110"/>
        <v>1.8668307015682339E-2</v>
      </c>
      <c r="AM269" s="161">
        <f t="shared" si="111"/>
        <v>1.8668307015682339E-2</v>
      </c>
    </row>
    <row r="270" spans="2:39" x14ac:dyDescent="0.2">
      <c r="B270" s="188" t="s">
        <v>507</v>
      </c>
      <c r="D270" s="54">
        <v>1855079.7450902681</v>
      </c>
      <c r="E270" s="156">
        <v>1096.8502210991021</v>
      </c>
      <c r="G270" s="54">
        <v>1886001.8731564255</v>
      </c>
      <c r="H270" s="156">
        <v>1100.7444180706946</v>
      </c>
      <c r="J270" s="158">
        <f t="shared" si="100"/>
        <v>-1.639559774901278E-2</v>
      </c>
      <c r="K270" s="159">
        <f t="shared" si="101"/>
        <v>-3.5377848914446286E-3</v>
      </c>
      <c r="L270" s="158">
        <f t="shared" si="102"/>
        <v>2.2218407281710428E-2</v>
      </c>
      <c r="M270" s="160">
        <f t="shared" si="103"/>
        <v>9.0547645222140982E-3</v>
      </c>
      <c r="N270" s="54">
        <v>1896296.6624067354</v>
      </c>
      <c r="P270" s="158">
        <f t="shared" si="104"/>
        <v>2.8104910825250906E-2</v>
      </c>
      <c r="Q270" s="161">
        <v>1.4838797629079359E-2</v>
      </c>
      <c r="R270" s="54">
        <v>1907216.5958997591</v>
      </c>
      <c r="S270" s="158">
        <f t="shared" si="105"/>
        <v>3.4353998353966908E-2</v>
      </c>
      <c r="T270" s="161">
        <v>2.1007250291007251E-2</v>
      </c>
      <c r="U270" s="54">
        <v>1918809.1515995767</v>
      </c>
      <c r="W270" s="158">
        <f t="shared" si="106"/>
        <v>3.4353998353966908E-2</v>
      </c>
      <c r="X270" s="161">
        <v>2.1007250291007251E-2</v>
      </c>
      <c r="Y270" s="54">
        <v>1918809.1515995767</v>
      </c>
      <c r="AA270" s="54">
        <v>1920666.5478427582</v>
      </c>
      <c r="AB270" s="54">
        <v>1918809.1515995767</v>
      </c>
      <c r="AC270" s="158">
        <f t="shared" si="107"/>
        <v>3.4353998353966908E-2</v>
      </c>
      <c r="AD270" s="161">
        <v>2.1007250291007251E-2</v>
      </c>
      <c r="AE270" s="54">
        <v>1918809</v>
      </c>
      <c r="AF270" s="156">
        <v>1119.8919397460384</v>
      </c>
      <c r="AG270" s="162">
        <f t="shared" si="108"/>
        <v>3.435391663264098E-2</v>
      </c>
      <c r="AH270" s="162">
        <f t="shared" si="109"/>
        <v>2.1007169624169153E-2</v>
      </c>
      <c r="AJ270" s="54">
        <v>1956797.1264979455</v>
      </c>
      <c r="AK270" s="156">
        <v>1142.063295347926</v>
      </c>
      <c r="AL270" s="162">
        <f t="shared" si="110"/>
        <v>-1.9413421035594181E-2</v>
      </c>
      <c r="AM270" s="161">
        <f t="shared" si="111"/>
        <v>-1.9413421035594403E-2</v>
      </c>
    </row>
    <row r="271" spans="2:39" x14ac:dyDescent="0.2">
      <c r="B271" s="188" t="s">
        <v>508</v>
      </c>
      <c r="D271" s="54">
        <v>2279363.4139999999</v>
      </c>
      <c r="E271" s="156">
        <v>1240.8534523869148</v>
      </c>
      <c r="G271" s="54">
        <v>1988000.0092128573</v>
      </c>
      <c r="H271" s="156">
        <v>1068.511172758087</v>
      </c>
      <c r="J271" s="158">
        <f t="shared" si="100"/>
        <v>0.14656106812721137</v>
      </c>
      <c r="K271" s="159">
        <f t="shared" si="101"/>
        <v>0.16129197711987464</v>
      </c>
      <c r="L271" s="158">
        <f t="shared" si="102"/>
        <v>2.1954460119037345E-2</v>
      </c>
      <c r="M271" s="160">
        <f t="shared" si="103"/>
        <v>9.0547645222140982E-3</v>
      </c>
      <c r="N271" s="54">
        <v>2329405.6071694558</v>
      </c>
      <c r="P271" s="158">
        <f t="shared" si="104"/>
        <v>2.1954460119037345E-2</v>
      </c>
      <c r="Q271" s="161">
        <v>8.9910379622806236E-3</v>
      </c>
      <c r="R271" s="54">
        <v>2329405.6071694558</v>
      </c>
      <c r="S271" s="158">
        <f t="shared" si="105"/>
        <v>3.0733348574738972E-2</v>
      </c>
      <c r="T271" s="161">
        <v>1.7658566820701438E-2</v>
      </c>
      <c r="U271" s="54">
        <v>2349415.8843309688</v>
      </c>
      <c r="W271" s="158">
        <f t="shared" si="106"/>
        <v>1.945332882228934E-2</v>
      </c>
      <c r="X271" s="161">
        <v>6.5216333442981167E-3</v>
      </c>
      <c r="Y271" s="54">
        <v>2323704.6199980378</v>
      </c>
      <c r="AA271" s="54">
        <v>2062623.9882758381</v>
      </c>
      <c r="AB271" s="54">
        <v>2323704.6199980378</v>
      </c>
      <c r="AC271" s="158">
        <f t="shared" si="107"/>
        <v>1.945332882228934E-2</v>
      </c>
      <c r="AD271" s="161">
        <v>6.5216333442981167E-3</v>
      </c>
      <c r="AE271" s="54">
        <v>2323707</v>
      </c>
      <c r="AF271" s="156">
        <v>1248.9471228419541</v>
      </c>
      <c r="AG271" s="162">
        <f t="shared" si="108"/>
        <v>1.9454372974330836E-2</v>
      </c>
      <c r="AH271" s="162">
        <f t="shared" si="109"/>
        <v>6.5226642513427358E-3</v>
      </c>
      <c r="AJ271" s="54">
        <v>2062623.9882758381</v>
      </c>
      <c r="AK271" s="156">
        <v>1108.6201038521226</v>
      </c>
      <c r="AL271" s="162">
        <f t="shared" si="110"/>
        <v>0.12657809334526515</v>
      </c>
      <c r="AM271" s="161">
        <f t="shared" si="111"/>
        <v>0.12657809334526515</v>
      </c>
    </row>
    <row r="272" spans="2:39" x14ac:dyDescent="0.2">
      <c r="B272" s="188"/>
      <c r="D272" s="1"/>
      <c r="G272" s="1"/>
      <c r="N272" s="1"/>
      <c r="P272" s="52"/>
      <c r="R272" s="1"/>
      <c r="T272" s="51"/>
      <c r="U272" s="1"/>
      <c r="W272" s="52"/>
      <c r="X272" s="51"/>
      <c r="Y272" s="1"/>
      <c r="AA272" s="1"/>
      <c r="AB272" s="1"/>
      <c r="AC272" s="52"/>
      <c r="AD272" s="51"/>
      <c r="AE272" s="1"/>
      <c r="AF272" s="74"/>
      <c r="AJ272" s="1"/>
      <c r="AK272" s="74"/>
    </row>
    <row r="273" spans="2:39" x14ac:dyDescent="0.2">
      <c r="B273" s="188" t="s">
        <v>12</v>
      </c>
      <c r="D273" s="155">
        <f>SUM(D260:D271)</f>
        <v>68000180.999999985</v>
      </c>
      <c r="E273" s="157">
        <v>1186.1356151637892</v>
      </c>
      <c r="G273" s="155">
        <f>SUM(G260:G271)</f>
        <v>68000181.000000015</v>
      </c>
      <c r="H273" s="157">
        <v>1177.3320813009143</v>
      </c>
      <c r="J273" s="158">
        <f>D273/G273-1</f>
        <v>0</v>
      </c>
      <c r="K273" s="159">
        <f>E273/H273-1</f>
        <v>7.4775282205401528E-3</v>
      </c>
      <c r="L273" s="158">
        <f>N273/$D273-1</f>
        <v>1.6406246079678777E-2</v>
      </c>
      <c r="M273" s="160">
        <f>M$219</f>
        <v>9.0547645222140982E-3</v>
      </c>
      <c r="N273" s="155">
        <f>SUM(N260:N271)</f>
        <v>69115808.702948675</v>
      </c>
      <c r="P273" s="158">
        <f>R273/$D273-1</f>
        <v>2.3645889565516498E-2</v>
      </c>
      <c r="Q273" s="161">
        <v>1.6048359285524949E-2</v>
      </c>
      <c r="R273" s="155">
        <f>SUM(R260:R271)</f>
        <v>69608105.770361111</v>
      </c>
      <c r="S273" s="158">
        <f>U273/$D273-1</f>
        <v>3.4287872969320121E-2</v>
      </c>
      <c r="T273" s="161">
        <v>2.6611357571551419E-2</v>
      </c>
      <c r="U273" s="155">
        <f>SUM(U260:U271)</f>
        <v>70331762.568018764</v>
      </c>
      <c r="W273" s="158">
        <f>Y273/$D273-1</f>
        <v>3.3014701682764436E-2</v>
      </c>
      <c r="X273" s="161">
        <v>2.5347635800203827E-2</v>
      </c>
      <c r="Y273" s="155">
        <f>SUM(Y260:Y271)</f>
        <v>70245186.690088972</v>
      </c>
      <c r="AA273" s="155">
        <f>SUM(AA260:AA271)</f>
        <v>69274374.487954974</v>
      </c>
      <c r="AB273" s="155">
        <f>SUM(AB260:AB271)</f>
        <v>70245186.690088972</v>
      </c>
      <c r="AC273" s="158">
        <f>AB273/$D273-1</f>
        <v>3.3014701682764436E-2</v>
      </c>
      <c r="AD273" s="161">
        <v>2.5347635800203827E-2</v>
      </c>
      <c r="AE273" s="155">
        <f>SUM(AE260:AE271)</f>
        <v>70245190</v>
      </c>
      <c r="AF273" s="157">
        <v>1216.201406053289</v>
      </c>
      <c r="AG273" s="162">
        <f t="shared" ref="AG273" si="112">AE273/D273 - 1</f>
        <v>3.3014750357797107E-2</v>
      </c>
      <c r="AH273" s="162">
        <f t="shared" ref="AH273" si="113">AF273/E273 - 1</f>
        <v>2.5347684113968816E-2</v>
      </c>
      <c r="AJ273" s="155">
        <f>SUM(AJ260:AJ271)</f>
        <v>70552718.253373623</v>
      </c>
      <c r="AK273" s="157">
        <v>1221.5258459779889</v>
      </c>
      <c r="AL273" s="162">
        <f t="shared" ref="AL273" si="114">AE273/AJ273-1</f>
        <v>-4.358843443412197E-3</v>
      </c>
      <c r="AM273" s="161">
        <f t="shared" ref="AM273" si="115">AF273/AK273-1</f>
        <v>-4.358843443412308E-3</v>
      </c>
    </row>
    <row r="274" spans="2:39" x14ac:dyDescent="0.2">
      <c r="B274" s="188"/>
      <c r="D274" s="1"/>
      <c r="G274" s="1"/>
      <c r="N274" s="1"/>
      <c r="P274" s="52"/>
      <c r="R274" s="1"/>
      <c r="T274" s="51"/>
      <c r="U274" s="1"/>
      <c r="W274" s="52"/>
      <c r="X274" s="51"/>
      <c r="Y274" s="1"/>
      <c r="AA274" s="1"/>
      <c r="AB274" s="1"/>
      <c r="AC274" s="52"/>
      <c r="AD274" s="51"/>
      <c r="AE274" s="1"/>
      <c r="AF274" s="74"/>
      <c r="AJ274" s="1"/>
      <c r="AK274" s="74"/>
    </row>
    <row r="275" spans="2:39" x14ac:dyDescent="0.2">
      <c r="B275" s="42" t="s">
        <v>509</v>
      </c>
      <c r="D275" s="1"/>
      <c r="G275" s="1"/>
      <c r="N275" s="1"/>
      <c r="P275" s="52"/>
      <c r="R275" s="1"/>
      <c r="T275" s="51"/>
      <c r="U275" s="1"/>
      <c r="W275" s="52"/>
      <c r="X275" s="51"/>
      <c r="Y275" s="1"/>
      <c r="AA275" s="1"/>
      <c r="AB275" s="1"/>
      <c r="AC275" s="52"/>
      <c r="AD275" s="51"/>
      <c r="AE275" s="1"/>
      <c r="AF275" s="74"/>
      <c r="AJ275" s="1"/>
      <c r="AK275" s="74"/>
    </row>
    <row r="276" spans="2:39" x14ac:dyDescent="0.2">
      <c r="B276" s="188"/>
      <c r="D276" s="1"/>
      <c r="G276" s="1"/>
      <c r="N276" s="1"/>
      <c r="P276" s="52"/>
      <c r="R276" s="1"/>
      <c r="T276" s="51"/>
      <c r="U276" s="1"/>
      <c r="W276" s="52"/>
      <c r="X276" s="51"/>
      <c r="Y276" s="1"/>
      <c r="AA276" s="1"/>
      <c r="AB276" s="1"/>
      <c r="AC276" s="52"/>
      <c r="AD276" s="51"/>
      <c r="AE276" s="1"/>
      <c r="AF276" s="74"/>
      <c r="AJ276" s="1"/>
      <c r="AK276" s="74"/>
    </row>
    <row r="277" spans="2:39" x14ac:dyDescent="0.2">
      <c r="B277" s="188" t="s">
        <v>510</v>
      </c>
      <c r="D277" s="54">
        <v>4475626.1498579085</v>
      </c>
      <c r="E277" s="156">
        <v>1378.8904765296097</v>
      </c>
      <c r="G277" s="54">
        <v>4274165.6256484753</v>
      </c>
      <c r="H277" s="156">
        <v>1313.3488081507794</v>
      </c>
      <c r="J277" s="158">
        <f t="shared" ref="J277:J289" si="116">D277/G277-1</f>
        <v>4.7134468304294463E-2</v>
      </c>
      <c r="K277" s="159">
        <f t="shared" ref="K277:K289" si="117">E277/H277-1</f>
        <v>4.9904235624284921E-2</v>
      </c>
      <c r="L277" s="158">
        <f t="shared" ref="L277:L289" si="118">N277/$D277-1</f>
        <v>1.1714191960581433E-2</v>
      </c>
      <c r="M277" s="160">
        <f t="shared" ref="M277:M289" si="119">M$219</f>
        <v>9.0547645222140982E-3</v>
      </c>
      <c r="N277" s="54">
        <v>4528054.4937211424</v>
      </c>
      <c r="P277" s="158">
        <f t="shared" ref="P277:P289" si="120">R277/$D277-1</f>
        <v>1.1714191960581433E-2</v>
      </c>
      <c r="Q277" s="161">
        <v>9.045174338801143E-3</v>
      </c>
      <c r="R277" s="54">
        <v>4528054.4937211424</v>
      </c>
      <c r="S277" s="158">
        <f t="shared" ref="S277:S289" si="121">U277/$D277-1</f>
        <v>3.0487423748621456E-2</v>
      </c>
      <c r="T277" s="161">
        <v>2.7768880196634704E-2</v>
      </c>
      <c r="U277" s="54">
        <v>4612076.4608290372</v>
      </c>
      <c r="W277" s="158">
        <f t="shared" ref="W277:W289" si="122">Y277/$D277-1</f>
        <v>2.7963908178734398E-2</v>
      </c>
      <c r="X277" s="161">
        <v>2.5252021949120351E-2</v>
      </c>
      <c r="Y277" s="54">
        <v>4600782.1485548774</v>
      </c>
      <c r="AA277" s="54">
        <v>4431555.85124462</v>
      </c>
      <c r="AB277" s="54">
        <v>4600782.1485548774</v>
      </c>
      <c r="AC277" s="158">
        <f t="shared" ref="AC277:AC289" si="123">AB277/$D277-1</f>
        <v>2.7963908178734398E-2</v>
      </c>
      <c r="AD277" s="161">
        <v>2.5252021949120351E-2</v>
      </c>
      <c r="AE277" s="54">
        <v>4600783</v>
      </c>
      <c r="AF277" s="156">
        <v>1413.7105107370778</v>
      </c>
      <c r="AG277" s="162">
        <f t="shared" ref="AG277:AG289" si="124">AE277/D277 - 1</f>
        <v>2.7964098419182015E-2</v>
      </c>
      <c r="AH277" s="162">
        <f t="shared" ref="AH277:AH289" si="125">AF277/E277 - 1</f>
        <v>2.5252211687691872E-2</v>
      </c>
      <c r="AJ277" s="54">
        <v>4434605.889573019</v>
      </c>
      <c r="AK277" s="156">
        <v>1362.6482616254507</v>
      </c>
      <c r="AL277" s="162">
        <f t="shared" ref="AL277:AL289" si="126">AE277/AJ277-1</f>
        <v>3.7472802446257836E-2</v>
      </c>
      <c r="AM277" s="161">
        <f t="shared" ref="AM277:AM289" si="127">AF277/AK277-1</f>
        <v>3.7472802446257836E-2</v>
      </c>
    </row>
    <row r="278" spans="2:39" x14ac:dyDescent="0.2">
      <c r="B278" s="188" t="s">
        <v>511</v>
      </c>
      <c r="D278" s="54">
        <v>5707860.3203808544</v>
      </c>
      <c r="E278" s="156">
        <v>1275.0701206053859</v>
      </c>
      <c r="G278" s="54">
        <v>5780266.921977656</v>
      </c>
      <c r="H278" s="156">
        <v>1284.8824943233624</v>
      </c>
      <c r="J278" s="158">
        <f t="shared" si="116"/>
        <v>-1.2526515223976631E-2</v>
      </c>
      <c r="K278" s="159">
        <f t="shared" si="117"/>
        <v>-7.6367868356271851E-3</v>
      </c>
      <c r="L278" s="158">
        <f t="shared" si="118"/>
        <v>1.4019138820821064E-2</v>
      </c>
      <c r="M278" s="160">
        <f t="shared" si="119"/>
        <v>9.0547645222140982E-3</v>
      </c>
      <c r="N278" s="54">
        <v>5787879.6065821294</v>
      </c>
      <c r="P278" s="158">
        <f t="shared" si="120"/>
        <v>2.6453084444939323E-2</v>
      </c>
      <c r="Q278" s="161">
        <v>2.1395383071351581E-2</v>
      </c>
      <c r="R278" s="54">
        <v>5858850.831435807</v>
      </c>
      <c r="S278" s="158">
        <f t="shared" si="121"/>
        <v>3.7210950995446357E-2</v>
      </c>
      <c r="T278" s="161">
        <v>3.2100241766698012E-2</v>
      </c>
      <c r="U278" s="54">
        <v>5920255.2310513994</v>
      </c>
      <c r="W278" s="158">
        <f t="shared" si="122"/>
        <v>3.7210950995446357E-2</v>
      </c>
      <c r="X278" s="161">
        <v>3.2100241766698012E-2</v>
      </c>
      <c r="Y278" s="54">
        <v>5920255.2310513994</v>
      </c>
      <c r="AA278" s="54">
        <v>5855467.2695301464</v>
      </c>
      <c r="AB278" s="54">
        <v>5920255.2310513994</v>
      </c>
      <c r="AC278" s="158">
        <f t="shared" si="123"/>
        <v>3.7210950995446357E-2</v>
      </c>
      <c r="AD278" s="161">
        <v>3.2100241766698012E-2</v>
      </c>
      <c r="AE278" s="54">
        <v>5920256</v>
      </c>
      <c r="AF278" s="156">
        <v>1316.0003506741614</v>
      </c>
      <c r="AG278" s="162">
        <f t="shared" si="124"/>
        <v>3.7211085712933745E-2</v>
      </c>
      <c r="AH278" s="162">
        <f t="shared" si="125"/>
        <v>3.2100375820384164E-2</v>
      </c>
      <c r="AJ278" s="54">
        <v>5997242.0305114323</v>
      </c>
      <c r="AK278" s="156">
        <v>1333.113401722977</v>
      </c>
      <c r="AL278" s="162">
        <f t="shared" si="126"/>
        <v>-1.2836905717621527E-2</v>
      </c>
      <c r="AM278" s="161">
        <f t="shared" si="127"/>
        <v>-1.2836905717621527E-2</v>
      </c>
    </row>
    <row r="279" spans="2:39" x14ac:dyDescent="0.2">
      <c r="B279" s="188" t="s">
        <v>512</v>
      </c>
      <c r="D279" s="54">
        <v>3495478.7489999998</v>
      </c>
      <c r="E279" s="156">
        <v>1359.5144024614924</v>
      </c>
      <c r="G279" s="54">
        <v>3443644.2392546944</v>
      </c>
      <c r="H279" s="156">
        <v>1335.5445017103027</v>
      </c>
      <c r="J279" s="158">
        <f t="shared" si="116"/>
        <v>1.5052225533182195E-2</v>
      </c>
      <c r="K279" s="159">
        <f t="shared" si="117"/>
        <v>1.7947661587085939E-2</v>
      </c>
      <c r="L279" s="158">
        <f t="shared" si="118"/>
        <v>1.1808770060736107E-2</v>
      </c>
      <c r="M279" s="160">
        <f t="shared" si="119"/>
        <v>9.0547645222140982E-3</v>
      </c>
      <c r="N279" s="54">
        <v>3536756.0537991305</v>
      </c>
      <c r="P279" s="158">
        <f t="shared" si="120"/>
        <v>1.3995792231608961E-2</v>
      </c>
      <c r="Q279" s="161">
        <v>1.1111596819482816E-2</v>
      </c>
      <c r="R279" s="54">
        <v>3544400.7433210085</v>
      </c>
      <c r="S279" s="158">
        <f t="shared" si="121"/>
        <v>3.0499648882665431E-2</v>
      </c>
      <c r="T279" s="161">
        <v>2.7568510132115032E-2</v>
      </c>
      <c r="U279" s="54">
        <v>3602089.6235213182</v>
      </c>
      <c r="W279" s="158">
        <f t="shared" si="122"/>
        <v>2.8631590069712054E-2</v>
      </c>
      <c r="X279" s="161">
        <v>2.5705764799453412E-2</v>
      </c>
      <c r="Y279" s="54">
        <v>3595559.8636387577</v>
      </c>
      <c r="AA279" s="54">
        <v>3528070.4851430599</v>
      </c>
      <c r="AB279" s="54">
        <v>3595559.8636387577</v>
      </c>
      <c r="AC279" s="158">
        <f t="shared" si="123"/>
        <v>2.8631590069712054E-2</v>
      </c>
      <c r="AD279" s="161">
        <v>2.5705764799453412E-2</v>
      </c>
      <c r="AE279" s="54">
        <v>3595558</v>
      </c>
      <c r="AF279" s="156">
        <v>1394.461037159806</v>
      </c>
      <c r="AG279" s="162">
        <f t="shared" si="124"/>
        <v>2.8631056912770791E-2</v>
      </c>
      <c r="AH279" s="162">
        <f t="shared" si="125"/>
        <v>2.5705233159016405E-2</v>
      </c>
      <c r="AJ279" s="54">
        <v>3572909.045300771</v>
      </c>
      <c r="AK279" s="156">
        <v>1385.6771196536854</v>
      </c>
      <c r="AL279" s="162">
        <f t="shared" si="126"/>
        <v>6.3390795601185879E-3</v>
      </c>
      <c r="AM279" s="161">
        <f t="shared" si="127"/>
        <v>6.3390795601185879E-3</v>
      </c>
    </row>
    <row r="280" spans="2:39" x14ac:dyDescent="0.2">
      <c r="B280" s="188" t="s">
        <v>513</v>
      </c>
      <c r="D280" s="54">
        <v>7052966.3296491336</v>
      </c>
      <c r="E280" s="156">
        <v>1231.7784516593431</v>
      </c>
      <c r="G280" s="54">
        <v>6811698.3511611372</v>
      </c>
      <c r="H280" s="156">
        <v>1183.5021911225733</v>
      </c>
      <c r="J280" s="158">
        <f t="shared" si="116"/>
        <v>3.5419651025337728E-2</v>
      </c>
      <c r="K280" s="159">
        <f t="shared" si="117"/>
        <v>4.0791019145455687E-2</v>
      </c>
      <c r="L280" s="158">
        <f t="shared" si="118"/>
        <v>1.4239068001850486E-2</v>
      </c>
      <c r="M280" s="160">
        <f t="shared" si="119"/>
        <v>9.0547645222140982E-3</v>
      </c>
      <c r="N280" s="54">
        <v>7153393.9968317691</v>
      </c>
      <c r="P280" s="158">
        <f t="shared" si="120"/>
        <v>1.5324260595693584E-2</v>
      </c>
      <c r="Q280" s="161">
        <v>1.008432264021053E-2</v>
      </c>
      <c r="R280" s="54">
        <v>7161047.8236573301</v>
      </c>
      <c r="S280" s="158">
        <f t="shared" si="121"/>
        <v>3.1297538813515713E-2</v>
      </c>
      <c r="T280" s="161">
        <v>2.5975165137686496E-2</v>
      </c>
      <c r="U280" s="54">
        <v>7273706.8171017468</v>
      </c>
      <c r="W280" s="158">
        <f t="shared" si="122"/>
        <v>2.8259120658260306E-2</v>
      </c>
      <c r="X280" s="161">
        <v>2.2952427807990228E-2</v>
      </c>
      <c r="Y280" s="54">
        <v>7252276.956157336</v>
      </c>
      <c r="AA280" s="54">
        <v>7045520.1304937964</v>
      </c>
      <c r="AB280" s="54">
        <v>7252276.956157336</v>
      </c>
      <c r="AC280" s="158">
        <f t="shared" si="123"/>
        <v>2.8259120658260306E-2</v>
      </c>
      <c r="AD280" s="161">
        <v>2.2952427807990228E-2</v>
      </c>
      <c r="AE280" s="54">
        <v>7252277</v>
      </c>
      <c r="AF280" s="156">
        <v>1260.0507652639594</v>
      </c>
      <c r="AG280" s="162">
        <f t="shared" si="124"/>
        <v>2.8259126874462526E-2</v>
      </c>
      <c r="AH280" s="162">
        <f t="shared" si="125"/>
        <v>2.2952433992111443E-2</v>
      </c>
      <c r="AJ280" s="54">
        <v>7067390.5205699587</v>
      </c>
      <c r="AK280" s="156">
        <v>1227.9275645240011</v>
      </c>
      <c r="AL280" s="162">
        <f t="shared" si="126"/>
        <v>2.6160501374859813E-2</v>
      </c>
      <c r="AM280" s="161">
        <f t="shared" si="127"/>
        <v>2.6160501374859813E-2</v>
      </c>
    </row>
    <row r="281" spans="2:39" x14ac:dyDescent="0.2">
      <c r="B281" s="188" t="s">
        <v>485</v>
      </c>
      <c r="D281" s="54">
        <v>5162008.188000001</v>
      </c>
      <c r="E281" s="156">
        <v>1172.6205547199722</v>
      </c>
      <c r="G281" s="54">
        <v>5235445.5298036765</v>
      </c>
      <c r="H281" s="156">
        <v>1181.5394291769167</v>
      </c>
      <c r="J281" s="158">
        <f t="shared" si="116"/>
        <v>-1.402695174376678E-2</v>
      </c>
      <c r="K281" s="159">
        <f t="shared" si="117"/>
        <v>-7.5485203766390008E-3</v>
      </c>
      <c r="L281" s="158">
        <f t="shared" si="118"/>
        <v>1.5662629381630211E-2</v>
      </c>
      <c r="M281" s="160">
        <f t="shared" si="119"/>
        <v>9.0547645222140982E-3</v>
      </c>
      <c r="N281" s="54">
        <v>5242858.8091135854</v>
      </c>
      <c r="P281" s="158">
        <f t="shared" si="120"/>
        <v>2.0816886854979622E-2</v>
      </c>
      <c r="Q281" s="161">
        <v>1.4153294452049492E-2</v>
      </c>
      <c r="R281" s="54">
        <v>5269465.1283940757</v>
      </c>
      <c r="S281" s="158">
        <f t="shared" si="121"/>
        <v>3.0771713221972696E-2</v>
      </c>
      <c r="T281" s="161">
        <v>2.4043138640352346E-2</v>
      </c>
      <c r="U281" s="54">
        <v>5320852.0236106124</v>
      </c>
      <c r="W281" s="158">
        <f t="shared" si="122"/>
        <v>3.002574087701948E-2</v>
      </c>
      <c r="X281" s="161">
        <v>2.3302035783467678E-2</v>
      </c>
      <c r="Y281" s="54">
        <v>5317001.3082579421</v>
      </c>
      <c r="AA281" s="54">
        <v>5322439.6277620336</v>
      </c>
      <c r="AB281" s="54">
        <v>5317001.3082579421</v>
      </c>
      <c r="AC281" s="158">
        <f t="shared" si="123"/>
        <v>3.002574087701948E-2</v>
      </c>
      <c r="AD281" s="161">
        <v>2.3302035783467678E-2</v>
      </c>
      <c r="AE281" s="54">
        <v>5317001</v>
      </c>
      <c r="AF281" s="156">
        <v>1199.9449312785941</v>
      </c>
      <c r="AG281" s="162">
        <f t="shared" si="124"/>
        <v>3.0025681160348983E-2</v>
      </c>
      <c r="AH281" s="162">
        <f t="shared" si="125"/>
        <v>2.330197645661003E-2</v>
      </c>
      <c r="AJ281" s="54">
        <v>5431969.5618916554</v>
      </c>
      <c r="AK281" s="156">
        <v>1225.8911259658398</v>
      </c>
      <c r="AL281" s="162">
        <f t="shared" si="126"/>
        <v>-2.1165170493263608E-2</v>
      </c>
      <c r="AM281" s="161">
        <f t="shared" si="127"/>
        <v>-2.1165170493263386E-2</v>
      </c>
    </row>
    <row r="282" spans="2:39" x14ac:dyDescent="0.2">
      <c r="B282" s="188" t="s">
        <v>514</v>
      </c>
      <c r="D282" s="54">
        <v>4421168.2531121019</v>
      </c>
      <c r="E282" s="156">
        <v>1195.8867640611704</v>
      </c>
      <c r="G282" s="54">
        <v>4426488.0750939408</v>
      </c>
      <c r="H282" s="156">
        <v>1191.4771795387699</v>
      </c>
      <c r="J282" s="158">
        <f t="shared" si="116"/>
        <v>-1.201815500593173E-3</v>
      </c>
      <c r="K282" s="159">
        <f t="shared" si="117"/>
        <v>3.7009391351561227E-3</v>
      </c>
      <c r="L282" s="158">
        <f t="shared" si="118"/>
        <v>1.3963812297955069E-2</v>
      </c>
      <c r="M282" s="160">
        <f t="shared" si="119"/>
        <v>9.0547645222140982E-3</v>
      </c>
      <c r="N282" s="54">
        <v>4482904.616736237</v>
      </c>
      <c r="P282" s="158">
        <f t="shared" si="120"/>
        <v>1.7843275632833944E-2</v>
      </c>
      <c r="Q282" s="161">
        <v>1.2871440254882405E-2</v>
      </c>
      <c r="R282" s="54">
        <v>4500056.376871516</v>
      </c>
      <c r="S282" s="158">
        <f t="shared" si="121"/>
        <v>3.1754777705885973E-2</v>
      </c>
      <c r="T282" s="161">
        <v>2.6714989137278211E-2</v>
      </c>
      <c r="U282" s="54">
        <v>4561561.4681899967</v>
      </c>
      <c r="W282" s="158">
        <f t="shared" si="122"/>
        <v>3.0674091768820633E-2</v>
      </c>
      <c r="X282" s="161">
        <v>2.5639582001677708E-2</v>
      </c>
      <c r="Y282" s="54">
        <v>4556783.5738334591</v>
      </c>
      <c r="AA282" s="54">
        <v>4531035.0851723431</v>
      </c>
      <c r="AB282" s="54">
        <v>4556783.5738334591</v>
      </c>
      <c r="AC282" s="158">
        <f t="shared" si="123"/>
        <v>3.0674091768820633E-2</v>
      </c>
      <c r="AD282" s="161">
        <v>2.5639582001677708E-2</v>
      </c>
      <c r="AE282" s="54">
        <v>4556783</v>
      </c>
      <c r="AF282" s="156">
        <v>1226.5486463543657</v>
      </c>
      <c r="AG282" s="162">
        <f t="shared" si="124"/>
        <v>3.06739619765517E-2</v>
      </c>
      <c r="AH282" s="162">
        <f t="shared" si="125"/>
        <v>2.5639452843402299E-2</v>
      </c>
      <c r="AJ282" s="54">
        <v>4592646.0991923092</v>
      </c>
      <c r="AK282" s="156">
        <v>1236.2019117761333</v>
      </c>
      <c r="AL282" s="162">
        <f t="shared" si="126"/>
        <v>-7.8088096530268825E-3</v>
      </c>
      <c r="AM282" s="161">
        <f t="shared" si="127"/>
        <v>-7.8088096530267714E-3</v>
      </c>
    </row>
    <row r="283" spans="2:39" x14ac:dyDescent="0.2">
      <c r="B283" s="188" t="s">
        <v>515</v>
      </c>
      <c r="D283" s="54">
        <v>5248022.6248093545</v>
      </c>
      <c r="E283" s="156">
        <v>1095.8862105845185</v>
      </c>
      <c r="G283" s="54">
        <v>5448606.9346511727</v>
      </c>
      <c r="H283" s="156">
        <v>1127.4549582829661</v>
      </c>
      <c r="J283" s="158">
        <f t="shared" si="116"/>
        <v>-3.6813870453046293E-2</v>
      </c>
      <c r="K283" s="159">
        <f t="shared" si="117"/>
        <v>-2.8000007864194099E-2</v>
      </c>
      <c r="L283" s="158">
        <f t="shared" si="118"/>
        <v>1.8231712609521722E-2</v>
      </c>
      <c r="M283" s="160">
        <f t="shared" si="119"/>
        <v>9.0547645222140982E-3</v>
      </c>
      <c r="N283" s="54">
        <v>5343703.0650731465</v>
      </c>
      <c r="P283" s="158">
        <f t="shared" si="120"/>
        <v>3.7373010073177282E-2</v>
      </c>
      <c r="Q283" s="161">
        <v>2.7966360651217714E-2</v>
      </c>
      <c r="R283" s="54">
        <v>5444157.0272306167</v>
      </c>
      <c r="S283" s="158">
        <f t="shared" si="121"/>
        <v>4.321829207064587E-2</v>
      </c>
      <c r="T283" s="161">
        <v>3.375863903476084E-2</v>
      </c>
      <c r="U283" s="54">
        <v>5474833.1994017232</v>
      </c>
      <c r="W283" s="158">
        <f t="shared" si="122"/>
        <v>4.321829207064587E-2</v>
      </c>
      <c r="X283" s="161">
        <v>3.375863903476084E-2</v>
      </c>
      <c r="Y283" s="54">
        <v>5474833.1994017232</v>
      </c>
      <c r="AA283" s="54">
        <v>5446731.060706066</v>
      </c>
      <c r="AB283" s="54">
        <v>5474833.1994017232</v>
      </c>
      <c r="AC283" s="158">
        <f t="shared" si="123"/>
        <v>4.321829207064587E-2</v>
      </c>
      <c r="AD283" s="161">
        <v>3.375863903476084E-2</v>
      </c>
      <c r="AE283" s="54">
        <v>5474833</v>
      </c>
      <c r="AF283" s="156">
        <v>1132.8817963295396</v>
      </c>
      <c r="AG283" s="162">
        <f t="shared" si="124"/>
        <v>4.321825407505453E-2</v>
      </c>
      <c r="AH283" s="162">
        <f t="shared" si="125"/>
        <v>3.3758601383704345E-2</v>
      </c>
      <c r="AJ283" s="54">
        <v>5653132.4517183546</v>
      </c>
      <c r="AK283" s="156">
        <v>1169.7764747877247</v>
      </c>
      <c r="AL283" s="162">
        <f t="shared" si="126"/>
        <v>-3.1539938828809455E-2</v>
      </c>
      <c r="AM283" s="161">
        <f t="shared" si="127"/>
        <v>-3.1539938828809344E-2</v>
      </c>
    </row>
    <row r="284" spans="2:39" x14ac:dyDescent="0.2">
      <c r="B284" s="188" t="s">
        <v>516</v>
      </c>
      <c r="D284" s="54">
        <v>5037535.6989680752</v>
      </c>
      <c r="E284" s="156">
        <v>1136.1461516703373</v>
      </c>
      <c r="G284" s="54">
        <v>5140134.2658752501</v>
      </c>
      <c r="H284" s="156">
        <v>1150.4558535692713</v>
      </c>
      <c r="J284" s="158">
        <f t="shared" si="116"/>
        <v>-1.9960289284331467E-2</v>
      </c>
      <c r="K284" s="159">
        <f t="shared" si="117"/>
        <v>-1.2438288574514567E-2</v>
      </c>
      <c r="L284" s="158">
        <f t="shared" si="118"/>
        <v>1.6711751540836595E-2</v>
      </c>
      <c r="M284" s="160">
        <f t="shared" si="119"/>
        <v>9.0547645222140982E-3</v>
      </c>
      <c r="N284" s="54">
        <v>5121721.7439473243</v>
      </c>
      <c r="P284" s="158">
        <f t="shared" si="120"/>
        <v>2.1526061327032719E-2</v>
      </c>
      <c r="Q284" s="161">
        <v>1.3745362997500399E-2</v>
      </c>
      <c r="R284" s="54">
        <v>5145974.0013611782</v>
      </c>
      <c r="S284" s="158">
        <f t="shared" si="121"/>
        <v>3.1681785889862812E-2</v>
      </c>
      <c r="T284" s="161">
        <v>2.382373404764726E-2</v>
      </c>
      <c r="U284" s="54">
        <v>5197133.8263953216</v>
      </c>
      <c r="W284" s="158">
        <f t="shared" si="122"/>
        <v>3.1681785889862812E-2</v>
      </c>
      <c r="X284" s="161">
        <v>2.382373404764726E-2</v>
      </c>
      <c r="Y284" s="54">
        <v>5197133.8263953216</v>
      </c>
      <c r="AA284" s="54">
        <v>5220341.3776249532</v>
      </c>
      <c r="AB284" s="54">
        <v>5197133.8263953216</v>
      </c>
      <c r="AC284" s="158">
        <f t="shared" si="123"/>
        <v>3.1681785889862812E-2</v>
      </c>
      <c r="AD284" s="161">
        <v>2.382373404764726E-2</v>
      </c>
      <c r="AE284" s="54">
        <v>5197134</v>
      </c>
      <c r="AF284" s="156">
        <v>1163.2134342828842</v>
      </c>
      <c r="AG284" s="162">
        <f t="shared" si="124"/>
        <v>3.1681820352085666E-2</v>
      </c>
      <c r="AH284" s="162">
        <f t="shared" si="125"/>
        <v>2.3823768247380084E-2</v>
      </c>
      <c r="AJ284" s="54">
        <v>5333080.5787826935</v>
      </c>
      <c r="AK284" s="156">
        <v>1193.6407595711732</v>
      </c>
      <c r="AL284" s="162">
        <f t="shared" si="126"/>
        <v>-2.5491191587006523E-2</v>
      </c>
      <c r="AM284" s="161">
        <f t="shared" si="127"/>
        <v>-2.5491191587006745E-2</v>
      </c>
    </row>
    <row r="285" spans="2:39" x14ac:dyDescent="0.2">
      <c r="B285" s="188" t="s">
        <v>486</v>
      </c>
      <c r="D285" s="54">
        <v>10734728.108999999</v>
      </c>
      <c r="E285" s="156">
        <v>1145.6012396711853</v>
      </c>
      <c r="G285" s="54">
        <v>10514810.448959354</v>
      </c>
      <c r="H285" s="156">
        <v>1107.1477944783007</v>
      </c>
      <c r="J285" s="158">
        <f t="shared" si="116"/>
        <v>2.0915037994090557E-2</v>
      </c>
      <c r="K285" s="159">
        <f t="shared" si="117"/>
        <v>3.4731989156880694E-2</v>
      </c>
      <c r="L285" s="158">
        <f t="shared" si="118"/>
        <v>2.2668534734558321E-2</v>
      </c>
      <c r="M285" s="160">
        <f t="shared" si="119"/>
        <v>9.0547645222140982E-3</v>
      </c>
      <c r="N285" s="54">
        <v>10978068.666004905</v>
      </c>
      <c r="P285" s="158">
        <f t="shared" si="120"/>
        <v>2.6738608753253956E-2</v>
      </c>
      <c r="Q285" s="161">
        <v>1.302839455019833E-2</v>
      </c>
      <c r="R285" s="54">
        <v>11021759.803979108</v>
      </c>
      <c r="S285" s="158">
        <f t="shared" si="121"/>
        <v>3.2902961004082076E-2</v>
      </c>
      <c r="T285" s="161">
        <v>1.9110433163396223E-2</v>
      </c>
      <c r="U285" s="54">
        <v>11087932.449359851</v>
      </c>
      <c r="W285" s="158">
        <f t="shared" si="122"/>
        <v>3.0250268148425574E-2</v>
      </c>
      <c r="X285" s="161">
        <v>1.649316216385377E-2</v>
      </c>
      <c r="Y285" s="54">
        <v>11059456.512797691</v>
      </c>
      <c r="AA285" s="54">
        <v>10769860.046939388</v>
      </c>
      <c r="AB285" s="54">
        <v>11059456.512797691</v>
      </c>
      <c r="AC285" s="158">
        <f t="shared" si="123"/>
        <v>3.0250268148425574E-2</v>
      </c>
      <c r="AD285" s="161">
        <v>1.649316216385377E-2</v>
      </c>
      <c r="AE285" s="54">
        <v>11059460</v>
      </c>
      <c r="AF285" s="156">
        <v>1164.4961938741194</v>
      </c>
      <c r="AG285" s="162">
        <f t="shared" si="124"/>
        <v>3.0250593000836767E-2</v>
      </c>
      <c r="AH285" s="162">
        <f t="shared" si="125"/>
        <v>1.649348267845574E-2</v>
      </c>
      <c r="AJ285" s="54">
        <v>10909507.124592189</v>
      </c>
      <c r="AK285" s="156">
        <v>1148.7070366573225</v>
      </c>
      <c r="AL285" s="162">
        <f t="shared" si="126"/>
        <v>1.3745155825581445E-2</v>
      </c>
      <c r="AM285" s="161">
        <f t="shared" si="127"/>
        <v>1.3745155825581445E-2</v>
      </c>
    </row>
    <row r="286" spans="2:39" x14ac:dyDescent="0.2">
      <c r="B286" s="188" t="s">
        <v>487</v>
      </c>
      <c r="D286" s="54">
        <v>5500231.7134181783</v>
      </c>
      <c r="E286" s="156">
        <v>1166.3594775053043</v>
      </c>
      <c r="G286" s="54">
        <v>5546300.7006348344</v>
      </c>
      <c r="H286" s="156">
        <v>1166.4309794659544</v>
      </c>
      <c r="J286" s="158">
        <f t="shared" si="116"/>
        <v>-8.3062548720777007E-3</v>
      </c>
      <c r="K286" s="159">
        <f t="shared" si="117"/>
        <v>-6.1299778477019728E-5</v>
      </c>
      <c r="L286" s="158">
        <f t="shared" si="118"/>
        <v>1.7379013847567348E-2</v>
      </c>
      <c r="M286" s="160">
        <f t="shared" si="119"/>
        <v>9.0547645222140982E-3</v>
      </c>
      <c r="N286" s="54">
        <v>5595820.3165305024</v>
      </c>
      <c r="P286" s="158">
        <f t="shared" si="120"/>
        <v>2.2858426704316148E-2</v>
      </c>
      <c r="Q286" s="161">
        <v>1.442448791044848E-2</v>
      </c>
      <c r="R286" s="54">
        <v>5625958.3568961034</v>
      </c>
      <c r="S286" s="158">
        <f t="shared" si="121"/>
        <v>3.1509653064443199E-2</v>
      </c>
      <c r="T286" s="161">
        <v>2.3004380925013335E-2</v>
      </c>
      <c r="U286" s="54">
        <v>5673542.1064820327</v>
      </c>
      <c r="W286" s="158">
        <f t="shared" si="122"/>
        <v>3.0767985072561954E-2</v>
      </c>
      <c r="X286" s="161">
        <v>2.2268828327291823E-2</v>
      </c>
      <c r="Y286" s="54">
        <v>5669462.760672261</v>
      </c>
      <c r="AA286" s="54">
        <v>5641695.2426607981</v>
      </c>
      <c r="AB286" s="54">
        <v>5669462.760672261</v>
      </c>
      <c r="AC286" s="158">
        <f t="shared" si="123"/>
        <v>3.0767985072561954E-2</v>
      </c>
      <c r="AD286" s="161">
        <v>2.2268828327291823E-2</v>
      </c>
      <c r="AE286" s="54">
        <v>5669462</v>
      </c>
      <c r="AF286" s="156">
        <v>1192.3327765023766</v>
      </c>
      <c r="AG286" s="162">
        <f t="shared" si="124"/>
        <v>3.0767846774341079E-2</v>
      </c>
      <c r="AH286" s="162">
        <f t="shared" si="125"/>
        <v>2.2268691169403443E-2</v>
      </c>
      <c r="AJ286" s="54">
        <v>5754493.369368799</v>
      </c>
      <c r="AK286" s="156">
        <v>1210.2155471655012</v>
      </c>
      <c r="AL286" s="162">
        <f t="shared" si="126"/>
        <v>-1.47765170469083E-2</v>
      </c>
      <c r="AM286" s="161">
        <f t="shared" si="127"/>
        <v>-1.4776517046908411E-2</v>
      </c>
    </row>
    <row r="287" spans="2:39" x14ac:dyDescent="0.2">
      <c r="B287" s="188" t="s">
        <v>517</v>
      </c>
      <c r="D287" s="54">
        <v>3946759.6130803321</v>
      </c>
      <c r="E287" s="156">
        <v>1042.6268328526264</v>
      </c>
      <c r="G287" s="54">
        <v>4103205.0860022041</v>
      </c>
      <c r="H287" s="156">
        <v>1075.8931924291253</v>
      </c>
      <c r="J287" s="158">
        <f t="shared" si="116"/>
        <v>-3.8127626975208884E-2</v>
      </c>
      <c r="K287" s="159">
        <f t="shared" si="117"/>
        <v>-3.0919760261137963E-2</v>
      </c>
      <c r="L287" s="158">
        <f t="shared" si="118"/>
        <v>1.6644866165793637E-2</v>
      </c>
      <c r="M287" s="160">
        <f t="shared" si="119"/>
        <v>9.0547645222140982E-3</v>
      </c>
      <c r="N287" s="54">
        <v>4012452.8986286139</v>
      </c>
      <c r="P287" s="158">
        <f t="shared" si="120"/>
        <v>3.7504260782738053E-2</v>
      </c>
      <c r="Q287" s="161">
        <v>2.9787466940137453E-2</v>
      </c>
      <c r="R287" s="54">
        <v>4094779.9148560753</v>
      </c>
      <c r="S287" s="158">
        <f t="shared" si="121"/>
        <v>4.3302329825606556E-2</v>
      </c>
      <c r="T287" s="161">
        <v>3.5542410855543549E-2</v>
      </c>
      <c r="U287" s="54">
        <v>4117663.4995883196</v>
      </c>
      <c r="W287" s="158">
        <f t="shared" si="122"/>
        <v>4.3302329825606556E-2</v>
      </c>
      <c r="X287" s="161">
        <v>3.5542410855543549E-2</v>
      </c>
      <c r="Y287" s="54">
        <v>4117663.4995883196</v>
      </c>
      <c r="AA287" s="54">
        <v>4091192.2279198314</v>
      </c>
      <c r="AB287" s="54">
        <v>4117663.4995883196</v>
      </c>
      <c r="AC287" s="158">
        <f t="shared" si="123"/>
        <v>4.3302329825606556E-2</v>
      </c>
      <c r="AD287" s="161">
        <v>3.5542410855543549E-2</v>
      </c>
      <c r="AE287" s="54">
        <v>4117663</v>
      </c>
      <c r="AF287" s="156">
        <v>1079.6841731188354</v>
      </c>
      <c r="AG287" s="162">
        <f t="shared" si="124"/>
        <v>4.330220324370937E-2</v>
      </c>
      <c r="AH287" s="162">
        <f t="shared" si="125"/>
        <v>3.5542285215142577E-2</v>
      </c>
      <c r="AJ287" s="54">
        <v>4257227.9677979564</v>
      </c>
      <c r="AK287" s="156">
        <v>1116.279223965224</v>
      </c>
      <c r="AL287" s="162">
        <f t="shared" si="126"/>
        <v>-3.2783061854718132E-2</v>
      </c>
      <c r="AM287" s="161">
        <f t="shared" si="127"/>
        <v>-3.2783061854718021E-2</v>
      </c>
    </row>
    <row r="288" spans="2:39" x14ac:dyDescent="0.2">
      <c r="B288" s="188" t="s">
        <v>493</v>
      </c>
      <c r="D288" s="54">
        <v>3272292.1815502699</v>
      </c>
      <c r="E288" s="156">
        <v>1153.1096228661343</v>
      </c>
      <c r="G288" s="54">
        <v>3365963.7848521718</v>
      </c>
      <c r="H288" s="156">
        <v>1178.6405986434265</v>
      </c>
      <c r="J288" s="158">
        <f t="shared" si="116"/>
        <v>-2.7829058566658293E-2</v>
      </c>
      <c r="K288" s="159">
        <f t="shared" si="117"/>
        <v>-2.166137481321917E-2</v>
      </c>
      <c r="L288" s="158">
        <f t="shared" si="118"/>
        <v>1.5386092404837459E-2</v>
      </c>
      <c r="M288" s="160">
        <f t="shared" si="119"/>
        <v>9.0547645222140982E-3</v>
      </c>
      <c r="N288" s="54">
        <v>3322639.9714312293</v>
      </c>
      <c r="P288" s="158">
        <f t="shared" si="120"/>
        <v>3.9613515997528159E-2</v>
      </c>
      <c r="Q288" s="161">
        <v>3.305954048496007E-2</v>
      </c>
      <c r="R288" s="54">
        <v>3401919.1802326976</v>
      </c>
      <c r="S288" s="158">
        <f t="shared" si="121"/>
        <v>4.6460517385686018E-2</v>
      </c>
      <c r="T288" s="161">
        <v>3.986337671727691E-2</v>
      </c>
      <c r="U288" s="54">
        <v>3424324.5693422304</v>
      </c>
      <c r="W288" s="158">
        <f t="shared" si="122"/>
        <v>4.5424678882843628E-2</v>
      </c>
      <c r="X288" s="161">
        <v>3.8834068391349508E-2</v>
      </c>
      <c r="Y288" s="54">
        <v>3420935.0031080307</v>
      </c>
      <c r="AA288" s="54">
        <v>3358281.0788397877</v>
      </c>
      <c r="AB288" s="54">
        <v>3420935.0031080307</v>
      </c>
      <c r="AC288" s="158">
        <f t="shared" si="123"/>
        <v>4.5424678882843628E-2</v>
      </c>
      <c r="AD288" s="161">
        <v>3.8834068391349508E-2</v>
      </c>
      <c r="AE288" s="54">
        <v>3420937</v>
      </c>
      <c r="AF288" s="156">
        <v>1197.8902600636654</v>
      </c>
      <c r="AG288" s="162">
        <f t="shared" si="124"/>
        <v>4.5425289125406998E-2</v>
      </c>
      <c r="AH288" s="162">
        <f t="shared" si="125"/>
        <v>3.8834674786795809E-2</v>
      </c>
      <c r="AJ288" s="54">
        <v>3492312.6831638049</v>
      </c>
      <c r="AK288" s="156">
        <v>1222.8834814142228</v>
      </c>
      <c r="AL288" s="162">
        <f t="shared" si="126"/>
        <v>-2.0437941742130428E-2</v>
      </c>
      <c r="AM288" s="161">
        <f t="shared" si="127"/>
        <v>-2.0437941742130317E-2</v>
      </c>
    </row>
    <row r="289" spans="2:39" x14ac:dyDescent="0.2">
      <c r="B289" s="188" t="s">
        <v>488</v>
      </c>
      <c r="D289" s="54">
        <v>3945503.0691737914</v>
      </c>
      <c r="E289" s="156">
        <v>1203.3488998992584</v>
      </c>
      <c r="G289" s="54">
        <v>3909451.036085431</v>
      </c>
      <c r="H289" s="156">
        <v>1183.8421145446432</v>
      </c>
      <c r="J289" s="158">
        <f t="shared" si="116"/>
        <v>9.2217635559543876E-3</v>
      </c>
      <c r="K289" s="159">
        <f t="shared" si="117"/>
        <v>1.6477522732935013E-2</v>
      </c>
      <c r="L289" s="158">
        <f t="shared" si="118"/>
        <v>1.6234024977854533E-2</v>
      </c>
      <c r="M289" s="160">
        <f t="shared" si="119"/>
        <v>9.0547645222140982E-3</v>
      </c>
      <c r="N289" s="54">
        <v>4009554.4645489603</v>
      </c>
      <c r="P289" s="158">
        <f t="shared" si="120"/>
        <v>1.6773277848322943E-2</v>
      </c>
      <c r="R289" s="54">
        <v>4011682.0884044548</v>
      </c>
      <c r="S289" s="158">
        <f t="shared" si="121"/>
        <v>3.0487423748621234E-2</v>
      </c>
      <c r="T289" s="51"/>
      <c r="U289" s="54">
        <v>4065791.2931451784</v>
      </c>
      <c r="W289" s="158">
        <f t="shared" si="122"/>
        <v>2.9790811310323351E-2</v>
      </c>
      <c r="X289" s="51"/>
      <c r="Y289" s="54">
        <v>4063042.8066318496</v>
      </c>
      <c r="AA289" s="54">
        <v>4032185.0039181495</v>
      </c>
      <c r="AB289" s="54">
        <v>4063042.8066318496</v>
      </c>
      <c r="AC289" s="158">
        <f t="shared" si="123"/>
        <v>2.9790811310323351E-2</v>
      </c>
      <c r="AD289" s="51"/>
      <c r="AE289" s="54">
        <v>4063043</v>
      </c>
      <c r="AF289" s="156">
        <v>1230.352131848698</v>
      </c>
      <c r="AG289" s="162">
        <f t="shared" si="124"/>
        <v>2.979086032008138E-2</v>
      </c>
      <c r="AH289" s="162">
        <f t="shared" si="125"/>
        <v>2.2440068671438773E-2</v>
      </c>
      <c r="AJ289" s="54">
        <v>4056200.9309106842</v>
      </c>
      <c r="AK289" s="156">
        <v>1228.2802477238447</v>
      </c>
      <c r="AL289" s="162">
        <f t="shared" si="126"/>
        <v>1.6868170995119058E-3</v>
      </c>
      <c r="AM289" s="161">
        <f t="shared" si="127"/>
        <v>1.6868170995119058E-3</v>
      </c>
    </row>
    <row r="290" spans="2:39" x14ac:dyDescent="0.2">
      <c r="B290" s="188"/>
      <c r="D290" s="1"/>
      <c r="E290" s="157"/>
      <c r="G290" s="1"/>
      <c r="H290" s="157"/>
      <c r="N290" s="1"/>
      <c r="P290" s="52"/>
      <c r="R290" s="1"/>
      <c r="T290" s="51"/>
      <c r="U290" s="1"/>
      <c r="W290" s="52"/>
      <c r="X290" s="51"/>
      <c r="Y290" s="1"/>
      <c r="AA290" s="1"/>
      <c r="AB290" s="1"/>
      <c r="AC290" s="52"/>
      <c r="AD290" s="51"/>
      <c r="AE290" s="1"/>
      <c r="AF290" s="157"/>
      <c r="AJ290" s="1"/>
      <c r="AK290" s="157"/>
    </row>
    <row r="291" spans="2:39" x14ac:dyDescent="0.2">
      <c r="B291" s="188" t="s">
        <v>12</v>
      </c>
      <c r="D291" s="155">
        <f>SUM(D277:D289)</f>
        <v>68000181</v>
      </c>
      <c r="E291" s="157">
        <v>1186.1356151637895</v>
      </c>
      <c r="G291" s="155">
        <f>SUM(G277:G289)</f>
        <v>68000181</v>
      </c>
      <c r="H291" s="157">
        <v>1177.3320813009141</v>
      </c>
      <c r="J291" s="158">
        <f>D291/G291-1</f>
        <v>0</v>
      </c>
      <c r="K291" s="159">
        <f>E291/H291-1</f>
        <v>7.4775282205405968E-3</v>
      </c>
      <c r="L291" s="158">
        <f>N291/$D291-1</f>
        <v>1.6406246079678333E-2</v>
      </c>
      <c r="M291" s="160">
        <f>M$219</f>
        <v>9.0547645222140982E-3</v>
      </c>
      <c r="N291" s="155">
        <f>SUM(N277:N289)</f>
        <v>69115808.702948675</v>
      </c>
      <c r="P291" s="158">
        <f>R291/$D291-1</f>
        <v>2.3645889565516054E-2</v>
      </c>
      <c r="Q291" s="161">
        <v>1.6048359285524505E-2</v>
      </c>
      <c r="R291" s="155">
        <f>SUM(R277:R289)</f>
        <v>69608105.770361111</v>
      </c>
      <c r="S291" s="158">
        <f>U291/$D291-1</f>
        <v>3.4287872969319899E-2</v>
      </c>
      <c r="T291" s="161">
        <v>2.6611357571551197E-2</v>
      </c>
      <c r="U291" s="155">
        <f>SUM(U277:U289)</f>
        <v>70331762.568018764</v>
      </c>
      <c r="W291" s="158">
        <f>Y291/$D291-1</f>
        <v>3.3014701682764214E-2</v>
      </c>
      <c r="X291" s="161">
        <v>2.5347635800203605E-2</v>
      </c>
      <c r="Y291" s="155">
        <f>SUM(Y277:Y289)</f>
        <v>70245186.690088972</v>
      </c>
      <c r="AA291" s="155">
        <f>SUM(AA277:AA289)</f>
        <v>69274374.487954974</v>
      </c>
      <c r="AB291" s="155">
        <f>SUM(AB277:AB289)</f>
        <v>70245186.690088972</v>
      </c>
      <c r="AC291" s="158">
        <f>AB291/$D291-1</f>
        <v>3.3014701682764214E-2</v>
      </c>
      <c r="AD291" s="161">
        <v>2.5347635800203605E-2</v>
      </c>
      <c r="AE291" s="155">
        <f>SUM(AE277:AE289)</f>
        <v>70245190</v>
      </c>
      <c r="AF291" s="157">
        <v>1216.201406053289</v>
      </c>
      <c r="AG291" s="162">
        <f t="shared" ref="AG291" si="128">AE291/D291 - 1</f>
        <v>3.3014750357796885E-2</v>
      </c>
      <c r="AH291" s="162">
        <f t="shared" ref="AH291" si="129">AF291/E291 - 1</f>
        <v>2.5347684113968594E-2</v>
      </c>
      <c r="AJ291" s="155">
        <f>SUM(AJ277:AJ289)</f>
        <v>70552718.253373623</v>
      </c>
      <c r="AK291" s="157">
        <v>1221.5258459779889</v>
      </c>
      <c r="AL291" s="162">
        <f t="shared" ref="AL291" si="130">AE291/AJ291-1</f>
        <v>-4.358843443412197E-3</v>
      </c>
      <c r="AM291" s="161">
        <f t="shared" ref="AM291" si="131">AF291/AK291-1</f>
        <v>-4.358843443412308E-3</v>
      </c>
    </row>
  </sheetData>
  <mergeCells count="7">
    <mergeCell ref="S6:U6"/>
    <mergeCell ref="V6:Y6"/>
    <mergeCell ref="D6:E6"/>
    <mergeCell ref="AJ6:AM6"/>
    <mergeCell ref="G6:H6"/>
    <mergeCell ref="O6:R6"/>
    <mergeCell ref="L6:N6"/>
  </mergeCells>
  <printOptions gridLines="1"/>
  <pageMargins left="0.23622047244094491" right="0.23622047244094491" top="0.23622047244094491" bottom="0.47244094488188981" header="0.31496062992125984" footer="0.23622047244094491"/>
  <pageSetup paperSize="9" scale="30" fitToHeight="0" orientation="landscape" r:id="rId1"/>
  <headerFooter scaleWithDoc="0">
    <oddFooter>&amp;L&amp;A&amp;C&amp;F&amp;RPage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N291"/>
  <sheetViews>
    <sheetView zoomScaleNormal="100" workbookViewId="0">
      <pane xSplit="3" ySplit="7" topLeftCell="D8" activePane="bottomRight" state="frozen"/>
      <selection pane="topRight"/>
      <selection pane="bottomLeft"/>
      <selection pane="bottomRight"/>
    </sheetView>
  </sheetViews>
  <sheetFormatPr defaultRowHeight="12.75" x14ac:dyDescent="0.2"/>
  <cols>
    <col min="1" max="1" width="5.5703125" style="1" customWidth="1"/>
    <col min="2" max="2" width="47.28515625" style="1" customWidth="1"/>
    <col min="3" max="3" width="4.7109375" style="1" customWidth="1"/>
    <col min="4" max="4" width="12.140625" style="11" bestFit="1" customWidth="1"/>
    <col min="5" max="5" width="11.28515625" style="74" customWidth="1"/>
    <col min="6" max="6" width="4.7109375" style="1" customWidth="1"/>
    <col min="7" max="7" width="12.28515625" style="11" customWidth="1"/>
    <col min="8" max="8" width="12.28515625" style="74" customWidth="1"/>
    <col min="9" max="9" width="3.140625" style="146" customWidth="1"/>
    <col min="10" max="10" width="11.140625" style="52" customWidth="1"/>
    <col min="11" max="11" width="11.140625" style="118" customWidth="1"/>
    <col min="12" max="12" width="13.42578125" style="52" bestFit="1" customWidth="1"/>
    <col min="13" max="13" width="13.42578125" style="53" bestFit="1" customWidth="1"/>
    <col min="14" max="14" width="12.140625" style="53" bestFit="1" customWidth="1"/>
    <col min="15" max="15" width="10.5703125" style="51" customWidth="1"/>
    <col min="16" max="17" width="13.85546875" style="51" customWidth="1"/>
    <col min="18" max="18" width="12" style="51" customWidth="1"/>
    <col min="19" max="19" width="13" style="52" bestFit="1" customWidth="1"/>
    <col min="20" max="20" width="13" style="53" bestFit="1" customWidth="1"/>
    <col min="21" max="21" width="12.5703125" style="118" customWidth="1"/>
    <col min="22" max="22" width="10.5703125" style="52" customWidth="1"/>
    <col min="23" max="24" width="13" style="53" bestFit="1" customWidth="1"/>
    <col min="25" max="25" width="12" style="138" customWidth="1"/>
    <col min="26" max="28" width="12" style="53" customWidth="1"/>
    <col min="29" max="29" width="13" style="53" bestFit="1" customWidth="1"/>
    <col min="30" max="30" width="13" style="118" bestFit="1" customWidth="1"/>
    <col min="31" max="31" width="13.28515625" style="63" customWidth="1"/>
    <col min="32" max="34" width="11.140625" style="63" customWidth="1"/>
    <col min="35" max="35" width="5.7109375" style="63" customWidth="1"/>
    <col min="36" max="36" width="12.85546875" style="63" customWidth="1"/>
    <col min="37" max="38" width="11.140625" style="63" customWidth="1"/>
    <col min="39" max="39" width="11.140625" style="51" customWidth="1"/>
    <col min="40" max="40" width="5.7109375" style="51" customWidth="1"/>
    <col min="41" max="16384" width="9.140625" style="1"/>
  </cols>
  <sheetData>
    <row r="1" spans="1:40" x14ac:dyDescent="0.2">
      <c r="A1" s="163" t="s">
        <v>544</v>
      </c>
      <c r="D1" s="58" t="s">
        <v>13</v>
      </c>
      <c r="E1" s="68"/>
      <c r="G1" s="82" t="s">
        <v>56</v>
      </c>
      <c r="H1" s="75"/>
      <c r="I1" s="145"/>
      <c r="J1" s="124"/>
      <c r="K1" s="110">
        <f>MIN(K9:K217)</f>
        <v>-4.3270227841567643E-2</v>
      </c>
      <c r="L1" s="101"/>
      <c r="M1" s="18"/>
      <c r="N1" s="110"/>
      <c r="O1" s="4"/>
      <c r="P1" s="5"/>
      <c r="Q1" s="5"/>
      <c r="R1" s="144"/>
      <c r="S1" s="119"/>
      <c r="T1" s="140"/>
      <c r="U1" s="109"/>
      <c r="V1" s="124"/>
      <c r="W1" s="128"/>
      <c r="X1" s="128"/>
      <c r="Y1" s="133"/>
      <c r="Z1" s="128"/>
      <c r="AA1" s="128"/>
      <c r="AB1" s="128"/>
      <c r="AC1" s="128"/>
      <c r="AD1" s="139"/>
      <c r="AE1" s="6"/>
      <c r="AF1" s="7"/>
      <c r="AG1" s="7"/>
      <c r="AH1" s="7"/>
      <c r="AI1" s="7"/>
      <c r="AJ1" s="7" t="s">
        <v>1</v>
      </c>
      <c r="AK1" s="8">
        <f>MIN(AM9:AM217)</f>
        <v>-4.9948490506086518E-2</v>
      </c>
      <c r="AL1" s="7" t="s">
        <v>2</v>
      </c>
      <c r="AM1" s="9">
        <f>COUNTIF(AM9:AM217,"&lt;-0.05")</f>
        <v>0</v>
      </c>
      <c r="AN1" s="10"/>
    </row>
    <row r="2" spans="1:40" s="11" customFormat="1" x14ac:dyDescent="0.2">
      <c r="A2" s="164" t="s">
        <v>558</v>
      </c>
      <c r="D2" s="13"/>
      <c r="E2" s="68"/>
      <c r="G2" s="83"/>
      <c r="H2" s="76"/>
      <c r="I2" s="146"/>
      <c r="J2" s="124"/>
      <c r="K2" s="9">
        <f>COUNTIF(K9:K217,"&lt;-5%")</f>
        <v>0</v>
      </c>
      <c r="L2" s="102"/>
      <c r="M2" s="96"/>
      <c r="N2" s="125"/>
      <c r="O2" s="17"/>
      <c r="P2" s="18"/>
      <c r="Q2" s="18"/>
      <c r="R2" s="151"/>
      <c r="S2" s="101"/>
      <c r="T2" s="18"/>
      <c r="U2" s="110"/>
      <c r="V2" s="129"/>
      <c r="W2" s="18"/>
      <c r="X2" s="18"/>
      <c r="Y2" s="134"/>
      <c r="Z2" s="152"/>
      <c r="AA2" s="18"/>
      <c r="AB2" s="18"/>
      <c r="AC2" s="18"/>
      <c r="AD2" s="110"/>
      <c r="AE2" s="19"/>
      <c r="AF2" s="20"/>
      <c r="AG2" s="20"/>
      <c r="AH2" s="20"/>
      <c r="AI2" s="20"/>
      <c r="AJ2" s="7" t="s">
        <v>542</v>
      </c>
      <c r="AK2" s="8">
        <f>MAX(AL9:AL217)</f>
        <v>0.28367813292812927</v>
      </c>
      <c r="AL2" s="65" t="s">
        <v>14</v>
      </c>
      <c r="AM2" s="9">
        <f>COUNTIF(AM9:AM217,"&lt;-2.5%")</f>
        <v>56</v>
      </c>
      <c r="AN2" s="21"/>
    </row>
    <row r="3" spans="1:40" s="11" customFormat="1" x14ac:dyDescent="0.2">
      <c r="A3" s="255" t="s">
        <v>551</v>
      </c>
      <c r="B3" s="12"/>
      <c r="D3" s="22"/>
      <c r="E3" s="69"/>
      <c r="F3" s="14"/>
      <c r="G3" s="84"/>
      <c r="H3" s="77"/>
      <c r="I3" s="145"/>
      <c r="J3" s="103"/>
      <c r="K3" s="126"/>
      <c r="L3" s="103"/>
      <c r="M3" s="25"/>
      <c r="N3" s="126"/>
      <c r="O3" s="25"/>
      <c r="P3" s="26"/>
      <c r="Q3" s="26"/>
      <c r="R3" s="26"/>
      <c r="S3" s="120"/>
      <c r="T3" s="141"/>
      <c r="U3" s="111"/>
      <c r="V3" s="103"/>
      <c r="W3" s="26"/>
      <c r="X3" s="26"/>
      <c r="Y3" s="135"/>
      <c r="Z3" s="26"/>
      <c r="AA3" s="26"/>
      <c r="AB3" s="26"/>
      <c r="AC3" s="26"/>
      <c r="AD3" s="112"/>
      <c r="AE3" s="27"/>
      <c r="AF3" s="24"/>
      <c r="AG3" s="24"/>
      <c r="AH3" s="24"/>
      <c r="AI3" s="24"/>
      <c r="AJ3" s="27"/>
      <c r="AK3" s="27"/>
      <c r="AL3" s="27"/>
      <c r="AM3" s="28"/>
      <c r="AN3" s="21"/>
    </row>
    <row r="4" spans="1:40" s="11" customFormat="1" x14ac:dyDescent="0.2">
      <c r="B4" s="12"/>
      <c r="D4" s="22"/>
      <c r="E4" s="69"/>
      <c r="F4" s="14"/>
      <c r="G4" s="84"/>
      <c r="H4" s="77"/>
      <c r="I4" s="145"/>
      <c r="J4" s="103"/>
      <c r="K4" s="126"/>
      <c r="L4" s="103"/>
      <c r="M4" s="25"/>
      <c r="N4" s="143">
        <f>AJ5-N5</f>
        <v>231227.635738343</v>
      </c>
      <c r="O4" s="25"/>
      <c r="P4" s="26"/>
      <c r="Q4" s="26"/>
      <c r="R4" s="143">
        <f>AJ5-R5</f>
        <v>229292.24662679434</v>
      </c>
      <c r="S4" s="121"/>
      <c r="T4" s="26"/>
      <c r="U4" s="143">
        <f>AJ5-U5</f>
        <v>42062.243224203587</v>
      </c>
      <c r="V4" s="103"/>
      <c r="W4" s="26"/>
      <c r="X4" s="26"/>
      <c r="Y4" s="143">
        <f>AJ5-Y5</f>
        <v>103079.70275105536</v>
      </c>
      <c r="Z4" s="26"/>
      <c r="AA4" s="26"/>
      <c r="AB4" s="28">
        <f>AJ5-AB5</f>
        <v>103079.70275105536</v>
      </c>
      <c r="AC4" s="26"/>
      <c r="AD4" s="112"/>
      <c r="AE4" s="27">
        <f>AJ5-AE5</f>
        <v>103076.19934152067</v>
      </c>
      <c r="AF4" s="24"/>
      <c r="AG4" s="24"/>
      <c r="AH4" s="24"/>
      <c r="AI4" s="24"/>
      <c r="AJ4" s="27"/>
      <c r="AK4" s="27"/>
      <c r="AL4" s="27"/>
      <c r="AM4" s="28"/>
      <c r="AN4" s="21"/>
    </row>
    <row r="5" spans="1:40" s="29" customFormat="1" x14ac:dyDescent="0.2">
      <c r="B5" s="169" t="s">
        <v>62</v>
      </c>
      <c r="D5" s="31">
        <f>+D219</f>
        <v>70541332</v>
      </c>
      <c r="E5" s="70">
        <f>E219</f>
        <v>1221.3287082470968</v>
      </c>
      <c r="F5" s="32"/>
      <c r="G5" s="85">
        <f t="shared" ref="G5:H5" si="0">G219</f>
        <v>70552718.253373608</v>
      </c>
      <c r="H5" s="78">
        <f t="shared" si="0"/>
        <v>1212.7935472056893</v>
      </c>
      <c r="I5" s="147"/>
      <c r="J5" s="122">
        <f>+J219</f>
        <v>-1.613864590265246E-4</v>
      </c>
      <c r="K5" s="104">
        <f>+K219</f>
        <v>7.0376042658477633E-3</v>
      </c>
      <c r="L5" s="122"/>
      <c r="M5" s="35"/>
      <c r="N5" s="100">
        <f>N219</f>
        <v>71826446.563603178</v>
      </c>
      <c r="O5" s="104"/>
      <c r="P5" s="34">
        <f>P219</f>
        <v>1.8245331016923938E-2</v>
      </c>
      <c r="Q5" s="34"/>
      <c r="R5" s="99">
        <f>R219</f>
        <v>71828381.952714726</v>
      </c>
      <c r="S5" s="122">
        <f t="shared" ref="S5:AH5" si="1">+S219</f>
        <v>2.0899519676170986E-2</v>
      </c>
      <c r="T5" s="35"/>
      <c r="U5" s="113">
        <f t="shared" si="1"/>
        <v>72015611.956117317</v>
      </c>
      <c r="V5" s="122"/>
      <c r="W5" s="35">
        <f>W219</f>
        <v>2.0034530912890425E-2</v>
      </c>
      <c r="X5" s="35"/>
      <c r="Y5" s="136">
        <f>Y219</f>
        <v>71954594.496590465</v>
      </c>
      <c r="Z5" s="132"/>
      <c r="AA5" s="132">
        <f>AA219</f>
        <v>51878069.110021435</v>
      </c>
      <c r="AB5" s="132">
        <f>AB219</f>
        <v>71954594.496590465</v>
      </c>
      <c r="AC5" s="35">
        <f>AC219</f>
        <v>2.0034530912890425E-2</v>
      </c>
      <c r="AD5" s="104"/>
      <c r="AE5" s="100">
        <f>AE219</f>
        <v>71954598</v>
      </c>
      <c r="AF5" s="33">
        <f t="shared" si="1"/>
        <v>1236.891707457446</v>
      </c>
      <c r="AG5" s="34">
        <f t="shared" si="1"/>
        <v>2.0034580577525718E-2</v>
      </c>
      <c r="AH5" s="34">
        <f t="shared" si="1"/>
        <v>1.2742678613266945E-2</v>
      </c>
      <c r="AI5" s="64"/>
      <c r="AJ5" s="33">
        <f>+AJ219</f>
        <v>72057674.199341521</v>
      </c>
      <c r="AK5" s="33">
        <f>+AK219</f>
        <v>1238.6635761044192</v>
      </c>
      <c r="AL5" s="34">
        <f>+AL219</f>
        <v>-1.4304680311547635E-3</v>
      </c>
      <c r="AM5" s="35">
        <f>+AM219</f>
        <v>-1.4304680311547635E-3</v>
      </c>
      <c r="AN5" s="36"/>
    </row>
    <row r="6" spans="1:40" s="37" customFormat="1" x14ac:dyDescent="0.2">
      <c r="B6" s="170">
        <v>2</v>
      </c>
      <c r="D6" s="262" t="s">
        <v>55</v>
      </c>
      <c r="E6" s="262"/>
      <c r="G6" s="264"/>
      <c r="H6" s="265"/>
      <c r="I6" s="148"/>
      <c r="J6" s="94"/>
      <c r="K6" s="95"/>
      <c r="L6" s="259" t="s">
        <v>36</v>
      </c>
      <c r="M6" s="260"/>
      <c r="N6" s="261"/>
      <c r="O6" s="260" t="s">
        <v>557</v>
      </c>
      <c r="P6" s="260"/>
      <c r="Q6" s="260"/>
      <c r="R6" s="261"/>
      <c r="S6" s="256" t="s">
        <v>39</v>
      </c>
      <c r="T6" s="257"/>
      <c r="U6" s="258"/>
      <c r="V6" s="259" t="s">
        <v>40</v>
      </c>
      <c r="W6" s="260"/>
      <c r="X6" s="260"/>
      <c r="Y6" s="261"/>
      <c r="Z6" s="165"/>
      <c r="AA6" s="166"/>
      <c r="AB6" s="166"/>
      <c r="AC6" s="166"/>
      <c r="AD6" s="167"/>
      <c r="AE6" s="38"/>
      <c r="AF6" s="39"/>
      <c r="AG6" s="39"/>
      <c r="AH6" s="39"/>
      <c r="AI6" s="40"/>
      <c r="AJ6" s="263" t="s">
        <v>3</v>
      </c>
      <c r="AK6" s="263"/>
      <c r="AL6" s="263"/>
      <c r="AM6" s="263"/>
      <c r="AN6" s="41"/>
    </row>
    <row r="7" spans="1:40" ht="63.75" x14ac:dyDescent="0.2">
      <c r="A7" s="43" t="s">
        <v>64</v>
      </c>
      <c r="B7" s="44" t="s">
        <v>549</v>
      </c>
      <c r="C7" s="42"/>
      <c r="D7" s="66" t="s">
        <v>4</v>
      </c>
      <c r="E7" s="71" t="s">
        <v>5</v>
      </c>
      <c r="F7" s="45"/>
      <c r="G7" s="86" t="s">
        <v>15</v>
      </c>
      <c r="H7" s="79" t="s">
        <v>16</v>
      </c>
      <c r="I7" s="149"/>
      <c r="J7" s="127" t="s">
        <v>8</v>
      </c>
      <c r="K7" s="114" t="s">
        <v>9</v>
      </c>
      <c r="L7" s="127" t="s">
        <v>44</v>
      </c>
      <c r="M7" s="97" t="s">
        <v>46</v>
      </c>
      <c r="N7" s="105" t="s">
        <v>35</v>
      </c>
      <c r="O7" s="48" t="s">
        <v>34</v>
      </c>
      <c r="P7" s="48" t="s">
        <v>45</v>
      </c>
      <c r="Q7" s="48" t="s">
        <v>48</v>
      </c>
      <c r="R7" s="48" t="s">
        <v>37</v>
      </c>
      <c r="S7" s="123" t="s">
        <v>47</v>
      </c>
      <c r="T7" s="46" t="s">
        <v>49</v>
      </c>
      <c r="U7" s="114" t="s">
        <v>38</v>
      </c>
      <c r="V7" s="127" t="s">
        <v>34</v>
      </c>
      <c r="W7" s="97" t="s">
        <v>51</v>
      </c>
      <c r="X7" s="97" t="s">
        <v>52</v>
      </c>
      <c r="Y7" s="137" t="s">
        <v>50</v>
      </c>
      <c r="Z7" s="97" t="s">
        <v>41</v>
      </c>
      <c r="AA7" s="97" t="s">
        <v>42</v>
      </c>
      <c r="AB7" s="97" t="s">
        <v>43</v>
      </c>
      <c r="AC7" s="97" t="s">
        <v>53</v>
      </c>
      <c r="AD7" s="114" t="s">
        <v>54</v>
      </c>
      <c r="AE7" s="49" t="s">
        <v>483</v>
      </c>
      <c r="AF7" s="49" t="s">
        <v>484</v>
      </c>
      <c r="AG7" s="49" t="s">
        <v>10</v>
      </c>
      <c r="AH7" s="49" t="s">
        <v>11</v>
      </c>
      <c r="AI7" s="47"/>
      <c r="AJ7" s="47" t="s">
        <v>6</v>
      </c>
      <c r="AK7" s="47" t="s">
        <v>7</v>
      </c>
      <c r="AL7" s="47" t="s">
        <v>8</v>
      </c>
      <c r="AM7" s="48" t="s">
        <v>9</v>
      </c>
      <c r="AN7" s="50"/>
    </row>
    <row r="8" spans="1:40" x14ac:dyDescent="0.2">
      <c r="D8" s="13"/>
      <c r="E8" s="68"/>
      <c r="G8" s="83"/>
      <c r="H8" s="76"/>
      <c r="J8" s="124"/>
      <c r="K8" s="115"/>
      <c r="L8" s="124"/>
      <c r="M8" s="15"/>
      <c r="N8" s="106"/>
      <c r="O8" s="4"/>
      <c r="P8" s="4"/>
      <c r="Q8" s="4"/>
      <c r="R8" s="4"/>
      <c r="S8" s="124"/>
      <c r="T8" s="15"/>
      <c r="U8" s="115"/>
      <c r="V8" s="124"/>
      <c r="W8" s="15"/>
      <c r="X8" s="15"/>
      <c r="Y8" s="106"/>
      <c r="Z8" s="15"/>
      <c r="AA8" s="15"/>
      <c r="AB8" s="15"/>
      <c r="AC8" s="15"/>
      <c r="AD8" s="115"/>
      <c r="AE8" s="3"/>
      <c r="AF8" s="3"/>
      <c r="AG8" s="3"/>
      <c r="AH8" s="3"/>
      <c r="AI8" s="3"/>
      <c r="AJ8" s="3"/>
      <c r="AK8" s="3"/>
      <c r="AL8" s="3"/>
      <c r="AM8" s="4"/>
    </row>
    <row r="9" spans="1:40" x14ac:dyDescent="0.2">
      <c r="A9" s="188" t="s">
        <v>65</v>
      </c>
      <c r="B9" s="188" t="s">
        <v>66</v>
      </c>
      <c r="D9" s="67">
        <v>145159</v>
      </c>
      <c r="E9" s="72">
        <v>1350.6698698847508</v>
      </c>
      <c r="F9" s="54"/>
      <c r="G9" s="87">
        <v>144389.72032706748</v>
      </c>
      <c r="H9" s="80">
        <v>1341.39163401326</v>
      </c>
      <c r="I9" s="89"/>
      <c r="J9" s="102">
        <f t="shared" ref="J9:K24" si="2">D9/G9-1</f>
        <v>5.3278008378294661E-3</v>
      </c>
      <c r="K9" s="125">
        <f t="shared" si="2"/>
        <v>6.9168732204862859E-3</v>
      </c>
      <c r="L9" s="102">
        <v>1.2718010616278086E-2</v>
      </c>
      <c r="M9" s="96">
        <f>INDEX('Pace of change parameters'!$E$20:$I$20,1,$B$6)</f>
        <v>1.1119783131080974E-2</v>
      </c>
      <c r="N9" s="107">
        <f>IF(INDEX('Pace of change parameters'!$E$28:$I$28,1,$B$6)=1,(1+L9)*D9,D9)</f>
        <v>147005.13370304831</v>
      </c>
      <c r="O9" s="93">
        <f>IF(K9&lt;INDEX('Pace of change parameters'!$E$16:$I$16,1,$B$6),1,IF(K9&gt;INDEX('Pace of change parameters'!$E$17:$I$17,1,$B$6),0,(K9-INDEX('Pace of change parameters'!$E$17:$I$17,1,$B$6))/(INDEX('Pace of change parameters'!$E$16:$I$16,1,$B$6)-INDEX('Pace of change parameters'!$E$17:$I$17,1,$B$6))))</f>
        <v>0</v>
      </c>
      <c r="P9" s="56">
        <v>1.2718010616278086E-2</v>
      </c>
      <c r="Q9" s="56">
        <v>1.1119783131080974E-2</v>
      </c>
      <c r="R9" s="9">
        <f>IF(INDEX('Pace of change parameters'!$E$29:$I$29,1,$B$6)=1,D9*(1+P9),D9)</f>
        <v>147005.13370304831</v>
      </c>
      <c r="S9" s="102">
        <f>IF(P9&lt;INDEX('Pace of change parameters'!$E$22:$I$22,1,$B$6),INDEX('Pace of change parameters'!$E$22:$I$22,1,$B$6),P9)</f>
        <v>2.0029986807694699E-2</v>
      </c>
      <c r="T9" s="131">
        <v>1.8420219879930588E-2</v>
      </c>
      <c r="U9" s="116">
        <f t="shared" ref="U9:U72" si="3">D9*(1+S9)</f>
        <v>148066.53285501816</v>
      </c>
      <c r="V9" s="130">
        <f>IF(J9&gt;INDEX('Pace of change parameters'!$E$24:$I$24,1,$B$6),0,IF(J9&lt;INDEX('Pace of change parameters'!$E$23:$I$23,1,$B$6),1,(J9-INDEX('Pace of change parameters'!$E$24:$I$24,1,$B$6))/(INDEX('Pace of change parameters'!$E$23:$I$23,1,$B$6)-INDEX('Pace of change parameters'!$E$24:$I$24,1,$B$6))))</f>
        <v>1</v>
      </c>
      <c r="W9" s="131">
        <f>MIN(S9, S9+(INDEX('Pace of change parameters'!$E$25:$I$25,1,$B$6)-S9)*(1-V9))</f>
        <v>2.0029986807694699E-2</v>
      </c>
      <c r="X9" s="131">
        <v>1.8420219879930588E-2</v>
      </c>
      <c r="Y9" s="107">
        <f t="shared" ref="Y9:Y72" si="4">D9*(1+W9)</f>
        <v>148066.53285501816</v>
      </c>
      <c r="Z9" s="96">
        <v>0</v>
      </c>
      <c r="AA9" s="98">
        <f>(1+Z9)*AJ9</f>
        <v>147469.68908691718</v>
      </c>
      <c r="AB9" s="98">
        <f>IF(INDEX('Pace of change parameters'!$E$27:$I$27,1,$B$6)=1,MAX(AA9,Y9),Y9)</f>
        <v>148066.53285501816</v>
      </c>
      <c r="AC9" s="96">
        <f t="shared" ref="AC9:AC72" si="5">AB9/D9-1</f>
        <v>2.0029986807694744E-2</v>
      </c>
      <c r="AD9" s="142">
        <v>1.8420219879930588E-2</v>
      </c>
      <c r="AE9" s="55">
        <f>IF(ROUND(AB9,0)/D9 &gt; (1+'Pace of change parameters'!$F$25), ROUND(AB9,0), ROUNDUP(AB9,0))</f>
        <v>148067</v>
      </c>
      <c r="AF9" s="55">
        <v>1375.5538456861225</v>
      </c>
      <c r="AG9" s="16">
        <f t="shared" ref="AG9:AH40" si="6">AE9/D9 - 1</f>
        <v>2.0033204968345153E-2</v>
      </c>
      <c r="AH9" s="16">
        <f t="shared" si="6"/>
        <v>1.8423432961819808E-2</v>
      </c>
      <c r="AI9" s="55"/>
      <c r="AJ9" s="55">
        <v>147469.68908691718</v>
      </c>
      <c r="AK9" s="55">
        <v>1370.0047812520393</v>
      </c>
      <c r="AL9" s="16">
        <f>AE9/AJ9-1</f>
        <v>4.0503978599342183E-3</v>
      </c>
      <c r="AM9" s="57">
        <f>AF9/AK9-1</f>
        <v>4.0503978599344403E-3</v>
      </c>
      <c r="AN9" s="10"/>
    </row>
    <row r="10" spans="1:40" x14ac:dyDescent="0.2">
      <c r="A10" s="188" t="s">
        <v>67</v>
      </c>
      <c r="B10" s="188" t="s">
        <v>68</v>
      </c>
      <c r="D10" s="67">
        <v>440432</v>
      </c>
      <c r="E10" s="72">
        <v>1514.0585137929756</v>
      </c>
      <c r="F10" s="54"/>
      <c r="G10" s="87">
        <v>421261.37836503499</v>
      </c>
      <c r="H10" s="80">
        <v>1441.9412216234118</v>
      </c>
      <c r="I10" s="89"/>
      <c r="J10" s="102">
        <f t="shared" si="2"/>
        <v>4.5507664883423393E-2</v>
      </c>
      <c r="K10" s="125">
        <f t="shared" si="2"/>
        <v>5.0014030452899094E-2</v>
      </c>
      <c r="L10" s="102">
        <v>1.5477929446369609E-2</v>
      </c>
      <c r="M10" s="96">
        <f>INDEX('Pace of change parameters'!$E$20:$I$20,1,$B$6)</f>
        <v>1.1119783131080974E-2</v>
      </c>
      <c r="N10" s="107">
        <f>IF(INDEX('Pace of change parameters'!$E$28:$I$28,1,$B$6)=1,(1+L10)*D10,D10)</f>
        <v>447248.97542192345</v>
      </c>
      <c r="O10" s="93">
        <f>IF(K10&lt;INDEX('Pace of change parameters'!$E$16:$I$16,1,$B$6),1,IF(K10&gt;INDEX('Pace of change parameters'!$E$17:$I$17,1,$B$6),0,(K10-INDEX('Pace of change parameters'!$E$17:$I$17,1,$B$6))/(INDEX('Pace of change parameters'!$E$16:$I$16,1,$B$6)-INDEX('Pace of change parameters'!$E$17:$I$17,1,$B$6))))</f>
        <v>0</v>
      </c>
      <c r="P10" s="56">
        <v>1.5477929446369609E-2</v>
      </c>
      <c r="Q10" s="56">
        <v>1.1119783131080974E-2</v>
      </c>
      <c r="R10" s="9">
        <f>IF(INDEX('Pace of change parameters'!$E$29:$I$29,1,$B$6)=1,D10*(1+P10),D10)</f>
        <v>447248.97542192345</v>
      </c>
      <c r="S10" s="102">
        <f>IF(P10&lt;INDEX('Pace of change parameters'!$E$22:$I$22,1,$B$6),INDEX('Pace of change parameters'!$E$22:$I$22,1,$B$6),P10)</f>
        <v>2.0029986807694699E-2</v>
      </c>
      <c r="T10" s="131">
        <v>1.5652304339584866E-2</v>
      </c>
      <c r="U10" s="116">
        <f t="shared" si="3"/>
        <v>449253.8471496866</v>
      </c>
      <c r="V10" s="130">
        <f>IF(J10&gt;INDEX('Pace of change parameters'!$E$24:$I$24,1,$B$6),0,IF(J10&lt;INDEX('Pace of change parameters'!$E$23:$I$23,1,$B$6),1,(J10-INDEX('Pace of change parameters'!$E$24:$I$24,1,$B$6))/(INDEX('Pace of change parameters'!$E$23:$I$23,1,$B$6)-INDEX('Pace of change parameters'!$E$24:$I$24,1,$B$6))))</f>
        <v>1</v>
      </c>
      <c r="W10" s="131">
        <f>MIN(S10, S10+(INDEX('Pace of change parameters'!$E$25:$I$25,1,$B$6)-S10)*(1-V10))</f>
        <v>2.0029986807694699E-2</v>
      </c>
      <c r="X10" s="131">
        <v>1.5652304339584866E-2</v>
      </c>
      <c r="Y10" s="107">
        <f t="shared" si="4"/>
        <v>449253.8471496866</v>
      </c>
      <c r="Z10" s="96">
        <v>0</v>
      </c>
      <c r="AA10" s="98">
        <f t="shared" ref="AA10:AA73" si="7">(1+Z10)*AJ10</f>
        <v>430247.28042341239</v>
      </c>
      <c r="AB10" s="98">
        <f>IF(INDEX('Pace of change parameters'!$E$27:$I$27,1,$B$6)=1,MAX(AA10,Y10),Y10)</f>
        <v>449253.8471496866</v>
      </c>
      <c r="AC10" s="96">
        <f t="shared" si="5"/>
        <v>2.0029986807694744E-2</v>
      </c>
      <c r="AD10" s="142">
        <v>1.5652304339584866E-2</v>
      </c>
      <c r="AE10" s="55">
        <f>IF(ROUND(AB10,0)/D10 &gt; (1+'Pace of change parameters'!$F$25), ROUND(AB10,0), ROUNDUP(AB10,0))</f>
        <v>449254</v>
      </c>
      <c r="AF10" s="55">
        <v>1537.7575416321904</v>
      </c>
      <c r="AG10" s="16">
        <f t="shared" si="6"/>
        <v>2.0030333854034188E-2</v>
      </c>
      <c r="AH10" s="16">
        <f t="shared" si="6"/>
        <v>1.5652649896498838E-2</v>
      </c>
      <c r="AI10" s="55"/>
      <c r="AJ10" s="55">
        <v>430247.28042341239</v>
      </c>
      <c r="AK10" s="55">
        <v>1472.6991862907003</v>
      </c>
      <c r="AL10" s="16">
        <f t="shared" ref="AL10:AM73" si="8">AE10/AJ10-1</f>
        <v>4.4176268953711517E-2</v>
      </c>
      <c r="AM10" s="57">
        <f t="shared" si="8"/>
        <v>4.4176268953711517E-2</v>
      </c>
      <c r="AN10" s="10"/>
    </row>
    <row r="11" spans="1:40" x14ac:dyDescent="0.2">
      <c r="A11" s="188" t="s">
        <v>69</v>
      </c>
      <c r="B11" s="188" t="s">
        <v>70</v>
      </c>
      <c r="D11" s="67">
        <v>700165</v>
      </c>
      <c r="E11" s="72">
        <v>1370.3670388708731</v>
      </c>
      <c r="F11" s="54"/>
      <c r="G11" s="87">
        <v>677284.43932052562</v>
      </c>
      <c r="H11" s="80">
        <v>1321.6797335140193</v>
      </c>
      <c r="I11" s="89"/>
      <c r="J11" s="102">
        <f t="shared" si="2"/>
        <v>3.3782793980072778E-2</v>
      </c>
      <c r="K11" s="125">
        <f t="shared" si="2"/>
        <v>3.683744565516367E-2</v>
      </c>
      <c r="L11" s="102">
        <v>1.4107469478004786E-2</v>
      </c>
      <c r="M11" s="96">
        <f>INDEX('Pace of change parameters'!$E$20:$I$20,1,$B$6)</f>
        <v>1.1119783131080974E-2</v>
      </c>
      <c r="N11" s="107">
        <f>IF(INDEX('Pace of change parameters'!$E$28:$I$28,1,$B$6)=1,(1+L11)*D11,D11)</f>
        <v>710042.55636706727</v>
      </c>
      <c r="O11" s="93">
        <f>IF(K11&lt;INDEX('Pace of change parameters'!$E$16:$I$16,1,$B$6),1,IF(K11&gt;INDEX('Pace of change parameters'!$E$17:$I$17,1,$B$6),0,(K11-INDEX('Pace of change parameters'!$E$17:$I$17,1,$B$6))/(INDEX('Pace of change parameters'!$E$16:$I$16,1,$B$6)-INDEX('Pace of change parameters'!$E$17:$I$17,1,$B$6))))</f>
        <v>0</v>
      </c>
      <c r="P11" s="56">
        <v>1.4107469478004786E-2</v>
      </c>
      <c r="Q11" s="56">
        <v>1.1119783131080974E-2</v>
      </c>
      <c r="R11" s="9">
        <f>IF(INDEX('Pace of change parameters'!$E$29:$I$29,1,$B$6)=1,D11*(1+P11),D11)</f>
        <v>710042.55636706727</v>
      </c>
      <c r="S11" s="102">
        <f>IF(P11&lt;INDEX('Pace of change parameters'!$E$22:$I$22,1,$B$6),INDEX('Pace of change parameters'!$E$22:$I$22,1,$B$6),P11)</f>
        <v>2.0029986807694699E-2</v>
      </c>
      <c r="T11" s="131">
        <v>1.7024851990369294E-2</v>
      </c>
      <c r="U11" s="116">
        <f t="shared" si="3"/>
        <v>714189.29571320955</v>
      </c>
      <c r="V11" s="130">
        <f>IF(J11&gt;INDEX('Pace of change parameters'!$E$24:$I$24,1,$B$6),0,IF(J11&lt;INDEX('Pace of change parameters'!$E$23:$I$23,1,$B$6),1,(J11-INDEX('Pace of change parameters'!$E$24:$I$24,1,$B$6))/(INDEX('Pace of change parameters'!$E$23:$I$23,1,$B$6)-INDEX('Pace of change parameters'!$E$24:$I$24,1,$B$6))))</f>
        <v>1</v>
      </c>
      <c r="W11" s="131">
        <f>MIN(S11, S11+(INDEX('Pace of change parameters'!$E$25:$I$25,1,$B$6)-S11)*(1-V11))</f>
        <v>2.0029986807694699E-2</v>
      </c>
      <c r="X11" s="131">
        <v>1.7024851990369294E-2</v>
      </c>
      <c r="Y11" s="107">
        <f t="shared" si="4"/>
        <v>714189.29571320955</v>
      </c>
      <c r="Z11" s="96">
        <v>0</v>
      </c>
      <c r="AA11" s="98">
        <f t="shared" si="7"/>
        <v>691731.55446081643</v>
      </c>
      <c r="AB11" s="98">
        <f>IF(INDEX('Pace of change parameters'!$E$27:$I$27,1,$B$6)=1,MAX(AA11,Y11),Y11)</f>
        <v>714189.29571320955</v>
      </c>
      <c r="AC11" s="96">
        <f t="shared" si="5"/>
        <v>2.0029986807694744E-2</v>
      </c>
      <c r="AD11" s="142">
        <v>1.7024851990369294E-2</v>
      </c>
      <c r="AE11" s="55">
        <f>IF(ROUND(AB11,0)/D11 &gt; (1+'Pace of change parameters'!$F$25), ROUND(AB11,0), ROUNDUP(AB11,0))</f>
        <v>714189</v>
      </c>
      <c r="AF11" s="55">
        <v>1393.6967578136375</v>
      </c>
      <c r="AG11" s="16">
        <f t="shared" si="6"/>
        <v>2.002956445980586E-2</v>
      </c>
      <c r="AH11" s="16">
        <f t="shared" si="6"/>
        <v>1.7024430886769748E-2</v>
      </c>
      <c r="AI11" s="55"/>
      <c r="AJ11" s="55">
        <v>691731.55446081643</v>
      </c>
      <c r="AK11" s="55">
        <v>1349.8724073451529</v>
      </c>
      <c r="AL11" s="16">
        <f t="shared" si="8"/>
        <v>3.2465550247579023E-2</v>
      </c>
      <c r="AM11" s="57">
        <f t="shared" si="8"/>
        <v>3.2465550247579245E-2</v>
      </c>
      <c r="AN11" s="10"/>
    </row>
    <row r="12" spans="1:40" x14ac:dyDescent="0.2">
      <c r="A12" s="188" t="s">
        <v>71</v>
      </c>
      <c r="B12" s="188" t="s">
        <v>72</v>
      </c>
      <c r="D12" s="67">
        <v>397063</v>
      </c>
      <c r="E12" s="72">
        <v>1341.6882281683363</v>
      </c>
      <c r="F12" s="54"/>
      <c r="G12" s="87">
        <v>401153.36618605041</v>
      </c>
      <c r="H12" s="80">
        <v>1348.6780451647323</v>
      </c>
      <c r="I12" s="89"/>
      <c r="J12" s="102">
        <f t="shared" si="2"/>
        <v>-1.0196514677015878E-2</v>
      </c>
      <c r="K12" s="125">
        <f t="shared" si="2"/>
        <v>-5.1827172700377178E-3</v>
      </c>
      <c r="L12" s="102">
        <v>1.6241557121554173E-2</v>
      </c>
      <c r="M12" s="96">
        <f>INDEX('Pace of change parameters'!$E$20:$I$20,1,$B$6)</f>
        <v>1.1119783131080974E-2</v>
      </c>
      <c r="N12" s="107">
        <f>IF(INDEX('Pace of change parameters'!$E$28:$I$28,1,$B$6)=1,(1+L12)*D12,D12)</f>
        <v>403511.92139535566</v>
      </c>
      <c r="O12" s="93">
        <f>IF(K12&lt;INDEX('Pace of change parameters'!$E$16:$I$16,1,$B$6),1,IF(K12&gt;INDEX('Pace of change parameters'!$E$17:$I$17,1,$B$6),0,(K12-INDEX('Pace of change parameters'!$E$17:$I$17,1,$B$6))/(INDEX('Pace of change parameters'!$E$16:$I$16,1,$B$6)-INDEX('Pace of change parameters'!$E$17:$I$17,1,$B$6))))</f>
        <v>0</v>
      </c>
      <c r="P12" s="56">
        <v>1.6241557121554173E-2</v>
      </c>
      <c r="Q12" s="56">
        <v>1.1119783131080974E-2</v>
      </c>
      <c r="R12" s="9">
        <f>IF(INDEX('Pace of change parameters'!$E$29:$I$29,1,$B$6)=1,D12*(1+P12),D12)</f>
        <v>403511.92139535566</v>
      </c>
      <c r="S12" s="102">
        <f>IF(P12&lt;INDEX('Pace of change parameters'!$E$22:$I$22,1,$B$6),INDEX('Pace of change parameters'!$E$22:$I$22,1,$B$6),P12)</f>
        <v>2.0029986807694699E-2</v>
      </c>
      <c r="T12" s="131">
        <v>1.4889119442722976E-2</v>
      </c>
      <c r="U12" s="116">
        <f t="shared" si="3"/>
        <v>405016.16665182367</v>
      </c>
      <c r="V12" s="130">
        <f>IF(J12&gt;INDEX('Pace of change parameters'!$E$24:$I$24,1,$B$6),0,IF(J12&lt;INDEX('Pace of change parameters'!$E$23:$I$23,1,$B$6),1,(J12-INDEX('Pace of change parameters'!$E$24:$I$24,1,$B$6))/(INDEX('Pace of change parameters'!$E$23:$I$23,1,$B$6)-INDEX('Pace of change parameters'!$E$24:$I$24,1,$B$6))))</f>
        <v>1</v>
      </c>
      <c r="W12" s="131">
        <f>MIN(S12, S12+(INDEX('Pace of change parameters'!$E$25:$I$25,1,$B$6)-S12)*(1-V12))</f>
        <v>2.0029986807694699E-2</v>
      </c>
      <c r="X12" s="131">
        <v>1.4889119442722976E-2</v>
      </c>
      <c r="Y12" s="107">
        <f t="shared" si="4"/>
        <v>405016.16665182367</v>
      </c>
      <c r="Z12" s="96">
        <v>0</v>
      </c>
      <c r="AA12" s="98">
        <f t="shared" si="7"/>
        <v>409710.34540148813</v>
      </c>
      <c r="AB12" s="98">
        <f>IF(INDEX('Pace of change parameters'!$E$27:$I$27,1,$B$6)=1,MAX(AA12,Y12),Y12)</f>
        <v>405016.16665182367</v>
      </c>
      <c r="AC12" s="96">
        <f t="shared" si="5"/>
        <v>2.0029986807694744E-2</v>
      </c>
      <c r="AD12" s="142">
        <v>1.4889119442722976E-2</v>
      </c>
      <c r="AE12" s="55">
        <f>IF(ROUND(AB12,0)/D12 &gt; (1+'Pace of change parameters'!$F$25), ROUND(AB12,0), ROUNDUP(AB12,0))</f>
        <v>405016</v>
      </c>
      <c r="AF12" s="55">
        <v>1361.6642241688207</v>
      </c>
      <c r="AG12" s="16">
        <f t="shared" si="6"/>
        <v>2.0029567096405465E-2</v>
      </c>
      <c r="AH12" s="16">
        <f t="shared" si="6"/>
        <v>1.4888701846743846E-2</v>
      </c>
      <c r="AI12" s="55"/>
      <c r="AJ12" s="55">
        <v>409710.34540148813</v>
      </c>
      <c r="AK12" s="55">
        <v>1377.4466184176845</v>
      </c>
      <c r="AL12" s="16">
        <f t="shared" si="8"/>
        <v>-1.1457717517208366E-2</v>
      </c>
      <c r="AM12" s="57">
        <f t="shared" si="8"/>
        <v>-1.1457717517208366E-2</v>
      </c>
      <c r="AN12" s="10"/>
    </row>
    <row r="13" spans="1:40" x14ac:dyDescent="0.2">
      <c r="A13" s="188" t="s">
        <v>73</v>
      </c>
      <c r="B13" s="188" t="s">
        <v>74</v>
      </c>
      <c r="D13" s="67">
        <v>340109</v>
      </c>
      <c r="E13" s="72">
        <v>1347.558537844327</v>
      </c>
      <c r="F13" s="54"/>
      <c r="G13" s="87">
        <v>324042.36071065796</v>
      </c>
      <c r="H13" s="80">
        <v>1279.2902355835008</v>
      </c>
      <c r="I13" s="89"/>
      <c r="J13" s="102">
        <f t="shared" si="2"/>
        <v>4.9581910383896366E-2</v>
      </c>
      <c r="K13" s="125">
        <f t="shared" si="2"/>
        <v>5.3364201775282227E-2</v>
      </c>
      <c r="L13" s="102">
        <v>1.4763471740384171E-2</v>
      </c>
      <c r="M13" s="96">
        <f>INDEX('Pace of change parameters'!$E$20:$I$20,1,$B$6)</f>
        <v>1.1119783131080974E-2</v>
      </c>
      <c r="N13" s="107">
        <f>IF(INDEX('Pace of change parameters'!$E$28:$I$28,1,$B$6)=1,(1+L13)*D13,D13)</f>
        <v>345130.18961015029</v>
      </c>
      <c r="O13" s="93">
        <f>IF(K13&lt;INDEX('Pace of change parameters'!$E$16:$I$16,1,$B$6),1,IF(K13&gt;INDEX('Pace of change parameters'!$E$17:$I$17,1,$B$6),0,(K13-INDEX('Pace of change parameters'!$E$17:$I$17,1,$B$6))/(INDEX('Pace of change parameters'!$E$16:$I$16,1,$B$6)-INDEX('Pace of change parameters'!$E$17:$I$17,1,$B$6))))</f>
        <v>0</v>
      </c>
      <c r="P13" s="56">
        <v>1.4763471740384171E-2</v>
      </c>
      <c r="Q13" s="56">
        <v>1.1119783131080974E-2</v>
      </c>
      <c r="R13" s="9">
        <f>IF(INDEX('Pace of change parameters'!$E$29:$I$29,1,$B$6)=1,D13*(1+P13),D13)</f>
        <v>345130.18961015029</v>
      </c>
      <c r="S13" s="102">
        <f>IF(P13&lt;INDEX('Pace of change parameters'!$E$22:$I$22,1,$B$6),INDEX('Pace of change parameters'!$E$22:$I$22,1,$B$6),P13)</f>
        <v>2.0029986807694699E-2</v>
      </c>
      <c r="T13" s="131">
        <v>1.6367387839972158E-2</v>
      </c>
      <c r="U13" s="116">
        <f t="shared" si="3"/>
        <v>346921.37878317822</v>
      </c>
      <c r="V13" s="130">
        <f>IF(J13&gt;INDEX('Pace of change parameters'!$E$24:$I$24,1,$B$6),0,IF(J13&lt;INDEX('Pace of change parameters'!$E$23:$I$23,1,$B$6),1,(J13-INDEX('Pace of change parameters'!$E$24:$I$24,1,$B$6))/(INDEX('Pace of change parameters'!$E$23:$I$23,1,$B$6)-INDEX('Pace of change parameters'!$E$24:$I$24,1,$B$6))))</f>
        <v>1</v>
      </c>
      <c r="W13" s="131">
        <f>MIN(S13, S13+(INDEX('Pace of change parameters'!$E$25:$I$25,1,$B$6)-S13)*(1-V13))</f>
        <v>2.0029986807694699E-2</v>
      </c>
      <c r="X13" s="131">
        <v>1.6367387839972158E-2</v>
      </c>
      <c r="Y13" s="107">
        <f t="shared" si="4"/>
        <v>346921.37878317822</v>
      </c>
      <c r="Z13" s="96">
        <v>0</v>
      </c>
      <c r="AA13" s="98">
        <f t="shared" si="7"/>
        <v>330954.48953531421</v>
      </c>
      <c r="AB13" s="98">
        <f>IF(INDEX('Pace of change parameters'!$E$27:$I$27,1,$B$6)=1,MAX(AA13,Y13),Y13)</f>
        <v>346921.37878317822</v>
      </c>
      <c r="AC13" s="96">
        <f t="shared" si="5"/>
        <v>2.0029986807694744E-2</v>
      </c>
      <c r="AD13" s="142">
        <v>1.6367387839972158E-2</v>
      </c>
      <c r="AE13" s="55">
        <f>IF(ROUND(AB13,0)/D13 &gt; (1+'Pace of change parameters'!$F$25), ROUND(AB13,0), ROUNDUP(AB13,0))</f>
        <v>346921</v>
      </c>
      <c r="AF13" s="55">
        <v>1369.6130556682074</v>
      </c>
      <c r="AG13" s="16">
        <f t="shared" si="6"/>
        <v>2.0028873096566091E-2</v>
      </c>
      <c r="AH13" s="16">
        <f t="shared" si="6"/>
        <v>1.6366278127821321E-2</v>
      </c>
      <c r="AI13" s="55"/>
      <c r="AJ13" s="55">
        <v>330954.48953531421</v>
      </c>
      <c r="AK13" s="55">
        <v>1306.5787014898881</v>
      </c>
      <c r="AL13" s="16">
        <f t="shared" si="8"/>
        <v>4.8243824965493065E-2</v>
      </c>
      <c r="AM13" s="57">
        <f t="shared" si="8"/>
        <v>4.8243824965493065E-2</v>
      </c>
      <c r="AN13" s="10"/>
    </row>
    <row r="14" spans="1:40" x14ac:dyDescent="0.2">
      <c r="A14" s="188" t="s">
        <v>75</v>
      </c>
      <c r="B14" s="188" t="s">
        <v>76</v>
      </c>
      <c r="D14" s="67">
        <v>307314</v>
      </c>
      <c r="E14" s="72">
        <v>1409.2853531765857</v>
      </c>
      <c r="F14" s="54"/>
      <c r="G14" s="87">
        <v>294955.47640877397</v>
      </c>
      <c r="H14" s="80">
        <v>1344.5864833735336</v>
      </c>
      <c r="I14" s="89"/>
      <c r="J14" s="102">
        <f t="shared" si="2"/>
        <v>4.189962411173731E-2</v>
      </c>
      <c r="K14" s="125">
        <f t="shared" si="2"/>
        <v>4.811804268679265E-2</v>
      </c>
      <c r="L14" s="102">
        <v>1.7154496932219709E-2</v>
      </c>
      <c r="M14" s="96">
        <f>INDEX('Pace of change parameters'!$E$20:$I$20,1,$B$6)</f>
        <v>1.1119783131080974E-2</v>
      </c>
      <c r="N14" s="107">
        <f>IF(INDEX('Pace of change parameters'!$E$28:$I$28,1,$B$6)=1,(1+L14)*D14,D14)</f>
        <v>312585.81707022816</v>
      </c>
      <c r="O14" s="93">
        <f>IF(K14&lt;INDEX('Pace of change parameters'!$E$16:$I$16,1,$B$6),1,IF(K14&gt;INDEX('Pace of change parameters'!$E$17:$I$17,1,$B$6),0,(K14-INDEX('Pace of change parameters'!$E$17:$I$17,1,$B$6))/(INDEX('Pace of change parameters'!$E$16:$I$16,1,$B$6)-INDEX('Pace of change parameters'!$E$17:$I$17,1,$B$6))))</f>
        <v>0</v>
      </c>
      <c r="P14" s="56">
        <v>1.7154496932219709E-2</v>
      </c>
      <c r="Q14" s="56">
        <v>1.1119783131080974E-2</v>
      </c>
      <c r="R14" s="9">
        <f>IF(INDEX('Pace of change parameters'!$E$29:$I$29,1,$B$6)=1,D14*(1+P14),D14)</f>
        <v>312585.81707022816</v>
      </c>
      <c r="S14" s="102">
        <f>IF(P14&lt;INDEX('Pace of change parameters'!$E$22:$I$22,1,$B$6),INDEX('Pace of change parameters'!$E$22:$I$22,1,$B$6),P14)</f>
        <v>2.0029986807694699E-2</v>
      </c>
      <c r="T14" s="131">
        <v>1.3978212905569443E-2</v>
      </c>
      <c r="U14" s="116">
        <f t="shared" si="3"/>
        <v>313469.49536581989</v>
      </c>
      <c r="V14" s="130">
        <f>IF(J14&gt;INDEX('Pace of change parameters'!$E$24:$I$24,1,$B$6),0,IF(J14&lt;INDEX('Pace of change parameters'!$E$23:$I$23,1,$B$6),1,(J14-INDEX('Pace of change parameters'!$E$24:$I$24,1,$B$6))/(INDEX('Pace of change parameters'!$E$23:$I$23,1,$B$6)-INDEX('Pace of change parameters'!$E$24:$I$24,1,$B$6))))</f>
        <v>1</v>
      </c>
      <c r="W14" s="131">
        <f>MIN(S14, S14+(INDEX('Pace of change parameters'!$E$25:$I$25,1,$B$6)-S14)*(1-V14))</f>
        <v>2.0029986807694699E-2</v>
      </c>
      <c r="X14" s="131">
        <v>1.3978212905569443E-2</v>
      </c>
      <c r="Y14" s="107">
        <f t="shared" si="4"/>
        <v>313469.49536581989</v>
      </c>
      <c r="Z14" s="96">
        <v>0</v>
      </c>
      <c r="AA14" s="98">
        <f t="shared" si="7"/>
        <v>301247.15458937996</v>
      </c>
      <c r="AB14" s="98">
        <f>IF(INDEX('Pace of change parameters'!$E$27:$I$27,1,$B$6)=1,MAX(AA14,Y14),Y14)</f>
        <v>313469.49536581989</v>
      </c>
      <c r="AC14" s="96">
        <f t="shared" si="5"/>
        <v>2.0029986807694744E-2</v>
      </c>
      <c r="AD14" s="142">
        <v>1.3978212905569443E-2</v>
      </c>
      <c r="AE14" s="55">
        <f>IF(ROUND(AB14,0)/D14 &gt; (1+'Pace of change parameters'!$F$25), ROUND(AB14,0), ROUNDUP(AB14,0))</f>
        <v>313469</v>
      </c>
      <c r="AF14" s="55">
        <v>1428.9823857092499</v>
      </c>
      <c r="AG14" s="16">
        <f t="shared" si="6"/>
        <v>2.0028374886923439E-2</v>
      </c>
      <c r="AH14" s="16">
        <f t="shared" si="6"/>
        <v>1.3976610548223078E-2</v>
      </c>
      <c r="AI14" s="55"/>
      <c r="AJ14" s="55">
        <v>301247.15458937996</v>
      </c>
      <c r="AK14" s="55">
        <v>1373.2677797589408</v>
      </c>
      <c r="AL14" s="16">
        <f t="shared" si="8"/>
        <v>4.0570824402571537E-2</v>
      </c>
      <c r="AM14" s="57">
        <f t="shared" si="8"/>
        <v>4.0570824402571315E-2</v>
      </c>
      <c r="AN14" s="10"/>
    </row>
    <row r="15" spans="1:40" x14ac:dyDescent="0.2">
      <c r="A15" s="188" t="s">
        <v>77</v>
      </c>
      <c r="B15" s="188" t="s">
        <v>78</v>
      </c>
      <c r="D15" s="67">
        <v>448361</v>
      </c>
      <c r="E15" s="72">
        <v>1387.607858156121</v>
      </c>
      <c r="F15" s="54"/>
      <c r="G15" s="87">
        <v>433849.92153102608</v>
      </c>
      <c r="H15" s="80">
        <v>1340.3709018724471</v>
      </c>
      <c r="I15" s="89"/>
      <c r="J15" s="102">
        <f t="shared" si="2"/>
        <v>3.3447230825270902E-2</v>
      </c>
      <c r="K15" s="125">
        <f t="shared" si="2"/>
        <v>3.5241705275521618E-2</v>
      </c>
      <c r="L15" s="102">
        <v>1.2875488272912516E-2</v>
      </c>
      <c r="M15" s="96">
        <f>INDEX('Pace of change parameters'!$E$20:$I$20,1,$B$6)</f>
        <v>1.1119783131080974E-2</v>
      </c>
      <c r="N15" s="107">
        <f>IF(INDEX('Pace of change parameters'!$E$28:$I$28,1,$B$6)=1,(1+L15)*D15,D15)</f>
        <v>454133.86679753131</v>
      </c>
      <c r="O15" s="93">
        <f>IF(K15&lt;INDEX('Pace of change parameters'!$E$16:$I$16,1,$B$6),1,IF(K15&gt;INDEX('Pace of change parameters'!$E$17:$I$17,1,$B$6),0,(K15-INDEX('Pace of change parameters'!$E$17:$I$17,1,$B$6))/(INDEX('Pace of change parameters'!$E$16:$I$16,1,$B$6)-INDEX('Pace of change parameters'!$E$17:$I$17,1,$B$6))))</f>
        <v>0</v>
      </c>
      <c r="P15" s="56">
        <v>1.2875488272912516E-2</v>
      </c>
      <c r="Q15" s="56">
        <v>1.1119783131080974E-2</v>
      </c>
      <c r="R15" s="9">
        <f>IF(INDEX('Pace of change parameters'!$E$29:$I$29,1,$B$6)=1,D15*(1+P15),D15)</f>
        <v>454133.86679753131</v>
      </c>
      <c r="S15" s="102">
        <f>IF(P15&lt;INDEX('Pace of change parameters'!$E$22:$I$22,1,$B$6),INDEX('Pace of change parameters'!$E$22:$I$22,1,$B$6),P15)</f>
        <v>2.0029986807694699E-2</v>
      </c>
      <c r="T15" s="131">
        <v>1.8261880151550614E-2</v>
      </c>
      <c r="U15" s="116">
        <f t="shared" si="3"/>
        <v>457341.66491508484</v>
      </c>
      <c r="V15" s="130">
        <f>IF(J15&gt;INDEX('Pace of change parameters'!$E$24:$I$24,1,$B$6),0,IF(J15&lt;INDEX('Pace of change parameters'!$E$23:$I$23,1,$B$6),1,(J15-INDEX('Pace of change parameters'!$E$24:$I$24,1,$B$6))/(INDEX('Pace of change parameters'!$E$23:$I$23,1,$B$6)-INDEX('Pace of change parameters'!$E$24:$I$24,1,$B$6))))</f>
        <v>1</v>
      </c>
      <c r="W15" s="131">
        <f>MIN(S15, S15+(INDEX('Pace of change parameters'!$E$25:$I$25,1,$B$6)-S15)*(1-V15))</f>
        <v>2.0029986807694699E-2</v>
      </c>
      <c r="X15" s="131">
        <v>1.8261880151550614E-2</v>
      </c>
      <c r="Y15" s="107">
        <f t="shared" si="4"/>
        <v>457341.66491508484</v>
      </c>
      <c r="Z15" s="96">
        <v>0</v>
      </c>
      <c r="AA15" s="98">
        <f t="shared" si="7"/>
        <v>443104.34907442727</v>
      </c>
      <c r="AB15" s="98">
        <f>IF(INDEX('Pace of change parameters'!$E$27:$I$27,1,$B$6)=1,MAX(AA15,Y15),Y15)</f>
        <v>457341.66491508484</v>
      </c>
      <c r="AC15" s="96">
        <f t="shared" si="5"/>
        <v>2.0029986807694744E-2</v>
      </c>
      <c r="AD15" s="142">
        <v>1.8261880151550614E-2</v>
      </c>
      <c r="AE15" s="55">
        <f>IF(ROUND(AB15,0)/D15 &gt; (1+'Pace of change parameters'!$F$25), ROUND(AB15,0), ROUNDUP(AB15,0))</f>
        <v>457342</v>
      </c>
      <c r="AF15" s="55">
        <v>1412.9492217974516</v>
      </c>
      <c r="AG15" s="16">
        <f t="shared" si="6"/>
        <v>2.0030734162873154E-2</v>
      </c>
      <c r="AH15" s="16">
        <f t="shared" si="6"/>
        <v>1.8262626211273281E-2</v>
      </c>
      <c r="AI15" s="55"/>
      <c r="AJ15" s="55">
        <v>443104.34907442727</v>
      </c>
      <c r="AK15" s="55">
        <v>1368.9622759330618</v>
      </c>
      <c r="AL15" s="16">
        <f t="shared" si="8"/>
        <v>3.2131598246130544E-2</v>
      </c>
      <c r="AM15" s="57">
        <f t="shared" si="8"/>
        <v>3.2131598246130544E-2</v>
      </c>
      <c r="AN15" s="10"/>
    </row>
    <row r="16" spans="1:40" x14ac:dyDescent="0.2">
      <c r="A16" s="188" t="s">
        <v>79</v>
      </c>
      <c r="B16" s="188" t="s">
        <v>80</v>
      </c>
      <c r="D16" s="67">
        <v>413341</v>
      </c>
      <c r="E16" s="72">
        <v>1405.9372579949058</v>
      </c>
      <c r="F16" s="54"/>
      <c r="G16" s="87">
        <v>411541.30775001983</v>
      </c>
      <c r="H16" s="80">
        <v>1397.5974975995152</v>
      </c>
      <c r="I16" s="89"/>
      <c r="J16" s="102">
        <f t="shared" si="2"/>
        <v>4.3730537277519854E-3</v>
      </c>
      <c r="K16" s="125">
        <f t="shared" si="2"/>
        <v>5.9672118830456089E-3</v>
      </c>
      <c r="L16" s="102">
        <v>1.2724649811120425E-2</v>
      </c>
      <c r="M16" s="96">
        <f>INDEX('Pace of change parameters'!$E$20:$I$20,1,$B$6)</f>
        <v>1.1119783131080974E-2</v>
      </c>
      <c r="N16" s="107">
        <f>IF(INDEX('Pace of change parameters'!$E$28:$I$28,1,$B$6)=1,(1+L16)*D16,D16)</f>
        <v>418600.61947757832</v>
      </c>
      <c r="O16" s="93">
        <f>IF(K16&lt;INDEX('Pace of change parameters'!$E$16:$I$16,1,$B$6),1,IF(K16&gt;INDEX('Pace of change parameters'!$E$17:$I$17,1,$B$6),0,(K16-INDEX('Pace of change parameters'!$E$17:$I$17,1,$B$6))/(INDEX('Pace of change parameters'!$E$16:$I$16,1,$B$6)-INDEX('Pace of change parameters'!$E$17:$I$17,1,$B$6))))</f>
        <v>0</v>
      </c>
      <c r="P16" s="56">
        <v>1.2724649811120425E-2</v>
      </c>
      <c r="Q16" s="56">
        <v>1.1119783131080974E-2</v>
      </c>
      <c r="R16" s="9">
        <f>IF(INDEX('Pace of change parameters'!$E$29:$I$29,1,$B$6)=1,D16*(1+P16),D16)</f>
        <v>418600.61947757832</v>
      </c>
      <c r="S16" s="102">
        <f>IF(P16&lt;INDEX('Pace of change parameters'!$E$22:$I$22,1,$B$6),INDEX('Pace of change parameters'!$E$22:$I$22,1,$B$6),P16)</f>
        <v>2.0029986807694699E-2</v>
      </c>
      <c r="T16" s="131">
        <v>1.8413543346212924E-2</v>
      </c>
      <c r="U16" s="116">
        <f t="shared" si="3"/>
        <v>421620.21477707935</v>
      </c>
      <c r="V16" s="130">
        <f>IF(J16&gt;INDEX('Pace of change parameters'!$E$24:$I$24,1,$B$6),0,IF(J16&lt;INDEX('Pace of change parameters'!$E$23:$I$23,1,$B$6),1,(J16-INDEX('Pace of change parameters'!$E$24:$I$24,1,$B$6))/(INDEX('Pace of change parameters'!$E$23:$I$23,1,$B$6)-INDEX('Pace of change parameters'!$E$24:$I$24,1,$B$6))))</f>
        <v>1</v>
      </c>
      <c r="W16" s="131">
        <f>MIN(S16, S16+(INDEX('Pace of change parameters'!$E$25:$I$25,1,$B$6)-S16)*(1-V16))</f>
        <v>2.0029986807694699E-2</v>
      </c>
      <c r="X16" s="131">
        <v>1.8413543346212924E-2</v>
      </c>
      <c r="Y16" s="107">
        <f t="shared" si="4"/>
        <v>421620.21477707935</v>
      </c>
      <c r="Z16" s="96">
        <v>0</v>
      </c>
      <c r="AA16" s="98">
        <f t="shared" si="7"/>
        <v>420319.87154518871</v>
      </c>
      <c r="AB16" s="98">
        <f>IF(INDEX('Pace of change parameters'!$E$27:$I$27,1,$B$6)=1,MAX(AA16,Y16),Y16)</f>
        <v>421620.21477707935</v>
      </c>
      <c r="AC16" s="96">
        <f t="shared" si="5"/>
        <v>2.0029986807694744E-2</v>
      </c>
      <c r="AD16" s="142">
        <v>1.8413543346212924E-2</v>
      </c>
      <c r="AE16" s="55">
        <f>IF(ROUND(AB16,0)/D16 &gt; (1+'Pace of change parameters'!$F$25), ROUND(AB16,0), ROUNDUP(AB16,0))</f>
        <v>421620</v>
      </c>
      <c r="AF16" s="55">
        <v>1431.8248152524106</v>
      </c>
      <c r="AG16" s="16">
        <f t="shared" si="6"/>
        <v>2.0029467195366468E-2</v>
      </c>
      <c r="AH16" s="16">
        <f t="shared" si="6"/>
        <v>1.8413024557315305E-2</v>
      </c>
      <c r="AI16" s="55"/>
      <c r="AJ16" s="55">
        <v>420319.87154518871</v>
      </c>
      <c r="AK16" s="55">
        <v>1427.4095688584669</v>
      </c>
      <c r="AL16" s="16">
        <f t="shared" si="8"/>
        <v>3.0931881712652487E-3</v>
      </c>
      <c r="AM16" s="57">
        <f t="shared" si="8"/>
        <v>3.0931881712652487E-3</v>
      </c>
      <c r="AN16" s="10"/>
    </row>
    <row r="17" spans="1:40" x14ac:dyDescent="0.2">
      <c r="A17" s="188" t="s">
        <v>81</v>
      </c>
      <c r="B17" s="188" t="s">
        <v>82</v>
      </c>
      <c r="D17" s="67">
        <v>242525</v>
      </c>
      <c r="E17" s="72">
        <v>1558.1597720390296</v>
      </c>
      <c r="F17" s="54"/>
      <c r="G17" s="87">
        <v>225503.8016137316</v>
      </c>
      <c r="H17" s="80">
        <v>1444.8729757830547</v>
      </c>
      <c r="I17" s="89"/>
      <c r="J17" s="102">
        <f t="shared" si="2"/>
        <v>7.5480760255316026E-2</v>
      </c>
      <c r="K17" s="125">
        <f t="shared" si="2"/>
        <v>7.8406059324750421E-2</v>
      </c>
      <c r="L17" s="102">
        <v>1.3870020857303045E-2</v>
      </c>
      <c r="M17" s="96">
        <f>INDEX('Pace of change parameters'!$E$20:$I$20,1,$B$6)</f>
        <v>1.1119783131080974E-2</v>
      </c>
      <c r="N17" s="107">
        <f>IF(INDEX('Pace of change parameters'!$E$28:$I$28,1,$B$6)=1,(1+L17)*D17,D17)</f>
        <v>245888.82680841742</v>
      </c>
      <c r="O17" s="93">
        <f>IF(K17&lt;INDEX('Pace of change parameters'!$E$16:$I$16,1,$B$6),1,IF(K17&gt;INDEX('Pace of change parameters'!$E$17:$I$17,1,$B$6),0,(K17-INDEX('Pace of change parameters'!$E$17:$I$17,1,$B$6))/(INDEX('Pace of change parameters'!$E$16:$I$16,1,$B$6)-INDEX('Pace of change parameters'!$E$17:$I$17,1,$B$6))))</f>
        <v>0</v>
      </c>
      <c r="P17" s="56">
        <v>1.3870020857303045E-2</v>
      </c>
      <c r="Q17" s="56">
        <v>1.1119783131080974E-2</v>
      </c>
      <c r="R17" s="9">
        <f>IF(INDEX('Pace of change parameters'!$E$29:$I$29,1,$B$6)=1,D17*(1+P17),D17)</f>
        <v>245888.82680841742</v>
      </c>
      <c r="S17" s="102">
        <f>IF(P17&lt;INDEX('Pace of change parameters'!$E$22:$I$22,1,$B$6),INDEX('Pace of change parameters'!$E$22:$I$22,1,$B$6),P17)</f>
        <v>2.0029986807694699E-2</v>
      </c>
      <c r="T17" s="131">
        <v>1.7263039473337072E-2</v>
      </c>
      <c r="U17" s="116">
        <f t="shared" si="3"/>
        <v>247382.77255053617</v>
      </c>
      <c r="V17" s="130">
        <f>IF(J17&gt;INDEX('Pace of change parameters'!$E$24:$I$24,1,$B$6),0,IF(J17&lt;INDEX('Pace of change parameters'!$E$23:$I$23,1,$B$6),1,(J17-INDEX('Pace of change parameters'!$E$24:$I$24,1,$B$6))/(INDEX('Pace of change parameters'!$E$23:$I$23,1,$B$6)-INDEX('Pace of change parameters'!$E$24:$I$24,1,$B$6))))</f>
        <v>0.49038479489367959</v>
      </c>
      <c r="W17" s="131">
        <f>MIN(S17, S17+(INDEX('Pace of change parameters'!$E$25:$I$25,1,$B$6)-S17)*(1-V17))</f>
        <v>1.0653067033738403E-2</v>
      </c>
      <c r="X17" s="131">
        <v>7.9115556605864334E-3</v>
      </c>
      <c r="Y17" s="107">
        <f t="shared" si="4"/>
        <v>245108.63508235739</v>
      </c>
      <c r="Z17" s="96">
        <v>0</v>
      </c>
      <c r="AA17" s="98">
        <f t="shared" si="7"/>
        <v>230314.01014259621</v>
      </c>
      <c r="AB17" s="98">
        <f>IF(INDEX('Pace of change parameters'!$E$27:$I$27,1,$B$6)=1,MAX(AA17,Y17),Y17)</f>
        <v>245108.63508235739</v>
      </c>
      <c r="AC17" s="96">
        <f t="shared" si="5"/>
        <v>1.0653067033738362E-2</v>
      </c>
      <c r="AD17" s="142">
        <v>7.9115556605864334E-3</v>
      </c>
      <c r="AE17" s="55">
        <f>IF(ROUND(AB17,0)/D17 &gt; (1+'Pace of change parameters'!$F$25), ROUND(AB17,0), ROUNDUP(AB17,0))</f>
        <v>245109</v>
      </c>
      <c r="AF17" s="55">
        <v>1570.4895779444075</v>
      </c>
      <c r="AG17" s="16">
        <f t="shared" si="6"/>
        <v>1.0654571693639925E-2</v>
      </c>
      <c r="AH17" s="16">
        <f t="shared" si="6"/>
        <v>7.9130562389266856E-3</v>
      </c>
      <c r="AI17" s="55"/>
      <c r="AJ17" s="55">
        <v>230314.01014259621</v>
      </c>
      <c r="AK17" s="55">
        <v>1475.6934775284869</v>
      </c>
      <c r="AL17" s="16">
        <f t="shared" si="8"/>
        <v>6.423834072553225E-2</v>
      </c>
      <c r="AM17" s="57">
        <f t="shared" si="8"/>
        <v>6.423834072553225E-2</v>
      </c>
      <c r="AN17" s="10"/>
    </row>
    <row r="18" spans="1:40" x14ac:dyDescent="0.2">
      <c r="A18" s="188" t="s">
        <v>83</v>
      </c>
      <c r="B18" s="188" t="s">
        <v>84</v>
      </c>
      <c r="D18" s="67">
        <v>447097</v>
      </c>
      <c r="E18" s="72">
        <v>1572.5063198984246</v>
      </c>
      <c r="F18" s="54"/>
      <c r="G18" s="87">
        <v>381148.56869933812</v>
      </c>
      <c r="H18" s="80">
        <v>1339.1678118334009</v>
      </c>
      <c r="I18" s="89"/>
      <c r="J18" s="102">
        <f t="shared" si="2"/>
        <v>0.17302552525832526</v>
      </c>
      <c r="K18" s="125">
        <f t="shared" si="2"/>
        <v>0.17424142516207075</v>
      </c>
      <c r="L18" s="102">
        <v>1.2167859597033148E-2</v>
      </c>
      <c r="M18" s="96">
        <f>INDEX('Pace of change parameters'!$E$20:$I$20,1,$B$6)</f>
        <v>1.1119783131080974E-2</v>
      </c>
      <c r="N18" s="107">
        <f>IF(INDEX('Pace of change parameters'!$E$28:$I$28,1,$B$6)=1,(1+L18)*D18,D18)</f>
        <v>452537.21352225472</v>
      </c>
      <c r="O18" s="93">
        <f>IF(K18&lt;INDEX('Pace of change parameters'!$E$16:$I$16,1,$B$6),1,IF(K18&gt;INDEX('Pace of change parameters'!$E$17:$I$17,1,$B$6),0,(K18-INDEX('Pace of change parameters'!$E$17:$I$17,1,$B$6))/(INDEX('Pace of change parameters'!$E$16:$I$16,1,$B$6)-INDEX('Pace of change parameters'!$E$17:$I$17,1,$B$6))))</f>
        <v>0</v>
      </c>
      <c r="P18" s="56">
        <v>1.2167859597033148E-2</v>
      </c>
      <c r="Q18" s="56">
        <v>1.1119783131080974E-2</v>
      </c>
      <c r="R18" s="9">
        <f>IF(INDEX('Pace of change parameters'!$E$29:$I$29,1,$B$6)=1,D18*(1+P18),D18)</f>
        <v>452537.21352225472</v>
      </c>
      <c r="S18" s="102">
        <f>IF(P18&lt;INDEX('Pace of change parameters'!$E$22:$I$22,1,$B$6),INDEX('Pace of change parameters'!$E$22:$I$22,1,$B$6),P18)</f>
        <v>2.0029986807694699E-2</v>
      </c>
      <c r="T18" s="131">
        <v>1.8973769290410392E-2</v>
      </c>
      <c r="U18" s="116">
        <f t="shared" si="3"/>
        <v>456052.34701175988</v>
      </c>
      <c r="V18" s="130">
        <f>IF(J18&gt;INDEX('Pace of change parameters'!$E$24:$I$24,1,$B$6),0,IF(J18&lt;INDEX('Pace of change parameters'!$E$23:$I$23,1,$B$6),1,(J18-INDEX('Pace of change parameters'!$E$24:$I$24,1,$B$6))/(INDEX('Pace of change parameters'!$E$23:$I$23,1,$B$6)-INDEX('Pace of change parameters'!$E$24:$I$24,1,$B$6))))</f>
        <v>0</v>
      </c>
      <c r="W18" s="131">
        <f>MIN(S18, S18+(INDEX('Pace of change parameters'!$E$25:$I$25,1,$B$6)-S18)*(1-V18))</f>
        <v>1.6299868076946993E-3</v>
      </c>
      <c r="X18" s="131">
        <v>5.9282206588706643E-4</v>
      </c>
      <c r="Y18" s="107">
        <f t="shared" si="4"/>
        <v>447825.76221175992</v>
      </c>
      <c r="Z18" s="96">
        <v>0</v>
      </c>
      <c r="AA18" s="98">
        <f t="shared" si="7"/>
        <v>389278.82673845784</v>
      </c>
      <c r="AB18" s="98">
        <f>IF(INDEX('Pace of change parameters'!$E$27:$I$27,1,$B$6)=1,MAX(AA18,Y18),Y18)</f>
        <v>447825.76221175992</v>
      </c>
      <c r="AC18" s="96">
        <f t="shared" si="5"/>
        <v>1.6299868076947721E-3</v>
      </c>
      <c r="AD18" s="142">
        <v>5.9282206588706643E-4</v>
      </c>
      <c r="AE18" s="55">
        <f>IF(ROUND(AB18,0)/D18 &gt; (1+'Pace of change parameters'!$F$25), ROUND(AB18,0), ROUNDUP(AB18,0))</f>
        <v>447826</v>
      </c>
      <c r="AF18" s="55">
        <v>1573.4393718140334</v>
      </c>
      <c r="AG18" s="16">
        <f t="shared" si="6"/>
        <v>1.6305186570251262E-3</v>
      </c>
      <c r="AH18" s="16">
        <f t="shared" si="6"/>
        <v>5.9335336449972687E-4</v>
      </c>
      <c r="AI18" s="55"/>
      <c r="AJ18" s="55">
        <v>389278.82673845784</v>
      </c>
      <c r="AK18" s="55">
        <v>1367.7335228500872</v>
      </c>
      <c r="AL18" s="16">
        <f t="shared" si="8"/>
        <v>0.15039906935621206</v>
      </c>
      <c r="AM18" s="57">
        <f t="shared" si="8"/>
        <v>0.15039906935621183</v>
      </c>
      <c r="AN18" s="10"/>
    </row>
    <row r="19" spans="1:40" x14ac:dyDescent="0.2">
      <c r="A19" s="188" t="s">
        <v>85</v>
      </c>
      <c r="B19" s="188" t="s">
        <v>86</v>
      </c>
      <c r="D19" s="67">
        <v>217854</v>
      </c>
      <c r="E19" s="72">
        <v>1269.6038531497138</v>
      </c>
      <c r="F19" s="54"/>
      <c r="G19" s="87">
        <v>222203.23077049715</v>
      </c>
      <c r="H19" s="80">
        <v>1292.5505241687606</v>
      </c>
      <c r="I19" s="89"/>
      <c r="J19" s="102">
        <f t="shared" si="2"/>
        <v>-1.9573211223869458E-2</v>
      </c>
      <c r="K19" s="125">
        <f t="shared" si="2"/>
        <v>-1.7753016682890421E-2</v>
      </c>
      <c r="L19" s="102">
        <v>1.2996960224363363E-2</v>
      </c>
      <c r="M19" s="96">
        <f>INDEX('Pace of change parameters'!$E$20:$I$20,1,$B$6)</f>
        <v>1.1119783131080974E-2</v>
      </c>
      <c r="N19" s="107">
        <f>IF(INDEX('Pace of change parameters'!$E$28:$I$28,1,$B$6)=1,(1+L19)*D19,D19)</f>
        <v>220685.43977271847</v>
      </c>
      <c r="O19" s="93">
        <f>IF(K19&lt;INDEX('Pace of change parameters'!$E$16:$I$16,1,$B$6),1,IF(K19&gt;INDEX('Pace of change parameters'!$E$17:$I$17,1,$B$6),0,(K19-INDEX('Pace of change parameters'!$E$17:$I$17,1,$B$6))/(INDEX('Pace of change parameters'!$E$16:$I$16,1,$B$6)-INDEX('Pace of change parameters'!$E$17:$I$17,1,$B$6))))</f>
        <v>0</v>
      </c>
      <c r="P19" s="56">
        <v>1.2996960224363363E-2</v>
      </c>
      <c r="Q19" s="56">
        <v>1.1119783131080974E-2</v>
      </c>
      <c r="R19" s="9">
        <f>IF(INDEX('Pace of change parameters'!$E$29:$I$29,1,$B$6)=1,D19*(1+P19),D19)</f>
        <v>220685.43977271847</v>
      </c>
      <c r="S19" s="102">
        <f>IF(P19&lt;INDEX('Pace of change parameters'!$E$22:$I$22,1,$B$6),INDEX('Pace of change parameters'!$E$22:$I$22,1,$B$6),P19)</f>
        <v>2.0029986807694699E-2</v>
      </c>
      <c r="T19" s="131">
        <v>1.8139776865433443E-2</v>
      </c>
      <c r="U19" s="116">
        <f t="shared" si="3"/>
        <v>222217.61274600352</v>
      </c>
      <c r="V19" s="130">
        <f>IF(J19&gt;INDEX('Pace of change parameters'!$E$24:$I$24,1,$B$6),0,IF(J19&lt;INDEX('Pace of change parameters'!$E$23:$I$23,1,$B$6),1,(J19-INDEX('Pace of change parameters'!$E$24:$I$24,1,$B$6))/(INDEX('Pace of change parameters'!$E$23:$I$23,1,$B$6)-INDEX('Pace of change parameters'!$E$24:$I$24,1,$B$6))))</f>
        <v>1</v>
      </c>
      <c r="W19" s="131">
        <f>MIN(S19, S19+(INDEX('Pace of change parameters'!$E$25:$I$25,1,$B$6)-S19)*(1-V19))</f>
        <v>2.0029986807694699E-2</v>
      </c>
      <c r="X19" s="131">
        <v>1.8139776865433443E-2</v>
      </c>
      <c r="Y19" s="107">
        <f t="shared" si="4"/>
        <v>222217.61274600352</v>
      </c>
      <c r="Z19" s="96">
        <v>0</v>
      </c>
      <c r="AA19" s="98">
        <f t="shared" si="7"/>
        <v>226943.03501390567</v>
      </c>
      <c r="AB19" s="98">
        <f>IF(INDEX('Pace of change parameters'!$E$27:$I$27,1,$B$6)=1,MAX(AA19,Y19),Y19)</f>
        <v>222217.61274600352</v>
      </c>
      <c r="AC19" s="96">
        <f t="shared" si="5"/>
        <v>2.0029986807694744E-2</v>
      </c>
      <c r="AD19" s="142">
        <v>1.8139776865433443E-2</v>
      </c>
      <c r="AE19" s="55">
        <f>IF(ROUND(AB19,0)/D19 &gt; (1+'Pace of change parameters'!$F$25), ROUND(AB19,0), ROUNDUP(AB19,0))</f>
        <v>222218</v>
      </c>
      <c r="AF19" s="55">
        <v>1292.6364363999612</v>
      </c>
      <c r="AG19" s="16">
        <f t="shared" si="6"/>
        <v>2.0031764392666629E-2</v>
      </c>
      <c r="AH19" s="16">
        <f t="shared" si="6"/>
        <v>1.8141551156375835E-2</v>
      </c>
      <c r="AI19" s="55"/>
      <c r="AJ19" s="55">
        <v>226943.03501390567</v>
      </c>
      <c r="AK19" s="55">
        <v>1320.121844522796</v>
      </c>
      <c r="AL19" s="16">
        <f t="shared" si="8"/>
        <v>-2.0820357027551584E-2</v>
      </c>
      <c r="AM19" s="57">
        <f t="shared" si="8"/>
        <v>-2.0820357027551695E-2</v>
      </c>
      <c r="AN19" s="10"/>
    </row>
    <row r="20" spans="1:40" x14ac:dyDescent="0.2">
      <c r="A20" s="188" t="s">
        <v>87</v>
      </c>
      <c r="B20" s="188" t="s">
        <v>88</v>
      </c>
      <c r="D20" s="67">
        <v>250764</v>
      </c>
      <c r="E20" s="72">
        <v>1459.5209825342879</v>
      </c>
      <c r="F20" s="54"/>
      <c r="G20" s="87">
        <v>260551.50153313996</v>
      </c>
      <c r="H20" s="80">
        <v>1516.4741971634705</v>
      </c>
      <c r="I20" s="89"/>
      <c r="J20" s="102">
        <f t="shared" si="2"/>
        <v>-3.7564556241465707E-2</v>
      </c>
      <c r="K20" s="125">
        <f t="shared" si="2"/>
        <v>-3.7556336095735943E-2</v>
      </c>
      <c r="L20" s="102">
        <v>1.1128419088974661E-2</v>
      </c>
      <c r="M20" s="96">
        <f>INDEX('Pace of change parameters'!$E$20:$I$20,1,$B$6)</f>
        <v>1.1119783131080974E-2</v>
      </c>
      <c r="N20" s="107">
        <f>IF(INDEX('Pace of change parameters'!$E$28:$I$28,1,$B$6)=1,(1+L20)*D20,D20)</f>
        <v>253554.60688442763</v>
      </c>
      <c r="O20" s="93">
        <f>IF(K20&lt;INDEX('Pace of change parameters'!$E$16:$I$16,1,$B$6),1,IF(K20&gt;INDEX('Pace of change parameters'!$E$17:$I$17,1,$B$6),0,(K20-INDEX('Pace of change parameters'!$E$17:$I$17,1,$B$6))/(INDEX('Pace of change parameters'!$E$16:$I$16,1,$B$6)-INDEX('Pace of change parameters'!$E$17:$I$17,1,$B$6))))</f>
        <v>0</v>
      </c>
      <c r="P20" s="56">
        <v>1.1128419088974661E-2</v>
      </c>
      <c r="Q20" s="56">
        <v>1.1119783131080974E-2</v>
      </c>
      <c r="R20" s="9">
        <f>IF(INDEX('Pace of change parameters'!$E$29:$I$29,1,$B$6)=1,D20*(1+P20),D20)</f>
        <v>253554.60688442763</v>
      </c>
      <c r="S20" s="102">
        <f>IF(P20&lt;INDEX('Pace of change parameters'!$E$22:$I$22,1,$B$6),INDEX('Pace of change parameters'!$E$22:$I$22,1,$B$6),P20)</f>
        <v>2.0029986807694699E-2</v>
      </c>
      <c r="T20" s="131">
        <v>2.0021274822302981E-2</v>
      </c>
      <c r="U20" s="116">
        <f t="shared" si="3"/>
        <v>255786.79961184476</v>
      </c>
      <c r="V20" s="130">
        <f>IF(J20&gt;INDEX('Pace of change parameters'!$E$24:$I$24,1,$B$6),0,IF(J20&lt;INDEX('Pace of change parameters'!$E$23:$I$23,1,$B$6),1,(J20-INDEX('Pace of change parameters'!$E$24:$I$24,1,$B$6))/(INDEX('Pace of change parameters'!$E$23:$I$23,1,$B$6)-INDEX('Pace of change parameters'!$E$24:$I$24,1,$B$6))))</f>
        <v>1</v>
      </c>
      <c r="W20" s="131">
        <f>MIN(S20, S20+(INDEX('Pace of change parameters'!$E$25:$I$25,1,$B$6)-S20)*(1-V20))</f>
        <v>2.0029986807694699E-2</v>
      </c>
      <c r="X20" s="131">
        <v>2.0021274822302981E-2</v>
      </c>
      <c r="Y20" s="107">
        <f t="shared" si="4"/>
        <v>255786.79961184476</v>
      </c>
      <c r="Z20" s="96">
        <v>0</v>
      </c>
      <c r="AA20" s="98">
        <f t="shared" si="7"/>
        <v>266109.31051868421</v>
      </c>
      <c r="AB20" s="98">
        <f>IF(INDEX('Pace of change parameters'!$E$27:$I$27,1,$B$6)=1,MAX(AA20,Y20),Y20)</f>
        <v>255786.79961184476</v>
      </c>
      <c r="AC20" s="96">
        <f t="shared" si="5"/>
        <v>2.0029986807694744E-2</v>
      </c>
      <c r="AD20" s="142">
        <v>2.0021274822302981E-2</v>
      </c>
      <c r="AE20" s="55">
        <f>IF(ROUND(AB20,0)/D20 &gt; (1+'Pace of change parameters'!$F$25), ROUND(AB20,0), ROUNDUP(AB20,0))</f>
        <v>255787</v>
      </c>
      <c r="AF20" s="55">
        <v>1488.7436195431624</v>
      </c>
      <c r="AG20" s="16">
        <f t="shared" si="6"/>
        <v>2.0030785918233818E-2</v>
      </c>
      <c r="AH20" s="16">
        <f t="shared" si="6"/>
        <v>2.002207392601707E-2</v>
      </c>
      <c r="AI20" s="55"/>
      <c r="AJ20" s="55">
        <v>266109.31051868421</v>
      </c>
      <c r="AK20" s="55">
        <v>1548.822020414334</v>
      </c>
      <c r="AL20" s="16">
        <f t="shared" si="8"/>
        <v>-3.8789738316801436E-2</v>
      </c>
      <c r="AM20" s="57">
        <f t="shared" si="8"/>
        <v>-3.8789738316801436E-2</v>
      </c>
      <c r="AN20" s="10"/>
    </row>
    <row r="21" spans="1:40" x14ac:dyDescent="0.2">
      <c r="A21" s="188" t="s">
        <v>89</v>
      </c>
      <c r="B21" s="188" t="s">
        <v>90</v>
      </c>
      <c r="D21" s="67">
        <v>387501</v>
      </c>
      <c r="E21" s="72">
        <v>1277.3836690226406</v>
      </c>
      <c r="F21" s="54"/>
      <c r="G21" s="87">
        <v>403485.05071420158</v>
      </c>
      <c r="H21" s="80">
        <v>1322.1702134322122</v>
      </c>
      <c r="I21" s="89"/>
      <c r="J21" s="102">
        <f t="shared" si="2"/>
        <v>-3.9614976282041914E-2</v>
      </c>
      <c r="K21" s="125">
        <f t="shared" si="2"/>
        <v>-3.3873508837648503E-2</v>
      </c>
      <c r="L21" s="102">
        <v>1.7164558063904378E-2</v>
      </c>
      <c r="M21" s="96">
        <f>INDEX('Pace of change parameters'!$E$20:$I$20,1,$B$6)</f>
        <v>1.1119783131080974E-2</v>
      </c>
      <c r="N21" s="107">
        <f>IF(INDEX('Pace of change parameters'!$E$28:$I$28,1,$B$6)=1,(1+L21)*D21,D21)</f>
        <v>394152.28341432102</v>
      </c>
      <c r="O21" s="93">
        <f>IF(K21&lt;INDEX('Pace of change parameters'!$E$16:$I$16,1,$B$6),1,IF(K21&gt;INDEX('Pace of change parameters'!$E$17:$I$17,1,$B$6),0,(K21-INDEX('Pace of change parameters'!$E$17:$I$17,1,$B$6))/(INDEX('Pace of change parameters'!$E$16:$I$16,1,$B$6)-INDEX('Pace of change parameters'!$E$17:$I$17,1,$B$6))))</f>
        <v>0</v>
      </c>
      <c r="P21" s="56">
        <v>1.7164558063904378E-2</v>
      </c>
      <c r="Q21" s="56">
        <v>1.1119783131080974E-2</v>
      </c>
      <c r="R21" s="9">
        <f>IF(INDEX('Pace of change parameters'!$E$29:$I$29,1,$B$6)=1,D21*(1+P21),D21)</f>
        <v>394152.28341432102</v>
      </c>
      <c r="S21" s="102">
        <f>IF(P21&lt;INDEX('Pace of change parameters'!$E$22:$I$22,1,$B$6),INDEX('Pace of change parameters'!$E$22:$I$22,1,$B$6),P21)</f>
        <v>2.0029986807694699E-2</v>
      </c>
      <c r="T21" s="131">
        <v>1.3968183291143133E-2</v>
      </c>
      <c r="U21" s="116">
        <f t="shared" si="3"/>
        <v>395262.63991796854</v>
      </c>
      <c r="V21" s="130">
        <f>IF(J21&gt;INDEX('Pace of change parameters'!$E$24:$I$24,1,$B$6),0,IF(J21&lt;INDEX('Pace of change parameters'!$E$23:$I$23,1,$B$6),1,(J21-INDEX('Pace of change parameters'!$E$24:$I$24,1,$B$6))/(INDEX('Pace of change parameters'!$E$23:$I$23,1,$B$6)-INDEX('Pace of change parameters'!$E$24:$I$24,1,$B$6))))</f>
        <v>1</v>
      </c>
      <c r="W21" s="131">
        <f>MIN(S21, S21+(INDEX('Pace of change parameters'!$E$25:$I$25,1,$B$6)-S21)*(1-V21))</f>
        <v>2.0029986807694699E-2</v>
      </c>
      <c r="X21" s="131">
        <v>1.3968183291143133E-2</v>
      </c>
      <c r="Y21" s="107">
        <f t="shared" si="4"/>
        <v>395262.63991796854</v>
      </c>
      <c r="Z21" s="96">
        <v>0</v>
      </c>
      <c r="AA21" s="98">
        <f t="shared" si="7"/>
        <v>412091.76695723564</v>
      </c>
      <c r="AB21" s="98">
        <f>IF(INDEX('Pace of change parameters'!$E$27:$I$27,1,$B$6)=1,MAX(AA21,Y21),Y21)</f>
        <v>395262.63991796854</v>
      </c>
      <c r="AC21" s="96">
        <f t="shared" si="5"/>
        <v>2.0029986807694744E-2</v>
      </c>
      <c r="AD21" s="142">
        <v>1.3968183291143133E-2</v>
      </c>
      <c r="AE21" s="55">
        <f>IF(ROUND(AB21,0)/D21 &gt; (1+'Pace of change parameters'!$F$25), ROUND(AB21,0), ROUNDUP(AB21,0))</f>
        <v>395263</v>
      </c>
      <c r="AF21" s="55">
        <v>1295.2275781885919</v>
      </c>
      <c r="AG21" s="16">
        <f t="shared" si="6"/>
        <v>2.0030916049248892E-2</v>
      </c>
      <c r="AH21" s="16">
        <f t="shared" si="6"/>
        <v>1.3969107010428639E-2</v>
      </c>
      <c r="AI21" s="55"/>
      <c r="AJ21" s="55">
        <v>412091.76695723564</v>
      </c>
      <c r="AK21" s="55">
        <v>1350.3733496620678</v>
      </c>
      <c r="AL21" s="16">
        <f t="shared" si="8"/>
        <v>-4.0837425803224137E-2</v>
      </c>
      <c r="AM21" s="57">
        <f t="shared" si="8"/>
        <v>-4.0837425803224137E-2</v>
      </c>
      <c r="AN21" s="10"/>
    </row>
    <row r="22" spans="1:40" x14ac:dyDescent="0.2">
      <c r="A22" s="188" t="s">
        <v>91</v>
      </c>
      <c r="B22" s="188" t="s">
        <v>92</v>
      </c>
      <c r="D22" s="67">
        <v>246199</v>
      </c>
      <c r="E22" s="72">
        <v>1226.5827410947993</v>
      </c>
      <c r="F22" s="54"/>
      <c r="G22" s="87">
        <v>257118.01022148659</v>
      </c>
      <c r="H22" s="80">
        <v>1274.0868714548862</v>
      </c>
      <c r="I22" s="89"/>
      <c r="J22" s="102">
        <f t="shared" si="2"/>
        <v>-4.2466920975627986E-2</v>
      </c>
      <c r="K22" s="125">
        <f t="shared" si="2"/>
        <v>-3.7284844090608837E-2</v>
      </c>
      <c r="L22" s="102">
        <v>1.6591866102342978E-2</v>
      </c>
      <c r="M22" s="96">
        <f>INDEX('Pace of change parameters'!$E$20:$I$20,1,$B$6)</f>
        <v>1.1119783131080974E-2</v>
      </c>
      <c r="N22" s="107">
        <f>IF(INDEX('Pace of change parameters'!$E$28:$I$28,1,$B$6)=1,(1+L22)*D22,D22)</f>
        <v>250283.90084253074</v>
      </c>
      <c r="O22" s="93">
        <f>IF(K22&lt;INDEX('Pace of change parameters'!$E$16:$I$16,1,$B$6),1,IF(K22&gt;INDEX('Pace of change parameters'!$E$17:$I$17,1,$B$6),0,(K22-INDEX('Pace of change parameters'!$E$17:$I$17,1,$B$6))/(INDEX('Pace of change parameters'!$E$16:$I$16,1,$B$6)-INDEX('Pace of change parameters'!$E$17:$I$17,1,$B$6))))</f>
        <v>0</v>
      </c>
      <c r="P22" s="56">
        <v>1.6591866102342978E-2</v>
      </c>
      <c r="Q22" s="56">
        <v>1.1119783131080974E-2</v>
      </c>
      <c r="R22" s="9">
        <f>IF(INDEX('Pace of change parameters'!$E$29:$I$29,1,$B$6)=1,D22*(1+P22),D22)</f>
        <v>250283.90084253074</v>
      </c>
      <c r="S22" s="102">
        <f>IF(P22&lt;INDEX('Pace of change parameters'!$E$22:$I$22,1,$B$6),INDEX('Pace of change parameters'!$E$22:$I$22,1,$B$6),P22)</f>
        <v>2.0029986807694699E-2</v>
      </c>
      <c r="T22" s="131">
        <v>1.4539397214068162E-2</v>
      </c>
      <c r="U22" s="116">
        <f t="shared" si="3"/>
        <v>251130.36272206763</v>
      </c>
      <c r="V22" s="130">
        <f>IF(J22&gt;INDEX('Pace of change parameters'!$E$24:$I$24,1,$B$6),0,IF(J22&lt;INDEX('Pace of change parameters'!$E$23:$I$23,1,$B$6),1,(J22-INDEX('Pace of change parameters'!$E$24:$I$24,1,$B$6))/(INDEX('Pace of change parameters'!$E$23:$I$23,1,$B$6)-INDEX('Pace of change parameters'!$E$24:$I$24,1,$B$6))))</f>
        <v>1</v>
      </c>
      <c r="W22" s="131">
        <f>MIN(S22, S22+(INDEX('Pace of change parameters'!$E$25:$I$25,1,$B$6)-S22)*(1-V22))</f>
        <v>2.0029986807694699E-2</v>
      </c>
      <c r="X22" s="131">
        <v>1.4539397214068162E-2</v>
      </c>
      <c r="Y22" s="107">
        <f t="shared" si="4"/>
        <v>251130.36272206763</v>
      </c>
      <c r="Z22" s="96">
        <v>0</v>
      </c>
      <c r="AA22" s="98">
        <f t="shared" si="7"/>
        <v>262602.579602763</v>
      </c>
      <c r="AB22" s="98">
        <f>IF(INDEX('Pace of change parameters'!$E$27:$I$27,1,$B$6)=1,MAX(AA22,Y22),Y22)</f>
        <v>251130.36272206763</v>
      </c>
      <c r="AC22" s="96">
        <f t="shared" si="5"/>
        <v>2.0029986807694744E-2</v>
      </c>
      <c r="AD22" s="142">
        <v>1.4539397214068162E-2</v>
      </c>
      <c r="AE22" s="55">
        <f>IF(ROUND(AB22,0)/D22 &gt; (1+'Pace of change parameters'!$F$25), ROUND(AB22,0), ROUNDUP(AB22,0))</f>
        <v>251130</v>
      </c>
      <c r="AF22" s="55">
        <v>1244.414717400949</v>
      </c>
      <c r="AG22" s="16">
        <f t="shared" si="6"/>
        <v>2.0028513519551261E-2</v>
      </c>
      <c r="AH22" s="16">
        <f t="shared" si="6"/>
        <v>1.4537931856299924E-2</v>
      </c>
      <c r="AI22" s="55"/>
      <c r="AJ22" s="55">
        <v>262602.579602763</v>
      </c>
      <c r="AK22" s="55">
        <v>1301.264344702475</v>
      </c>
      <c r="AL22" s="16">
        <f t="shared" si="8"/>
        <v>-4.3687992784067431E-2</v>
      </c>
      <c r="AM22" s="57">
        <f t="shared" si="8"/>
        <v>-4.3687992784067431E-2</v>
      </c>
      <c r="AN22" s="10"/>
    </row>
    <row r="23" spans="1:40" x14ac:dyDescent="0.2">
      <c r="A23" s="188" t="s">
        <v>93</v>
      </c>
      <c r="B23" s="188" t="s">
        <v>94</v>
      </c>
      <c r="D23" s="67">
        <v>254455</v>
      </c>
      <c r="E23" s="72">
        <v>1124.2279930891589</v>
      </c>
      <c r="F23" s="54"/>
      <c r="G23" s="87">
        <v>265950.80814655835</v>
      </c>
      <c r="H23" s="80">
        <v>1167.5225466439274</v>
      </c>
      <c r="I23" s="89"/>
      <c r="J23" s="102">
        <f t="shared" si="2"/>
        <v>-4.3225317594159485E-2</v>
      </c>
      <c r="K23" s="125">
        <f t="shared" si="2"/>
        <v>-3.7082413251221413E-2</v>
      </c>
      <c r="L23" s="102">
        <v>1.7611606358894694E-2</v>
      </c>
      <c r="M23" s="96">
        <f>INDEX('Pace of change parameters'!$E$20:$I$20,1,$B$6)</f>
        <v>1.1119783131080974E-2</v>
      </c>
      <c r="N23" s="107">
        <f>IF(INDEX('Pace of change parameters'!$E$28:$I$28,1,$B$6)=1,(1+L23)*D23,D23)</f>
        <v>258936.36129605255</v>
      </c>
      <c r="O23" s="93">
        <f>IF(K23&lt;INDEX('Pace of change parameters'!$E$16:$I$16,1,$B$6),1,IF(K23&gt;INDEX('Pace of change parameters'!$E$17:$I$17,1,$B$6),0,(K23-INDEX('Pace of change parameters'!$E$17:$I$17,1,$B$6))/(INDEX('Pace of change parameters'!$E$16:$I$16,1,$B$6)-INDEX('Pace of change parameters'!$E$17:$I$17,1,$B$6))))</f>
        <v>0</v>
      </c>
      <c r="P23" s="56">
        <v>1.7611606358894694E-2</v>
      </c>
      <c r="Q23" s="56">
        <v>1.1119783131080974E-2</v>
      </c>
      <c r="R23" s="9">
        <f>IF(INDEX('Pace of change parameters'!$E$29:$I$29,1,$B$6)=1,D23*(1+P23),D23)</f>
        <v>258936.36129605255</v>
      </c>
      <c r="S23" s="102">
        <f>IF(P23&lt;INDEX('Pace of change parameters'!$E$22:$I$22,1,$B$6),INDEX('Pace of change parameters'!$E$22:$I$22,1,$B$6),P23)</f>
        <v>2.0029986807694699E-2</v>
      </c>
      <c r="T23" s="131">
        <v>1.3522735593139101E-2</v>
      </c>
      <c r="U23" s="116">
        <f t="shared" si="3"/>
        <v>259551.73029315195</v>
      </c>
      <c r="V23" s="130">
        <f>IF(J23&gt;INDEX('Pace of change parameters'!$E$24:$I$24,1,$B$6),0,IF(J23&lt;INDEX('Pace of change parameters'!$E$23:$I$23,1,$B$6),1,(J23-INDEX('Pace of change parameters'!$E$24:$I$24,1,$B$6))/(INDEX('Pace of change parameters'!$E$23:$I$23,1,$B$6)-INDEX('Pace of change parameters'!$E$24:$I$24,1,$B$6))))</f>
        <v>1</v>
      </c>
      <c r="W23" s="131">
        <f>MIN(S23, S23+(INDEX('Pace of change parameters'!$E$25:$I$25,1,$B$6)-S23)*(1-V23))</f>
        <v>2.0029986807694699E-2</v>
      </c>
      <c r="X23" s="131">
        <v>1.3522735593139101E-2</v>
      </c>
      <c r="Y23" s="107">
        <f t="shared" si="4"/>
        <v>259551.73029315195</v>
      </c>
      <c r="Z23" s="96">
        <v>0</v>
      </c>
      <c r="AA23" s="98">
        <f t="shared" si="7"/>
        <v>271623.78942869348</v>
      </c>
      <c r="AB23" s="98">
        <f>IF(INDEX('Pace of change parameters'!$E$27:$I$27,1,$B$6)=1,MAX(AA23,Y23),Y23)</f>
        <v>259551.73029315195</v>
      </c>
      <c r="AC23" s="96">
        <f t="shared" si="5"/>
        <v>2.0029986807694744E-2</v>
      </c>
      <c r="AD23" s="142">
        <v>1.3522735593139101E-2</v>
      </c>
      <c r="AE23" s="55">
        <f>IF(ROUND(AB23,0)/D23 &gt; (1+'Pace of change parameters'!$F$25), ROUND(AB23,0), ROUNDUP(AB23,0))</f>
        <v>259552</v>
      </c>
      <c r="AF23" s="55">
        <v>1139.4318149976496</v>
      </c>
      <c r="AG23" s="16">
        <f t="shared" si="6"/>
        <v>2.0031046746969094E-2</v>
      </c>
      <c r="AH23" s="16">
        <f t="shared" si="6"/>
        <v>1.3523788770562151E-2</v>
      </c>
      <c r="AI23" s="55"/>
      <c r="AJ23" s="55">
        <v>271623.78942869348</v>
      </c>
      <c r="AK23" s="55">
        <v>1192.4269024522082</v>
      </c>
      <c r="AL23" s="16">
        <f t="shared" si="8"/>
        <v>-4.4443049167689153E-2</v>
      </c>
      <c r="AM23" s="57">
        <f t="shared" si="8"/>
        <v>-4.4443049167689042E-2</v>
      </c>
      <c r="AN23" s="10"/>
    </row>
    <row r="24" spans="1:40" x14ac:dyDescent="0.2">
      <c r="A24" s="188" t="s">
        <v>95</v>
      </c>
      <c r="B24" s="188" t="s">
        <v>96</v>
      </c>
      <c r="D24" s="67">
        <v>232421</v>
      </c>
      <c r="E24" s="72">
        <v>1289.9589505652514</v>
      </c>
      <c r="F24" s="54"/>
      <c r="G24" s="87">
        <v>225378.63564560036</v>
      </c>
      <c r="H24" s="80">
        <v>1242.6957234889755</v>
      </c>
      <c r="I24" s="89"/>
      <c r="J24" s="102">
        <f t="shared" si="2"/>
        <v>3.1246814207685158E-2</v>
      </c>
      <c r="K24" s="125">
        <f t="shared" si="2"/>
        <v>3.803282346830672E-2</v>
      </c>
      <c r="L24" s="102">
        <v>1.7773348618405072E-2</v>
      </c>
      <c r="M24" s="96">
        <f>INDEX('Pace of change parameters'!$E$20:$I$20,1,$B$6)</f>
        <v>1.1119783131080974E-2</v>
      </c>
      <c r="N24" s="107">
        <f>IF(INDEX('Pace of change parameters'!$E$28:$I$28,1,$B$6)=1,(1+L24)*D24,D24)</f>
        <v>236551.89945923834</v>
      </c>
      <c r="O24" s="93">
        <f>IF(K24&lt;INDEX('Pace of change parameters'!$E$16:$I$16,1,$B$6),1,IF(K24&gt;INDEX('Pace of change parameters'!$E$17:$I$17,1,$B$6),0,(K24-INDEX('Pace of change parameters'!$E$17:$I$17,1,$B$6))/(INDEX('Pace of change parameters'!$E$16:$I$16,1,$B$6)-INDEX('Pace of change parameters'!$E$17:$I$17,1,$B$6))))</f>
        <v>0</v>
      </c>
      <c r="P24" s="56">
        <v>1.7773348618405072E-2</v>
      </c>
      <c r="Q24" s="56">
        <v>1.1119783131080974E-2</v>
      </c>
      <c r="R24" s="9">
        <f>IF(INDEX('Pace of change parameters'!$E$29:$I$29,1,$B$6)=1,D24*(1+P24),D24)</f>
        <v>236551.89945923834</v>
      </c>
      <c r="S24" s="102">
        <f>IF(P24&lt;INDEX('Pace of change parameters'!$E$22:$I$22,1,$B$6),INDEX('Pace of change parameters'!$E$22:$I$22,1,$B$6),P24)</f>
        <v>2.0029986807694699E-2</v>
      </c>
      <c r="T24" s="131">
        <v>1.3361668831524121E-2</v>
      </c>
      <c r="U24" s="116">
        <f t="shared" si="3"/>
        <v>237076.38956383121</v>
      </c>
      <c r="V24" s="130">
        <f>IF(J24&gt;INDEX('Pace of change parameters'!$E$24:$I$24,1,$B$6),0,IF(J24&lt;INDEX('Pace of change parameters'!$E$23:$I$23,1,$B$6),1,(J24-INDEX('Pace of change parameters'!$E$24:$I$24,1,$B$6))/(INDEX('Pace of change parameters'!$E$23:$I$23,1,$B$6)-INDEX('Pace of change parameters'!$E$24:$I$24,1,$B$6))))</f>
        <v>1</v>
      </c>
      <c r="W24" s="131">
        <f>MIN(S24, S24+(INDEX('Pace of change parameters'!$E$25:$I$25,1,$B$6)-S24)*(1-V24))</f>
        <v>2.0029986807694699E-2</v>
      </c>
      <c r="X24" s="131">
        <v>1.3361668831524121E-2</v>
      </c>
      <c r="Y24" s="107">
        <f t="shared" si="4"/>
        <v>237076.38956383121</v>
      </c>
      <c r="Z24" s="96">
        <v>0</v>
      </c>
      <c r="AA24" s="98">
        <f t="shared" si="7"/>
        <v>230186.17426644958</v>
      </c>
      <c r="AB24" s="98">
        <f>IF(INDEX('Pace of change parameters'!$E$27:$I$27,1,$B$6)=1,MAX(AA24,Y24),Y24)</f>
        <v>237076.38956383121</v>
      </c>
      <c r="AC24" s="96">
        <f t="shared" si="5"/>
        <v>2.0029986807694744E-2</v>
      </c>
      <c r="AD24" s="142">
        <v>1.3361668831524121E-2</v>
      </c>
      <c r="AE24" s="55">
        <f>IF(ROUND(AB24,0)/D24 &gt; (1+'Pace of change parameters'!$F$25), ROUND(AB24,0), ROUNDUP(AB24,0))</f>
        <v>237076</v>
      </c>
      <c r="AF24" s="55">
        <v>1307.192806886723</v>
      </c>
      <c r="AG24" s="16">
        <f t="shared" si="6"/>
        <v>2.0028310694816698E-2</v>
      </c>
      <c r="AH24" s="16">
        <f t="shared" si="6"/>
        <v>1.3360003676023968E-2</v>
      </c>
      <c r="AI24" s="55"/>
      <c r="AJ24" s="55">
        <v>230186.17426644958</v>
      </c>
      <c r="AK24" s="55">
        <v>1269.2035939777816</v>
      </c>
      <c r="AL24" s="16">
        <f t="shared" si="8"/>
        <v>2.9931535877455229E-2</v>
      </c>
      <c r="AM24" s="57">
        <f t="shared" si="8"/>
        <v>2.9931535877455451E-2</v>
      </c>
      <c r="AN24" s="10"/>
    </row>
    <row r="25" spans="1:40" x14ac:dyDescent="0.2">
      <c r="A25" s="188" t="s">
        <v>97</v>
      </c>
      <c r="B25" s="188" t="s">
        <v>98</v>
      </c>
      <c r="D25" s="67">
        <v>719217</v>
      </c>
      <c r="E25" s="72">
        <v>1378.8053586126873</v>
      </c>
      <c r="F25" s="54"/>
      <c r="G25" s="87">
        <v>699840.34805505758</v>
      </c>
      <c r="H25" s="80">
        <v>1341.6769264407526</v>
      </c>
      <c r="I25" s="89"/>
      <c r="J25" s="102">
        <f t="shared" ref="J25:K88" si="9">D25/G25-1</f>
        <v>2.768724609661688E-2</v>
      </c>
      <c r="K25" s="125">
        <f t="shared" si="9"/>
        <v>2.7673153976367715E-2</v>
      </c>
      <c r="L25" s="102">
        <v>1.1105918191504971E-2</v>
      </c>
      <c r="M25" s="96">
        <f>INDEX('Pace of change parameters'!$E$20:$I$20,1,$B$6)</f>
        <v>1.1119783131080974E-2</v>
      </c>
      <c r="N25" s="107">
        <f>IF(INDEX('Pace of change parameters'!$E$28:$I$28,1,$B$6)=1,(1+L25)*D25,D25)</f>
        <v>727204.56516393961</v>
      </c>
      <c r="O25" s="93">
        <f>IF(K25&lt;INDEX('Pace of change parameters'!$E$16:$I$16,1,$B$6),1,IF(K25&gt;INDEX('Pace of change parameters'!$E$17:$I$17,1,$B$6),0,(K25-INDEX('Pace of change parameters'!$E$17:$I$17,1,$B$6))/(INDEX('Pace of change parameters'!$E$16:$I$16,1,$B$6)-INDEX('Pace of change parameters'!$E$17:$I$17,1,$B$6))))</f>
        <v>0</v>
      </c>
      <c r="P25" s="56">
        <v>1.1105918191504971E-2</v>
      </c>
      <c r="Q25" s="56">
        <v>1.1119783131080974E-2</v>
      </c>
      <c r="R25" s="9">
        <f>IF(INDEX('Pace of change parameters'!$E$29:$I$29,1,$B$6)=1,D25*(1+P25),D25)</f>
        <v>727204.56516393961</v>
      </c>
      <c r="S25" s="102">
        <f>IF(P25&lt;INDEX('Pace of change parameters'!$E$22:$I$22,1,$B$6),INDEX('Pace of change parameters'!$E$22:$I$22,1,$B$6),P25)</f>
        <v>2.0029986807694699E-2</v>
      </c>
      <c r="T25" s="131">
        <v>2.004397411988279E-2</v>
      </c>
      <c r="U25" s="116">
        <f t="shared" si="3"/>
        <v>733622.90702186979</v>
      </c>
      <c r="V25" s="130">
        <f>IF(J25&gt;INDEX('Pace of change parameters'!$E$24:$I$24,1,$B$6),0,IF(J25&lt;INDEX('Pace of change parameters'!$E$23:$I$23,1,$B$6),1,(J25-INDEX('Pace of change parameters'!$E$24:$I$24,1,$B$6))/(INDEX('Pace of change parameters'!$E$23:$I$23,1,$B$6)-INDEX('Pace of change parameters'!$E$24:$I$24,1,$B$6))))</f>
        <v>1</v>
      </c>
      <c r="W25" s="131">
        <f>MIN(S25, S25+(INDEX('Pace of change parameters'!$E$25:$I$25,1,$B$6)-S25)*(1-V25))</f>
        <v>2.0029986807694699E-2</v>
      </c>
      <c r="X25" s="131">
        <v>2.004397411988279E-2</v>
      </c>
      <c r="Y25" s="107">
        <f t="shared" si="4"/>
        <v>733622.90702186979</v>
      </c>
      <c r="Z25" s="96">
        <v>0</v>
      </c>
      <c r="AA25" s="98">
        <f t="shared" si="7"/>
        <v>714768.60197790863</v>
      </c>
      <c r="AB25" s="98">
        <f>IF(INDEX('Pace of change parameters'!$E$27:$I$27,1,$B$6)=1,MAX(AA25,Y25),Y25)</f>
        <v>733622.90702186979</v>
      </c>
      <c r="AC25" s="96">
        <f t="shared" si="5"/>
        <v>2.0029986807694744E-2</v>
      </c>
      <c r="AD25" s="142">
        <v>2.004397411988279E-2</v>
      </c>
      <c r="AE25" s="55">
        <f>IF(ROUND(AB25,0)/D25 &gt; (1+'Pace of change parameters'!$F$25), ROUND(AB25,0), ROUNDUP(AB25,0))</f>
        <v>733623</v>
      </c>
      <c r="AF25" s="55">
        <v>1406.4422757871757</v>
      </c>
      <c r="AG25" s="16">
        <f t="shared" si="6"/>
        <v>2.0030116084575278E-2</v>
      </c>
      <c r="AH25" s="16">
        <f t="shared" si="6"/>
        <v>2.0044103398536128E-2</v>
      </c>
      <c r="AI25" s="55"/>
      <c r="AJ25" s="55">
        <v>714768.60197790863</v>
      </c>
      <c r="AK25" s="55">
        <v>1370.296159235776</v>
      </c>
      <c r="AL25" s="16">
        <f t="shared" si="8"/>
        <v>2.6378324355487148E-2</v>
      </c>
      <c r="AM25" s="57">
        <f t="shared" si="8"/>
        <v>2.6378324355487148E-2</v>
      </c>
      <c r="AN25" s="10"/>
    </row>
    <row r="26" spans="1:40" x14ac:dyDescent="0.2">
      <c r="A26" s="188" t="s">
        <v>99</v>
      </c>
      <c r="B26" s="188" t="s">
        <v>100</v>
      </c>
      <c r="D26" s="67">
        <v>527178</v>
      </c>
      <c r="E26" s="72">
        <v>1405.677343860805</v>
      </c>
      <c r="F26" s="54"/>
      <c r="G26" s="87">
        <v>505325.87253639981</v>
      </c>
      <c r="H26" s="80">
        <v>1344.5781073450835</v>
      </c>
      <c r="I26" s="89"/>
      <c r="J26" s="102">
        <f t="shared" si="9"/>
        <v>4.3243634753781901E-2</v>
      </c>
      <c r="K26" s="125">
        <f t="shared" si="9"/>
        <v>4.5441195406910273E-2</v>
      </c>
      <c r="L26" s="102">
        <v>1.3249675878074019E-2</v>
      </c>
      <c r="M26" s="96">
        <f>INDEX('Pace of change parameters'!$E$20:$I$20,1,$B$6)</f>
        <v>1.1119783131080974E-2</v>
      </c>
      <c r="N26" s="107">
        <f>IF(INDEX('Pace of change parameters'!$E$28:$I$28,1,$B$6)=1,(1+L26)*D26,D26)</f>
        <v>534162.93763005128</v>
      </c>
      <c r="O26" s="93">
        <f>IF(K26&lt;INDEX('Pace of change parameters'!$E$16:$I$16,1,$B$6),1,IF(K26&gt;INDEX('Pace of change parameters'!$E$17:$I$17,1,$B$6),0,(K26-INDEX('Pace of change parameters'!$E$17:$I$17,1,$B$6))/(INDEX('Pace of change parameters'!$E$16:$I$16,1,$B$6)-INDEX('Pace of change parameters'!$E$17:$I$17,1,$B$6))))</f>
        <v>0</v>
      </c>
      <c r="P26" s="56">
        <v>1.3249675878074019E-2</v>
      </c>
      <c r="Q26" s="56">
        <v>1.1119783131080974E-2</v>
      </c>
      <c r="R26" s="9">
        <f>IF(INDEX('Pace of change parameters'!$E$29:$I$29,1,$B$6)=1,D26*(1+P26),D26)</f>
        <v>534162.93763005128</v>
      </c>
      <c r="S26" s="102">
        <f>IF(P26&lt;INDEX('Pace of change parameters'!$E$22:$I$22,1,$B$6),INDEX('Pace of change parameters'!$E$22:$I$22,1,$B$6),P26)</f>
        <v>2.0029986807694699E-2</v>
      </c>
      <c r="T26" s="131">
        <v>1.7885841566558147E-2</v>
      </c>
      <c r="U26" s="116">
        <f t="shared" si="3"/>
        <v>537737.36838530691</v>
      </c>
      <c r="V26" s="130">
        <f>IF(J26&gt;INDEX('Pace of change parameters'!$E$24:$I$24,1,$B$6),0,IF(J26&lt;INDEX('Pace of change parameters'!$E$23:$I$23,1,$B$6),1,(J26-INDEX('Pace of change parameters'!$E$24:$I$24,1,$B$6))/(INDEX('Pace of change parameters'!$E$23:$I$23,1,$B$6)-INDEX('Pace of change parameters'!$E$24:$I$24,1,$B$6))))</f>
        <v>1</v>
      </c>
      <c r="W26" s="131">
        <f>MIN(S26, S26+(INDEX('Pace of change parameters'!$E$25:$I$25,1,$B$6)-S26)*(1-V26))</f>
        <v>2.0029986807694699E-2</v>
      </c>
      <c r="X26" s="131">
        <v>1.7885841566558147E-2</v>
      </c>
      <c r="Y26" s="107">
        <f t="shared" si="4"/>
        <v>537737.36838530691</v>
      </c>
      <c r="Z26" s="96">
        <v>0</v>
      </c>
      <c r="AA26" s="98">
        <f t="shared" si="7"/>
        <v>516104.94945011922</v>
      </c>
      <c r="AB26" s="98">
        <f>IF(INDEX('Pace of change parameters'!$E$27:$I$27,1,$B$6)=1,MAX(AA26,Y26),Y26)</f>
        <v>537737.36838530691</v>
      </c>
      <c r="AC26" s="96">
        <f t="shared" si="5"/>
        <v>2.0029986807694744E-2</v>
      </c>
      <c r="AD26" s="142">
        <v>1.7885841566558147E-2</v>
      </c>
      <c r="AE26" s="55">
        <f>IF(ROUND(AB26,0)/D26 &gt; (1+'Pace of change parameters'!$F$25), ROUND(AB26,0), ROUNDUP(AB26,0))</f>
        <v>537737</v>
      </c>
      <c r="AF26" s="55">
        <v>1430.8180859220536</v>
      </c>
      <c r="AG26" s="16">
        <f t="shared" si="6"/>
        <v>2.0029288020364966E-2</v>
      </c>
      <c r="AH26" s="16">
        <f t="shared" si="6"/>
        <v>1.7885144248108498E-2</v>
      </c>
      <c r="AI26" s="55"/>
      <c r="AJ26" s="55">
        <v>516104.94945011922</v>
      </c>
      <c r="AK26" s="55">
        <v>1373.2592250619127</v>
      </c>
      <c r="AL26" s="16">
        <f t="shared" si="8"/>
        <v>4.1914053668596907E-2</v>
      </c>
      <c r="AM26" s="57">
        <f t="shared" si="8"/>
        <v>4.1914053668596907E-2</v>
      </c>
      <c r="AN26" s="10"/>
    </row>
    <row r="27" spans="1:40" x14ac:dyDescent="0.2">
      <c r="A27" s="188" t="s">
        <v>101</v>
      </c>
      <c r="B27" s="188" t="s">
        <v>102</v>
      </c>
      <c r="D27" s="67">
        <v>244843</v>
      </c>
      <c r="E27" s="72">
        <v>1182.1691796091402</v>
      </c>
      <c r="F27" s="54"/>
      <c r="G27" s="87">
        <v>252908.47844744707</v>
      </c>
      <c r="H27" s="80">
        <v>1215.5609135198426</v>
      </c>
      <c r="I27" s="89"/>
      <c r="J27" s="102">
        <f t="shared" si="9"/>
        <v>-3.1890897833711906E-2</v>
      </c>
      <c r="K27" s="125">
        <f t="shared" si="9"/>
        <v>-2.7470226740025416E-2</v>
      </c>
      <c r="L27" s="102">
        <v>1.5736853652926319E-2</v>
      </c>
      <c r="M27" s="96">
        <f>INDEX('Pace of change parameters'!$E$20:$I$20,1,$B$6)</f>
        <v>1.1119783131080974E-2</v>
      </c>
      <c r="N27" s="107">
        <f>IF(INDEX('Pace of change parameters'!$E$28:$I$28,1,$B$6)=1,(1+L27)*D27,D27)</f>
        <v>248696.05845894344</v>
      </c>
      <c r="O27" s="93">
        <f>IF(K27&lt;INDEX('Pace of change parameters'!$E$16:$I$16,1,$B$6),1,IF(K27&gt;INDEX('Pace of change parameters'!$E$17:$I$17,1,$B$6),0,(K27-INDEX('Pace of change parameters'!$E$17:$I$17,1,$B$6))/(INDEX('Pace of change parameters'!$E$16:$I$16,1,$B$6)-INDEX('Pace of change parameters'!$E$17:$I$17,1,$B$6))))</f>
        <v>0</v>
      </c>
      <c r="P27" s="56">
        <v>1.5736853652926319E-2</v>
      </c>
      <c r="Q27" s="56">
        <v>1.1119783131080974E-2</v>
      </c>
      <c r="R27" s="9">
        <f>IF(INDEX('Pace of change parameters'!$E$29:$I$29,1,$B$6)=1,D27*(1+P27),D27)</f>
        <v>248696.05845894344</v>
      </c>
      <c r="S27" s="102">
        <f>IF(P27&lt;INDEX('Pace of change parameters'!$E$22:$I$22,1,$B$6),INDEX('Pace of change parameters'!$E$22:$I$22,1,$B$6),P27)</f>
        <v>2.0029986807694699E-2</v>
      </c>
      <c r="T27" s="131">
        <v>1.5393401685720454E-2</v>
      </c>
      <c r="U27" s="116">
        <f t="shared" si="3"/>
        <v>249747.20205995641</v>
      </c>
      <c r="V27" s="130">
        <f>IF(J27&gt;INDEX('Pace of change parameters'!$E$24:$I$24,1,$B$6),0,IF(J27&lt;INDEX('Pace of change parameters'!$E$23:$I$23,1,$B$6),1,(J27-INDEX('Pace of change parameters'!$E$24:$I$24,1,$B$6))/(INDEX('Pace of change parameters'!$E$23:$I$23,1,$B$6)-INDEX('Pace of change parameters'!$E$24:$I$24,1,$B$6))))</f>
        <v>1</v>
      </c>
      <c r="W27" s="131">
        <f>MIN(S27, S27+(INDEX('Pace of change parameters'!$E$25:$I$25,1,$B$6)-S27)*(1-V27))</f>
        <v>2.0029986807694699E-2</v>
      </c>
      <c r="X27" s="131">
        <v>1.5393401685720454E-2</v>
      </c>
      <c r="Y27" s="107">
        <f t="shared" si="4"/>
        <v>249747.20205995641</v>
      </c>
      <c r="Z27" s="96">
        <v>0</v>
      </c>
      <c r="AA27" s="98">
        <f t="shared" si="7"/>
        <v>258303.25455030813</v>
      </c>
      <c r="AB27" s="98">
        <f>IF(INDEX('Pace of change parameters'!$E$27:$I$27,1,$B$6)=1,MAX(AA27,Y27),Y27)</f>
        <v>249747.20205995641</v>
      </c>
      <c r="AC27" s="96">
        <f t="shared" si="5"/>
        <v>2.0029986807694744E-2</v>
      </c>
      <c r="AD27" s="142">
        <v>1.5393401685720454E-2</v>
      </c>
      <c r="AE27" s="55">
        <f>IF(ROUND(AB27,0)/D27 &gt; (1+'Pace of change parameters'!$F$25), ROUND(AB27,0), ROUNDUP(AB27,0))</f>
        <v>249747</v>
      </c>
      <c r="AF27" s="55">
        <v>1200.3658134850664</v>
      </c>
      <c r="AG27" s="16">
        <f t="shared" si="6"/>
        <v>2.0029161544336649E-2</v>
      </c>
      <c r="AH27" s="16">
        <f t="shared" si="6"/>
        <v>1.5392580173628323E-2</v>
      </c>
      <c r="AI27" s="55"/>
      <c r="AJ27" s="55">
        <v>258303.25455030813</v>
      </c>
      <c r="AK27" s="55">
        <v>1241.4899729491076</v>
      </c>
      <c r="AL27" s="16">
        <f t="shared" si="8"/>
        <v>-3.3124842213870354E-2</v>
      </c>
      <c r="AM27" s="57">
        <f t="shared" si="8"/>
        <v>-3.3124842213870243E-2</v>
      </c>
      <c r="AN27" s="10"/>
    </row>
    <row r="28" spans="1:40" x14ac:dyDescent="0.2">
      <c r="A28" s="188" t="s">
        <v>103</v>
      </c>
      <c r="B28" s="188" t="s">
        <v>104</v>
      </c>
      <c r="D28" s="67">
        <v>213918</v>
      </c>
      <c r="E28" s="72">
        <v>1412.7524675192967</v>
      </c>
      <c r="F28" s="54"/>
      <c r="G28" s="87">
        <v>210070.6782068754</v>
      </c>
      <c r="H28" s="80">
        <v>1382.5055917755224</v>
      </c>
      <c r="I28" s="89"/>
      <c r="J28" s="102">
        <f t="shared" si="9"/>
        <v>1.8314416014479695E-2</v>
      </c>
      <c r="K28" s="125">
        <f t="shared" si="9"/>
        <v>2.1878302643918435E-2</v>
      </c>
      <c r="L28" s="102">
        <v>1.4658490056163487E-2</v>
      </c>
      <c r="M28" s="96">
        <f>INDEX('Pace of change parameters'!$E$20:$I$20,1,$B$6)</f>
        <v>1.1119783131080974E-2</v>
      </c>
      <c r="N28" s="107">
        <f>IF(INDEX('Pace of change parameters'!$E$28:$I$28,1,$B$6)=1,(1+L28)*D28,D28)</f>
        <v>217053.71487583438</v>
      </c>
      <c r="O28" s="93">
        <f>IF(K28&lt;INDEX('Pace of change parameters'!$E$16:$I$16,1,$B$6),1,IF(K28&gt;INDEX('Pace of change parameters'!$E$17:$I$17,1,$B$6),0,(K28-INDEX('Pace of change parameters'!$E$17:$I$17,1,$B$6))/(INDEX('Pace of change parameters'!$E$16:$I$16,1,$B$6)-INDEX('Pace of change parameters'!$E$17:$I$17,1,$B$6))))</f>
        <v>0</v>
      </c>
      <c r="P28" s="56">
        <v>1.4658490056163487E-2</v>
      </c>
      <c r="Q28" s="56">
        <v>1.1119783131080974E-2</v>
      </c>
      <c r="R28" s="9">
        <f>IF(INDEX('Pace of change parameters'!$E$29:$I$29,1,$B$6)=1,D28*(1+P28),D28)</f>
        <v>217053.71487583438</v>
      </c>
      <c r="S28" s="102">
        <f>IF(P28&lt;INDEX('Pace of change parameters'!$E$22:$I$22,1,$B$6),INDEX('Pace of change parameters'!$E$22:$I$22,1,$B$6),P28)</f>
        <v>2.0029986807694699E-2</v>
      </c>
      <c r="T28" s="131">
        <v>1.6472546335375426E-2</v>
      </c>
      <c r="U28" s="116">
        <f t="shared" si="3"/>
        <v>218202.77471792843</v>
      </c>
      <c r="V28" s="130">
        <f>IF(J28&gt;INDEX('Pace of change parameters'!$E$24:$I$24,1,$B$6),0,IF(J28&lt;INDEX('Pace of change parameters'!$E$23:$I$23,1,$B$6),1,(J28-INDEX('Pace of change parameters'!$E$24:$I$24,1,$B$6))/(INDEX('Pace of change parameters'!$E$23:$I$23,1,$B$6)-INDEX('Pace of change parameters'!$E$24:$I$24,1,$B$6))))</f>
        <v>1</v>
      </c>
      <c r="W28" s="131">
        <f>MIN(S28, S28+(INDEX('Pace of change parameters'!$E$25:$I$25,1,$B$6)-S28)*(1-V28))</f>
        <v>2.0029986807694699E-2</v>
      </c>
      <c r="X28" s="131">
        <v>1.6472546335375426E-2</v>
      </c>
      <c r="Y28" s="107">
        <f t="shared" si="4"/>
        <v>218202.77471792843</v>
      </c>
      <c r="Z28" s="96">
        <v>0</v>
      </c>
      <c r="AA28" s="98">
        <f t="shared" si="7"/>
        <v>214551.68367438391</v>
      </c>
      <c r="AB28" s="98">
        <f>IF(INDEX('Pace of change parameters'!$E$27:$I$27,1,$B$6)=1,MAX(AA28,Y28),Y28)</f>
        <v>218202.77471792843</v>
      </c>
      <c r="AC28" s="96">
        <f t="shared" si="5"/>
        <v>2.0029986807694744E-2</v>
      </c>
      <c r="AD28" s="142">
        <v>1.6472546335375426E-2</v>
      </c>
      <c r="AE28" s="55">
        <f>IF(ROUND(AB28,0)/D28 &gt; (1+'Pace of change parameters'!$F$25), ROUND(AB28,0), ROUNDUP(AB28,0))</f>
        <v>218203</v>
      </c>
      <c r="AF28" s="55">
        <v>1436.0255806149014</v>
      </c>
      <c r="AG28" s="16">
        <f t="shared" si="6"/>
        <v>2.0031039931188488E-2</v>
      </c>
      <c r="AH28" s="16">
        <f t="shared" si="6"/>
        <v>1.6473595786012485E-2</v>
      </c>
      <c r="AI28" s="55"/>
      <c r="AJ28" s="55">
        <v>214551.68367438391</v>
      </c>
      <c r="AK28" s="55">
        <v>1411.9957384656113</v>
      </c>
      <c r="AL28" s="16">
        <f t="shared" si="8"/>
        <v>1.7018353168262834E-2</v>
      </c>
      <c r="AM28" s="57">
        <f t="shared" si="8"/>
        <v>1.7018353168263056E-2</v>
      </c>
      <c r="AN28" s="10"/>
    </row>
    <row r="29" spans="1:40" x14ac:dyDescent="0.2">
      <c r="A29" s="188" t="s">
        <v>105</v>
      </c>
      <c r="B29" s="188" t="s">
        <v>106</v>
      </c>
      <c r="D29" s="67">
        <v>264303</v>
      </c>
      <c r="E29" s="72">
        <v>1250.3096614360902</v>
      </c>
      <c r="F29" s="54"/>
      <c r="G29" s="87">
        <v>265054.88569289731</v>
      </c>
      <c r="H29" s="80">
        <v>1251.3625703680298</v>
      </c>
      <c r="I29" s="89"/>
      <c r="J29" s="102">
        <f t="shared" si="9"/>
        <v>-2.8367169725310726E-3</v>
      </c>
      <c r="K29" s="125">
        <f t="shared" si="9"/>
        <v>-8.4140996132708867E-4</v>
      </c>
      <c r="L29" s="102">
        <v>1.3143016865001744E-2</v>
      </c>
      <c r="M29" s="96">
        <f>INDEX('Pace of change parameters'!$E$20:$I$20,1,$B$6)</f>
        <v>1.1119783131080974E-2</v>
      </c>
      <c r="N29" s="107">
        <f>IF(INDEX('Pace of change parameters'!$E$28:$I$28,1,$B$6)=1,(1+L29)*D29,D29)</f>
        <v>267776.73878647055</v>
      </c>
      <c r="O29" s="93">
        <f>IF(K29&lt;INDEX('Pace of change parameters'!$E$16:$I$16,1,$B$6),1,IF(K29&gt;INDEX('Pace of change parameters'!$E$17:$I$17,1,$B$6),0,(K29-INDEX('Pace of change parameters'!$E$17:$I$17,1,$B$6))/(INDEX('Pace of change parameters'!$E$16:$I$16,1,$B$6)-INDEX('Pace of change parameters'!$E$17:$I$17,1,$B$6))))</f>
        <v>0</v>
      </c>
      <c r="P29" s="56">
        <v>1.3143016865001744E-2</v>
      </c>
      <c r="Q29" s="56">
        <v>1.1119783131080974E-2</v>
      </c>
      <c r="R29" s="9">
        <f>IF(INDEX('Pace of change parameters'!$E$29:$I$29,1,$B$6)=1,D29*(1+P29),D29)</f>
        <v>267776.73878647055</v>
      </c>
      <c r="S29" s="102">
        <f>IF(P29&lt;INDEX('Pace of change parameters'!$E$22:$I$22,1,$B$6),INDEX('Pace of change parameters'!$E$22:$I$22,1,$B$6),P29)</f>
        <v>2.0029986807694699E-2</v>
      </c>
      <c r="T29" s="131">
        <v>1.7992999882288974E-2</v>
      </c>
      <c r="U29" s="116">
        <f t="shared" si="3"/>
        <v>269596.98560323415</v>
      </c>
      <c r="V29" s="130">
        <f>IF(J29&gt;INDEX('Pace of change parameters'!$E$24:$I$24,1,$B$6),0,IF(J29&lt;INDEX('Pace of change parameters'!$E$23:$I$23,1,$B$6),1,(J29-INDEX('Pace of change parameters'!$E$24:$I$24,1,$B$6))/(INDEX('Pace of change parameters'!$E$23:$I$23,1,$B$6)-INDEX('Pace of change parameters'!$E$24:$I$24,1,$B$6))))</f>
        <v>1</v>
      </c>
      <c r="W29" s="131">
        <f>MIN(S29, S29+(INDEX('Pace of change parameters'!$E$25:$I$25,1,$B$6)-S29)*(1-V29))</f>
        <v>2.0029986807694699E-2</v>
      </c>
      <c r="X29" s="131">
        <v>1.7992999882288974E-2</v>
      </c>
      <c r="Y29" s="107">
        <f t="shared" si="4"/>
        <v>269596.98560323415</v>
      </c>
      <c r="Z29" s="96">
        <v>0</v>
      </c>
      <c r="AA29" s="98">
        <f t="shared" si="7"/>
        <v>270708.75610507384</v>
      </c>
      <c r="AB29" s="98">
        <f>IF(INDEX('Pace of change parameters'!$E$27:$I$27,1,$B$6)=1,MAX(AA29,Y29),Y29)</f>
        <v>269596.98560323415</v>
      </c>
      <c r="AC29" s="96">
        <f t="shared" si="5"/>
        <v>2.0029986807694744E-2</v>
      </c>
      <c r="AD29" s="142">
        <v>1.7992999882288974E-2</v>
      </c>
      <c r="AE29" s="55">
        <f>IF(ROUND(AB29,0)/D29 &gt; (1+'Pace of change parameters'!$F$25), ROUND(AB29,0), ROUNDUP(AB29,0))</f>
        <v>269597</v>
      </c>
      <c r="AF29" s="55">
        <v>1272.8065509963549</v>
      </c>
      <c r="AG29" s="16">
        <f t="shared" si="6"/>
        <v>2.003004127838115E-2</v>
      </c>
      <c r="AH29" s="16">
        <f t="shared" si="6"/>
        <v>1.799305424419817E-2</v>
      </c>
      <c r="AI29" s="55"/>
      <c r="AJ29" s="55">
        <v>270708.75610507384</v>
      </c>
      <c r="AK29" s="55">
        <v>1278.0553128655456</v>
      </c>
      <c r="AL29" s="16">
        <f t="shared" si="8"/>
        <v>-4.1068346701069736E-3</v>
      </c>
      <c r="AM29" s="57">
        <f t="shared" si="8"/>
        <v>-4.1068346701070846E-3</v>
      </c>
      <c r="AN29" s="10"/>
    </row>
    <row r="30" spans="1:40" x14ac:dyDescent="0.2">
      <c r="A30" s="188" t="s">
        <v>107</v>
      </c>
      <c r="B30" s="188" t="s">
        <v>108</v>
      </c>
      <c r="D30" s="67">
        <v>191317</v>
      </c>
      <c r="E30" s="72">
        <v>1468.8132349334376</v>
      </c>
      <c r="F30" s="54"/>
      <c r="G30" s="87">
        <v>184870.78887480596</v>
      </c>
      <c r="H30" s="80">
        <v>1416.3248409256466</v>
      </c>
      <c r="I30" s="89"/>
      <c r="J30" s="102">
        <f t="shared" si="9"/>
        <v>3.4868738130172661E-2</v>
      </c>
      <c r="K30" s="125">
        <f t="shared" si="9"/>
        <v>3.7059573122707468E-2</v>
      </c>
      <c r="L30" s="102">
        <v>1.3260341175698409E-2</v>
      </c>
      <c r="M30" s="96">
        <f>INDEX('Pace of change parameters'!$E$20:$I$20,1,$B$6)</f>
        <v>1.1119783131080974E-2</v>
      </c>
      <c r="N30" s="107">
        <f>IF(INDEX('Pace of change parameters'!$E$28:$I$28,1,$B$6)=1,(1+L30)*D30,D30)</f>
        <v>193853.92869271108</v>
      </c>
      <c r="O30" s="93">
        <f>IF(K30&lt;INDEX('Pace of change parameters'!$E$16:$I$16,1,$B$6),1,IF(K30&gt;INDEX('Pace of change parameters'!$E$17:$I$17,1,$B$6),0,(K30-INDEX('Pace of change parameters'!$E$17:$I$17,1,$B$6))/(INDEX('Pace of change parameters'!$E$16:$I$16,1,$B$6)-INDEX('Pace of change parameters'!$E$17:$I$17,1,$B$6))))</f>
        <v>0</v>
      </c>
      <c r="P30" s="56">
        <v>1.3260341175698409E-2</v>
      </c>
      <c r="Q30" s="56">
        <v>1.1119783131080974E-2</v>
      </c>
      <c r="R30" s="9">
        <f>IF(INDEX('Pace of change parameters'!$E$29:$I$29,1,$B$6)=1,D30*(1+P30),D30)</f>
        <v>193853.92869271108</v>
      </c>
      <c r="S30" s="102">
        <f>IF(P30&lt;INDEX('Pace of change parameters'!$E$22:$I$22,1,$B$6),INDEX('Pace of change parameters'!$E$22:$I$22,1,$B$6),P30)</f>
        <v>2.0029986807694699E-2</v>
      </c>
      <c r="T30" s="131">
        <v>1.7875127582198003E-2</v>
      </c>
      <c r="U30" s="116">
        <f t="shared" si="3"/>
        <v>195149.07698608775</v>
      </c>
      <c r="V30" s="130">
        <f>IF(J30&gt;INDEX('Pace of change parameters'!$E$24:$I$24,1,$B$6),0,IF(J30&lt;INDEX('Pace of change parameters'!$E$23:$I$23,1,$B$6),1,(J30-INDEX('Pace of change parameters'!$E$24:$I$24,1,$B$6))/(INDEX('Pace of change parameters'!$E$23:$I$23,1,$B$6)-INDEX('Pace of change parameters'!$E$24:$I$24,1,$B$6))))</f>
        <v>1</v>
      </c>
      <c r="W30" s="131">
        <f>MIN(S30, S30+(INDEX('Pace of change parameters'!$E$25:$I$25,1,$B$6)-S30)*(1-V30))</f>
        <v>2.0029986807694699E-2</v>
      </c>
      <c r="X30" s="131">
        <v>1.7875127582198003E-2</v>
      </c>
      <c r="Y30" s="107">
        <f t="shared" si="4"/>
        <v>195149.07698608775</v>
      </c>
      <c r="Z30" s="96">
        <v>0</v>
      </c>
      <c r="AA30" s="98">
        <f t="shared" si="7"/>
        <v>188814.25696279306</v>
      </c>
      <c r="AB30" s="98">
        <f>IF(INDEX('Pace of change parameters'!$E$27:$I$27,1,$B$6)=1,MAX(AA30,Y30),Y30)</f>
        <v>195149.07698608775</v>
      </c>
      <c r="AC30" s="96">
        <f t="shared" si="5"/>
        <v>2.0029986807694744E-2</v>
      </c>
      <c r="AD30" s="142">
        <v>1.7875127582198003E-2</v>
      </c>
      <c r="AE30" s="55">
        <f>IF(ROUND(AB30,0)/D30 &gt; (1+'Pace of change parameters'!$F$25), ROUND(AB30,0), ROUNDUP(AB30,0))</f>
        <v>195149</v>
      </c>
      <c r="AF30" s="55">
        <v>1495.0678690994962</v>
      </c>
      <c r="AG30" s="16">
        <f t="shared" si="6"/>
        <v>2.0029584407031287E-2</v>
      </c>
      <c r="AH30" s="16">
        <f t="shared" si="6"/>
        <v>1.78747260316241E-2</v>
      </c>
      <c r="AI30" s="55"/>
      <c r="AJ30" s="55">
        <v>188814.25696279306</v>
      </c>
      <c r="AK30" s="55">
        <v>1446.5363840602192</v>
      </c>
      <c r="AL30" s="16">
        <f t="shared" si="8"/>
        <v>3.3550130901689457E-2</v>
      </c>
      <c r="AM30" s="57">
        <f t="shared" si="8"/>
        <v>3.3550130901689457E-2</v>
      </c>
      <c r="AN30" s="10"/>
    </row>
    <row r="31" spans="1:40" x14ac:dyDescent="0.2">
      <c r="A31" s="188" t="s">
        <v>109</v>
      </c>
      <c r="B31" s="188" t="s">
        <v>110</v>
      </c>
      <c r="D31" s="67">
        <v>305780</v>
      </c>
      <c r="E31" s="72">
        <v>1342.297132146829</v>
      </c>
      <c r="F31" s="54"/>
      <c r="G31" s="87">
        <v>315955.19370974664</v>
      </c>
      <c r="H31" s="80">
        <v>1383.6300865822195</v>
      </c>
      <c r="I31" s="89"/>
      <c r="J31" s="102">
        <f t="shared" si="9"/>
        <v>-3.2204546443044491E-2</v>
      </c>
      <c r="K31" s="125">
        <f t="shared" si="9"/>
        <v>-2.9872835836845191E-2</v>
      </c>
      <c r="L31" s="102">
        <v>1.3555875090182079E-2</v>
      </c>
      <c r="M31" s="96">
        <f>INDEX('Pace of change parameters'!$E$20:$I$20,1,$B$6)</f>
        <v>1.1119783131080974E-2</v>
      </c>
      <c r="N31" s="107">
        <f>IF(INDEX('Pace of change parameters'!$E$28:$I$28,1,$B$6)=1,(1+L31)*D31,D31)</f>
        <v>309925.11548507586</v>
      </c>
      <c r="O31" s="93">
        <f>IF(K31&lt;INDEX('Pace of change parameters'!$E$16:$I$16,1,$B$6),1,IF(K31&gt;INDEX('Pace of change parameters'!$E$17:$I$17,1,$B$6),0,(K31-INDEX('Pace of change parameters'!$E$17:$I$17,1,$B$6))/(INDEX('Pace of change parameters'!$E$16:$I$16,1,$B$6)-INDEX('Pace of change parameters'!$E$17:$I$17,1,$B$6))))</f>
        <v>0</v>
      </c>
      <c r="P31" s="56">
        <v>1.3555875090182079E-2</v>
      </c>
      <c r="Q31" s="56">
        <v>1.1119783131080974E-2</v>
      </c>
      <c r="R31" s="9">
        <f>IF(INDEX('Pace of change parameters'!$E$29:$I$29,1,$B$6)=1,D31*(1+P31),D31)</f>
        <v>309925.11548507586</v>
      </c>
      <c r="S31" s="102">
        <f>IF(P31&lt;INDEX('Pace of change parameters'!$E$22:$I$22,1,$B$6),INDEX('Pace of change parameters'!$E$22:$I$22,1,$B$6),P31)</f>
        <v>2.0029986807694699E-2</v>
      </c>
      <c r="T31" s="131">
        <v>1.7578334254565231E-2</v>
      </c>
      <c r="U31" s="116">
        <f t="shared" si="3"/>
        <v>311904.76936605689</v>
      </c>
      <c r="V31" s="130">
        <f>IF(J31&gt;INDEX('Pace of change parameters'!$E$24:$I$24,1,$B$6),0,IF(J31&lt;INDEX('Pace of change parameters'!$E$23:$I$23,1,$B$6),1,(J31-INDEX('Pace of change parameters'!$E$24:$I$24,1,$B$6))/(INDEX('Pace of change parameters'!$E$23:$I$23,1,$B$6)-INDEX('Pace of change parameters'!$E$24:$I$24,1,$B$6))))</f>
        <v>1</v>
      </c>
      <c r="W31" s="131">
        <f>MIN(S31, S31+(INDEX('Pace of change parameters'!$E$25:$I$25,1,$B$6)-S31)*(1-V31))</f>
        <v>2.0029986807694699E-2</v>
      </c>
      <c r="X31" s="131">
        <v>1.7578334254565231E-2</v>
      </c>
      <c r="Y31" s="107">
        <f t="shared" si="4"/>
        <v>311904.76936605689</v>
      </c>
      <c r="Z31" s="96">
        <v>0</v>
      </c>
      <c r="AA31" s="98">
        <f t="shared" si="7"/>
        <v>322694.8156435932</v>
      </c>
      <c r="AB31" s="98">
        <f>IF(INDEX('Pace of change parameters'!$E$27:$I$27,1,$B$6)=1,MAX(AA31,Y31),Y31)</f>
        <v>311904.76936605689</v>
      </c>
      <c r="AC31" s="96">
        <f t="shared" si="5"/>
        <v>2.0029986807694744E-2</v>
      </c>
      <c r="AD31" s="142">
        <v>1.7578334254565231E-2</v>
      </c>
      <c r="AE31" s="55">
        <f>IF(ROUND(AB31,0)/D31 &gt; (1+'Pace of change parameters'!$F$25), ROUND(AB31,0), ROUNDUP(AB31,0))</f>
        <v>311905</v>
      </c>
      <c r="AF31" s="55">
        <v>1365.8934897961587</v>
      </c>
      <c r="AG31" s="16">
        <f t="shared" si="6"/>
        <v>2.0030741055660828E-2</v>
      </c>
      <c r="AH31" s="16">
        <f t="shared" si="6"/>
        <v>1.7579086689688772E-2</v>
      </c>
      <c r="AI31" s="55"/>
      <c r="AJ31" s="55">
        <v>322694.8156435932</v>
      </c>
      <c r="AK31" s="55">
        <v>1413.1442198058883</v>
      </c>
      <c r="AL31" s="16">
        <f t="shared" si="8"/>
        <v>-3.3436594331624603E-2</v>
      </c>
      <c r="AM31" s="57">
        <f t="shared" si="8"/>
        <v>-3.3436594331624492E-2</v>
      </c>
      <c r="AN31" s="10"/>
    </row>
    <row r="32" spans="1:40" x14ac:dyDescent="0.2">
      <c r="A32" s="188" t="s">
        <v>111</v>
      </c>
      <c r="B32" s="188" t="s">
        <v>112</v>
      </c>
      <c r="D32" s="67">
        <v>261616</v>
      </c>
      <c r="E32" s="72">
        <v>1610.2310841516592</v>
      </c>
      <c r="F32" s="54"/>
      <c r="G32" s="87">
        <v>248596.60693390536</v>
      </c>
      <c r="H32" s="80">
        <v>1528.7387616211679</v>
      </c>
      <c r="I32" s="89"/>
      <c r="J32" s="102">
        <f t="shared" si="9"/>
        <v>5.2371563822494638E-2</v>
      </c>
      <c r="K32" s="125">
        <f t="shared" si="9"/>
        <v>5.3306898847826467E-2</v>
      </c>
      <c r="L32" s="102">
        <v>1.2018454076287322E-2</v>
      </c>
      <c r="M32" s="96">
        <f>INDEX('Pace of change parameters'!$E$20:$I$20,1,$B$6)</f>
        <v>1.1119783131080974E-2</v>
      </c>
      <c r="N32" s="107">
        <f>IF(INDEX('Pace of change parameters'!$E$28:$I$28,1,$B$6)=1,(1+L32)*D32,D32)</f>
        <v>264760.219881622</v>
      </c>
      <c r="O32" s="93">
        <f>IF(K32&lt;INDEX('Pace of change parameters'!$E$16:$I$16,1,$B$6),1,IF(K32&gt;INDEX('Pace of change parameters'!$E$17:$I$17,1,$B$6),0,(K32-INDEX('Pace of change parameters'!$E$17:$I$17,1,$B$6))/(INDEX('Pace of change parameters'!$E$16:$I$16,1,$B$6)-INDEX('Pace of change parameters'!$E$17:$I$17,1,$B$6))))</f>
        <v>0</v>
      </c>
      <c r="P32" s="56">
        <v>1.2018454076287322E-2</v>
      </c>
      <c r="Q32" s="56">
        <v>1.1119783131080974E-2</v>
      </c>
      <c r="R32" s="9">
        <f>IF(INDEX('Pace of change parameters'!$E$29:$I$29,1,$B$6)=1,D32*(1+P32),D32)</f>
        <v>264760.219881622</v>
      </c>
      <c r="S32" s="102">
        <f>IF(P32&lt;INDEX('Pace of change parameters'!$E$22:$I$22,1,$B$6),INDEX('Pace of change parameters'!$E$22:$I$22,1,$B$6),P32)</f>
        <v>2.0029986807694699E-2</v>
      </c>
      <c r="T32" s="131">
        <v>1.9124201632838345E-2</v>
      </c>
      <c r="U32" s="116">
        <f t="shared" si="3"/>
        <v>266856.16502868186</v>
      </c>
      <c r="V32" s="130">
        <f>IF(J32&gt;INDEX('Pace of change parameters'!$E$24:$I$24,1,$B$6),0,IF(J32&lt;INDEX('Pace of change parameters'!$E$23:$I$23,1,$B$6),1,(J32-INDEX('Pace of change parameters'!$E$24:$I$24,1,$B$6))/(INDEX('Pace of change parameters'!$E$23:$I$23,1,$B$6)-INDEX('Pace of change parameters'!$E$24:$I$24,1,$B$6))))</f>
        <v>0.95256872355010735</v>
      </c>
      <c r="W32" s="131">
        <f>MIN(S32, S32+(INDEX('Pace of change parameters'!$E$25:$I$25,1,$B$6)-S32)*(1-V32))</f>
        <v>1.9157251321016675E-2</v>
      </c>
      <c r="X32" s="131">
        <v>1.8252241134029124E-2</v>
      </c>
      <c r="Y32" s="107">
        <f t="shared" si="4"/>
        <v>266627.84346159914</v>
      </c>
      <c r="Z32" s="96">
        <v>0</v>
      </c>
      <c r="AA32" s="98">
        <f t="shared" si="7"/>
        <v>253899.40675529631</v>
      </c>
      <c r="AB32" s="98">
        <f>IF(INDEX('Pace of change parameters'!$E$27:$I$27,1,$B$6)=1,MAX(AA32,Y32),Y32)</f>
        <v>266627.84346159914</v>
      </c>
      <c r="AC32" s="96">
        <f t="shared" si="5"/>
        <v>1.9157251321016755E-2</v>
      </c>
      <c r="AD32" s="142">
        <v>1.8252241134029124E-2</v>
      </c>
      <c r="AE32" s="55">
        <f>IF(ROUND(AB32,0)/D32 &gt; (1+'Pace of change parameters'!$F$25), ROUND(AB32,0), ROUNDUP(AB32,0))</f>
        <v>266628</v>
      </c>
      <c r="AF32" s="55">
        <v>1639.6223728101766</v>
      </c>
      <c r="AG32" s="16">
        <f t="shared" si="6"/>
        <v>1.9157849672802874E-2</v>
      </c>
      <c r="AH32" s="16">
        <f t="shared" si="6"/>
        <v>1.82528389544796E-2</v>
      </c>
      <c r="AI32" s="55"/>
      <c r="AJ32" s="55">
        <v>253899.40675529631</v>
      </c>
      <c r="AK32" s="55">
        <v>1561.3481995859968</v>
      </c>
      <c r="AL32" s="16">
        <f t="shared" si="8"/>
        <v>5.0132426094918969E-2</v>
      </c>
      <c r="AM32" s="57">
        <f t="shared" si="8"/>
        <v>5.0132426094918969E-2</v>
      </c>
      <c r="AN32" s="10"/>
    </row>
    <row r="33" spans="1:40" x14ac:dyDescent="0.2">
      <c r="A33" s="188" t="s">
        <v>113</v>
      </c>
      <c r="B33" s="188" t="s">
        <v>114</v>
      </c>
      <c r="D33" s="67">
        <v>209468</v>
      </c>
      <c r="E33" s="72">
        <v>1323.588348374996</v>
      </c>
      <c r="F33" s="54"/>
      <c r="G33" s="87">
        <v>201894.77445513348</v>
      </c>
      <c r="H33" s="80">
        <v>1272.559451485756</v>
      </c>
      <c r="I33" s="89"/>
      <c r="J33" s="102">
        <f t="shared" si="9"/>
        <v>3.7510755616656732E-2</v>
      </c>
      <c r="K33" s="125">
        <f t="shared" si="9"/>
        <v>4.0099420761569915E-2</v>
      </c>
      <c r="L33" s="102">
        <v>1.3642600871286659E-2</v>
      </c>
      <c r="M33" s="96">
        <f>INDEX('Pace of change parameters'!$E$20:$I$20,1,$B$6)</f>
        <v>1.1119783131080974E-2</v>
      </c>
      <c r="N33" s="107">
        <f>IF(INDEX('Pace of change parameters'!$E$28:$I$28,1,$B$6)=1,(1+L33)*D33,D33)</f>
        <v>212325.68831930668</v>
      </c>
      <c r="O33" s="93">
        <f>IF(K33&lt;INDEX('Pace of change parameters'!$E$16:$I$16,1,$B$6),1,IF(K33&gt;INDEX('Pace of change parameters'!$E$17:$I$17,1,$B$6),0,(K33-INDEX('Pace of change parameters'!$E$17:$I$17,1,$B$6))/(INDEX('Pace of change parameters'!$E$16:$I$16,1,$B$6)-INDEX('Pace of change parameters'!$E$17:$I$17,1,$B$6))))</f>
        <v>0</v>
      </c>
      <c r="P33" s="56">
        <v>1.3642600871286659E-2</v>
      </c>
      <c r="Q33" s="56">
        <v>1.1119783131080974E-2</v>
      </c>
      <c r="R33" s="9">
        <f>IF(INDEX('Pace of change parameters'!$E$29:$I$29,1,$B$6)=1,D33*(1+P33),D33)</f>
        <v>212325.68831930668</v>
      </c>
      <c r="S33" s="102">
        <f>IF(P33&lt;INDEX('Pace of change parameters'!$E$22:$I$22,1,$B$6),INDEX('Pace of change parameters'!$E$22:$I$22,1,$B$6),P33)</f>
        <v>2.0029986807694699E-2</v>
      </c>
      <c r="T33" s="131">
        <v>1.749127173785836E-2</v>
      </c>
      <c r="U33" s="116">
        <f t="shared" si="3"/>
        <v>213663.64127663421</v>
      </c>
      <c r="V33" s="130">
        <f>IF(J33&gt;INDEX('Pace of change parameters'!$E$24:$I$24,1,$B$6),0,IF(J33&lt;INDEX('Pace of change parameters'!$E$23:$I$23,1,$B$6),1,(J33-INDEX('Pace of change parameters'!$E$24:$I$24,1,$B$6))/(INDEX('Pace of change parameters'!$E$23:$I$23,1,$B$6)-INDEX('Pace of change parameters'!$E$24:$I$24,1,$B$6))))</f>
        <v>1</v>
      </c>
      <c r="W33" s="131">
        <f>MIN(S33, S33+(INDEX('Pace of change parameters'!$E$25:$I$25,1,$B$6)-S33)*(1-V33))</f>
        <v>2.0029986807694699E-2</v>
      </c>
      <c r="X33" s="131">
        <v>1.749127173785836E-2</v>
      </c>
      <c r="Y33" s="107">
        <f t="shared" si="4"/>
        <v>213663.64127663421</v>
      </c>
      <c r="Z33" s="96">
        <v>0</v>
      </c>
      <c r="AA33" s="98">
        <f t="shared" si="7"/>
        <v>206201.38019334088</v>
      </c>
      <c r="AB33" s="98">
        <f>IF(INDEX('Pace of change parameters'!$E$27:$I$27,1,$B$6)=1,MAX(AA33,Y33),Y33)</f>
        <v>213663.64127663421</v>
      </c>
      <c r="AC33" s="96">
        <f t="shared" si="5"/>
        <v>2.0029986807694744E-2</v>
      </c>
      <c r="AD33" s="142">
        <v>1.749127173785836E-2</v>
      </c>
      <c r="AE33" s="55">
        <f>IF(ROUND(AB33,0)/D33 &gt; (1+'Pace of change parameters'!$F$25), ROUND(AB33,0), ROUNDUP(AB33,0))</f>
        <v>213664</v>
      </c>
      <c r="AF33" s="55">
        <v>1346.7418529085119</v>
      </c>
      <c r="AG33" s="16">
        <f t="shared" si="6"/>
        <v>2.0031699352645704E-2</v>
      </c>
      <c r="AH33" s="16">
        <f t="shared" si="6"/>
        <v>1.7492980020519244E-2</v>
      </c>
      <c r="AI33" s="55"/>
      <c r="AJ33" s="55">
        <v>206201.38019334088</v>
      </c>
      <c r="AK33" s="55">
        <v>1299.704343426466</v>
      </c>
      <c r="AL33" s="16">
        <f t="shared" si="8"/>
        <v>3.6190930437332236E-2</v>
      </c>
      <c r="AM33" s="57">
        <f t="shared" si="8"/>
        <v>3.6190930437332236E-2</v>
      </c>
      <c r="AN33" s="10"/>
    </row>
    <row r="34" spans="1:40" x14ac:dyDescent="0.2">
      <c r="A34" s="188" t="s">
        <v>115</v>
      </c>
      <c r="B34" s="188" t="s">
        <v>116</v>
      </c>
      <c r="D34" s="67">
        <v>769414</v>
      </c>
      <c r="E34" s="72">
        <v>1515.8921940624969</v>
      </c>
      <c r="F34" s="54"/>
      <c r="G34" s="87">
        <v>725669.11408585333</v>
      </c>
      <c r="H34" s="80">
        <v>1426.8849600560013</v>
      </c>
      <c r="I34" s="89"/>
      <c r="J34" s="102">
        <f t="shared" si="9"/>
        <v>6.0282138325886248E-2</v>
      </c>
      <c r="K34" s="125">
        <f t="shared" si="9"/>
        <v>6.2378703608314989E-2</v>
      </c>
      <c r="L34" s="102">
        <v>1.311913647021834E-2</v>
      </c>
      <c r="M34" s="96">
        <f>INDEX('Pace of change parameters'!$E$20:$I$20,1,$B$6)</f>
        <v>1.1119783131080974E-2</v>
      </c>
      <c r="N34" s="107">
        <f>IF(INDEX('Pace of change parameters'!$E$28:$I$28,1,$B$6)=1,(1+L34)*D34,D34)</f>
        <v>779508.04726809659</v>
      </c>
      <c r="O34" s="93">
        <f>IF(K34&lt;INDEX('Pace of change parameters'!$E$16:$I$16,1,$B$6),1,IF(K34&gt;INDEX('Pace of change parameters'!$E$17:$I$17,1,$B$6),0,(K34-INDEX('Pace of change parameters'!$E$17:$I$17,1,$B$6))/(INDEX('Pace of change parameters'!$E$16:$I$16,1,$B$6)-INDEX('Pace of change parameters'!$E$17:$I$17,1,$B$6))))</f>
        <v>0</v>
      </c>
      <c r="P34" s="56">
        <v>1.311913647021834E-2</v>
      </c>
      <c r="Q34" s="56">
        <v>1.1119783131080974E-2</v>
      </c>
      <c r="R34" s="9">
        <f>IF(INDEX('Pace of change parameters'!$E$29:$I$29,1,$B$6)=1,D34*(1+P34),D34)</f>
        <v>779508.04726809659</v>
      </c>
      <c r="S34" s="102">
        <f>IF(P34&lt;INDEX('Pace of change parameters'!$E$22:$I$22,1,$B$6),INDEX('Pace of change parameters'!$E$22:$I$22,1,$B$6),P34)</f>
        <v>2.0029986807694699E-2</v>
      </c>
      <c r="T34" s="131">
        <v>1.8016995159694016E-2</v>
      </c>
      <c r="U34" s="116">
        <f t="shared" si="3"/>
        <v>784825.35226965568</v>
      </c>
      <c r="V34" s="130">
        <f>IF(J34&gt;INDEX('Pace of change parameters'!$E$24:$I$24,1,$B$6),0,IF(J34&lt;INDEX('Pace of change parameters'!$E$23:$I$23,1,$B$6),1,(J34-INDEX('Pace of change parameters'!$E$24:$I$24,1,$B$6))/(INDEX('Pace of change parameters'!$E$23:$I$23,1,$B$6)-INDEX('Pace of change parameters'!$E$24:$I$24,1,$B$6))))</f>
        <v>0.79435723348227516</v>
      </c>
      <c r="W34" s="131">
        <f>MIN(S34, S34+(INDEX('Pace of change parameters'!$E$25:$I$25,1,$B$6)-S34)*(1-V34))</f>
        <v>1.6246159903768563E-2</v>
      </c>
      <c r="X34" s="131">
        <v>1.4240635498940835E-2</v>
      </c>
      <c r="Y34" s="107">
        <f t="shared" si="4"/>
        <v>781914.02287619829</v>
      </c>
      <c r="Z34" s="96">
        <v>0</v>
      </c>
      <c r="AA34" s="98">
        <f t="shared" si="7"/>
        <v>741148.31992065569</v>
      </c>
      <c r="AB34" s="98">
        <f>IF(INDEX('Pace of change parameters'!$E$27:$I$27,1,$B$6)=1,MAX(AA34,Y34),Y34)</f>
        <v>781914.02287619829</v>
      </c>
      <c r="AC34" s="96">
        <f t="shared" si="5"/>
        <v>1.6246159903768653E-2</v>
      </c>
      <c r="AD34" s="142">
        <v>1.4240635498940835E-2</v>
      </c>
      <c r="AE34" s="55">
        <f>IF(ROUND(AB34,0)/D34 &gt; (1+'Pace of change parameters'!$F$25), ROUND(AB34,0), ROUNDUP(AB34,0))</f>
        <v>781914</v>
      </c>
      <c r="AF34" s="55">
        <v>1537.4794172723057</v>
      </c>
      <c r="AG34" s="16">
        <f t="shared" si="6"/>
        <v>1.6246130171793105E-2</v>
      </c>
      <c r="AH34" s="16">
        <f t="shared" si="6"/>
        <v>1.4240605825640129E-2</v>
      </c>
      <c r="AI34" s="55"/>
      <c r="AJ34" s="55">
        <v>741148.31992065569</v>
      </c>
      <c r="AK34" s="55">
        <v>1457.3217604799993</v>
      </c>
      <c r="AL34" s="16">
        <f t="shared" si="8"/>
        <v>5.5003403480302637E-2</v>
      </c>
      <c r="AM34" s="57">
        <f t="shared" si="8"/>
        <v>5.5003403480302637E-2</v>
      </c>
      <c r="AN34" s="10"/>
    </row>
    <row r="35" spans="1:40" x14ac:dyDescent="0.2">
      <c r="A35" s="188" t="s">
        <v>117</v>
      </c>
      <c r="B35" s="188" t="s">
        <v>118</v>
      </c>
      <c r="D35" s="67">
        <v>280587</v>
      </c>
      <c r="E35" s="72">
        <v>1368.468183896875</v>
      </c>
      <c r="F35" s="54"/>
      <c r="G35" s="87">
        <v>295526.10028713889</v>
      </c>
      <c r="H35" s="80">
        <v>1430.3601954494834</v>
      </c>
      <c r="I35" s="89"/>
      <c r="J35" s="102">
        <f t="shared" si="9"/>
        <v>-5.0550865973001291E-2</v>
      </c>
      <c r="K35" s="125">
        <f t="shared" si="9"/>
        <v>-4.3270227841567643E-2</v>
      </c>
      <c r="L35" s="102">
        <v>1.8873328828981961E-2</v>
      </c>
      <c r="M35" s="96">
        <f>INDEX('Pace of change parameters'!$E$20:$I$20,1,$B$6)</f>
        <v>1.1119783131080974E-2</v>
      </c>
      <c r="N35" s="107">
        <f>IF(INDEX('Pace of change parameters'!$E$28:$I$28,1,$B$6)=1,(1+L35)*D35,D35)</f>
        <v>285882.61071613757</v>
      </c>
      <c r="O35" s="93">
        <f>IF(K35&lt;INDEX('Pace of change parameters'!$E$16:$I$16,1,$B$6),1,IF(K35&gt;INDEX('Pace of change parameters'!$E$17:$I$17,1,$B$6),0,(K35-INDEX('Pace of change parameters'!$E$17:$I$17,1,$B$6))/(INDEX('Pace of change parameters'!$E$16:$I$16,1,$B$6)-INDEX('Pace of change parameters'!$E$17:$I$17,1,$B$6))))</f>
        <v>1</v>
      </c>
      <c r="P35" s="56">
        <v>2.1977165651393182E-2</v>
      </c>
      <c r="Q35" s="56">
        <v>1.419999999999999E-2</v>
      </c>
      <c r="R35" s="9">
        <f>IF(INDEX('Pace of change parameters'!$E$29:$I$29,1,$B$6)=1,D35*(1+P35),D35)</f>
        <v>286753.50697862747</v>
      </c>
      <c r="S35" s="102">
        <f>IF(P35&lt;INDEX('Pace of change parameters'!$E$22:$I$22,1,$B$6),INDEX('Pace of change parameters'!$E$22:$I$22,1,$B$6),P35)</f>
        <v>2.1977165651393182E-2</v>
      </c>
      <c r="T35" s="131">
        <v>1.419999999999999E-2</v>
      </c>
      <c r="U35" s="116">
        <f t="shared" si="3"/>
        <v>286753.50697862747</v>
      </c>
      <c r="V35" s="130">
        <f>IF(J35&gt;INDEX('Pace of change parameters'!$E$24:$I$24,1,$B$6),0,IF(J35&lt;INDEX('Pace of change parameters'!$E$23:$I$23,1,$B$6),1,(J35-INDEX('Pace of change parameters'!$E$24:$I$24,1,$B$6))/(INDEX('Pace of change parameters'!$E$23:$I$23,1,$B$6)-INDEX('Pace of change parameters'!$E$24:$I$24,1,$B$6))))</f>
        <v>1</v>
      </c>
      <c r="W35" s="131">
        <f>MIN(S35, S35+(INDEX('Pace of change parameters'!$E$25:$I$25,1,$B$6)-S35)*(1-V35))</f>
        <v>2.1977165651393182E-2</v>
      </c>
      <c r="X35" s="131">
        <v>1.419999999999999E-2</v>
      </c>
      <c r="Y35" s="107">
        <f t="shared" si="4"/>
        <v>286753.50697862747</v>
      </c>
      <c r="Z35" s="96">
        <v>0</v>
      </c>
      <c r="AA35" s="98">
        <f t="shared" si="7"/>
        <v>301829.95041263825</v>
      </c>
      <c r="AB35" s="98">
        <f>IF(INDEX('Pace of change parameters'!$E$27:$I$27,1,$B$6)=1,MAX(AA35,Y35),Y35)</f>
        <v>286753.50697862747</v>
      </c>
      <c r="AC35" s="96">
        <f t="shared" si="5"/>
        <v>2.1977165651393182E-2</v>
      </c>
      <c r="AD35" s="142">
        <v>1.419999999999999E-2</v>
      </c>
      <c r="AE35" s="55">
        <f>IF(ROUND(AB35,0)/D35 &gt; (1+'Pace of change parameters'!$F$25), ROUND(AB35,0), ROUNDUP(AB35,0))</f>
        <v>286754</v>
      </c>
      <c r="AF35" s="55">
        <v>1387.9028183547928</v>
      </c>
      <c r="AG35" s="16">
        <f t="shared" si="6"/>
        <v>2.197892275836022E-2</v>
      </c>
      <c r="AH35" s="16">
        <f t="shared" si="6"/>
        <v>1.4201743735521521E-2</v>
      </c>
      <c r="AI35" s="55"/>
      <c r="AJ35" s="55">
        <v>301829.95041263825</v>
      </c>
      <c r="AK35" s="55">
        <v>1460.871125918341</v>
      </c>
      <c r="AL35" s="16">
        <f t="shared" si="8"/>
        <v>-4.9948490506086629E-2</v>
      </c>
      <c r="AM35" s="57">
        <f t="shared" si="8"/>
        <v>-4.9948490506086518E-2</v>
      </c>
      <c r="AN35" s="10"/>
    </row>
    <row r="36" spans="1:40" x14ac:dyDescent="0.2">
      <c r="A36" s="188" t="s">
        <v>119</v>
      </c>
      <c r="B36" s="188" t="s">
        <v>120</v>
      </c>
      <c r="D36" s="67">
        <v>321901</v>
      </c>
      <c r="E36" s="72">
        <v>1293.4485413402415</v>
      </c>
      <c r="F36" s="54"/>
      <c r="G36" s="87">
        <v>321981.64099674998</v>
      </c>
      <c r="H36" s="80">
        <v>1288.3371212760017</v>
      </c>
      <c r="I36" s="89"/>
      <c r="J36" s="102">
        <f t="shared" si="9"/>
        <v>-2.5045215777008689E-4</v>
      </c>
      <c r="K36" s="125">
        <f t="shared" si="9"/>
        <v>3.967455396439501E-3</v>
      </c>
      <c r="L36" s="102">
        <v>1.5385661300952869E-2</v>
      </c>
      <c r="M36" s="96">
        <f>INDEX('Pace of change parameters'!$E$20:$I$20,1,$B$6)</f>
        <v>1.1119783131080974E-2</v>
      </c>
      <c r="N36" s="107">
        <f>IF(INDEX('Pace of change parameters'!$E$28:$I$28,1,$B$6)=1,(1+L36)*D36,D36)</f>
        <v>326853.65975843801</v>
      </c>
      <c r="O36" s="93">
        <f>IF(K36&lt;INDEX('Pace of change parameters'!$E$16:$I$16,1,$B$6),1,IF(K36&gt;INDEX('Pace of change parameters'!$E$17:$I$17,1,$B$6),0,(K36-INDEX('Pace of change parameters'!$E$17:$I$17,1,$B$6))/(INDEX('Pace of change parameters'!$E$16:$I$16,1,$B$6)-INDEX('Pace of change parameters'!$E$17:$I$17,1,$B$6))))</f>
        <v>0</v>
      </c>
      <c r="P36" s="56">
        <v>1.5385661300952869E-2</v>
      </c>
      <c r="Q36" s="56">
        <v>1.1119783131080974E-2</v>
      </c>
      <c r="R36" s="9">
        <f>IF(INDEX('Pace of change parameters'!$E$29:$I$29,1,$B$6)=1,D36*(1+P36),D36)</f>
        <v>326853.65975843801</v>
      </c>
      <c r="S36" s="102">
        <f>IF(P36&lt;INDEX('Pace of change parameters'!$E$22:$I$22,1,$B$6),INDEX('Pace of change parameters'!$E$22:$I$22,1,$B$6),P36)</f>
        <v>2.0029986807694699E-2</v>
      </c>
      <c r="T36" s="131">
        <v>1.5744596714867942E-2</v>
      </c>
      <c r="U36" s="116">
        <f t="shared" si="3"/>
        <v>328348.67278338375</v>
      </c>
      <c r="V36" s="130">
        <f>IF(J36&gt;INDEX('Pace of change parameters'!$E$24:$I$24,1,$B$6),0,IF(J36&lt;INDEX('Pace of change parameters'!$E$23:$I$23,1,$B$6),1,(J36-INDEX('Pace of change parameters'!$E$24:$I$24,1,$B$6))/(INDEX('Pace of change parameters'!$E$23:$I$23,1,$B$6)-INDEX('Pace of change parameters'!$E$24:$I$24,1,$B$6))))</f>
        <v>1</v>
      </c>
      <c r="W36" s="131">
        <f>MIN(S36, S36+(INDEX('Pace of change parameters'!$E$25:$I$25,1,$B$6)-S36)*(1-V36))</f>
        <v>2.0029986807694699E-2</v>
      </c>
      <c r="X36" s="131">
        <v>1.5744596714867942E-2</v>
      </c>
      <c r="Y36" s="107">
        <f t="shared" si="4"/>
        <v>328348.67278338375</v>
      </c>
      <c r="Z36" s="96">
        <v>0</v>
      </c>
      <c r="AA36" s="98">
        <f t="shared" si="7"/>
        <v>328849.81272856559</v>
      </c>
      <c r="AB36" s="98">
        <f>IF(INDEX('Pace of change parameters'!$E$27:$I$27,1,$B$6)=1,MAX(AA36,Y36),Y36)</f>
        <v>328348.67278338375</v>
      </c>
      <c r="AC36" s="96">
        <f t="shared" si="5"/>
        <v>2.0029986807694744E-2</v>
      </c>
      <c r="AD36" s="142">
        <v>1.5744596714867942E-2</v>
      </c>
      <c r="AE36" s="55">
        <f>IF(ROUND(AB36,0)/D36 &gt; (1+'Pace of change parameters'!$F$25), ROUND(AB36,0), ROUNDUP(AB36,0))</f>
        <v>328349</v>
      </c>
      <c r="AF36" s="55">
        <v>1313.8146762787751</v>
      </c>
      <c r="AG36" s="16">
        <f t="shared" si="6"/>
        <v>2.0031003320896801E-2</v>
      </c>
      <c r="AH36" s="16">
        <f t="shared" si="6"/>
        <v>1.5745608957454582E-2</v>
      </c>
      <c r="AI36" s="55"/>
      <c r="AJ36" s="55">
        <v>328849.81272856559</v>
      </c>
      <c r="AK36" s="55">
        <v>1315.8185657770123</v>
      </c>
      <c r="AL36" s="16">
        <f t="shared" si="8"/>
        <v>-1.5229223468615771E-3</v>
      </c>
      <c r="AM36" s="57">
        <f t="shared" si="8"/>
        <v>-1.5229223468615771E-3</v>
      </c>
      <c r="AN36" s="10"/>
    </row>
    <row r="37" spans="1:40" x14ac:dyDescent="0.2">
      <c r="A37" s="188" t="s">
        <v>121</v>
      </c>
      <c r="B37" s="188" t="s">
        <v>122</v>
      </c>
      <c r="D37" s="67">
        <v>365891</v>
      </c>
      <c r="E37" s="72">
        <v>1391.8445783648021</v>
      </c>
      <c r="F37" s="54"/>
      <c r="G37" s="87">
        <v>376061.32090891851</v>
      </c>
      <c r="H37" s="80">
        <v>1416.3403490812966</v>
      </c>
      <c r="I37" s="89"/>
      <c r="J37" s="102">
        <f t="shared" si="9"/>
        <v>-2.7044315231189997E-2</v>
      </c>
      <c r="K37" s="125">
        <f t="shared" si="9"/>
        <v>-1.7295116059062754E-2</v>
      </c>
      <c r="L37" s="102">
        <v>2.1251393755223225E-2</v>
      </c>
      <c r="M37" s="96">
        <f>INDEX('Pace of change parameters'!$E$20:$I$20,1,$B$6)</f>
        <v>1.1119783131080974E-2</v>
      </c>
      <c r="N37" s="107">
        <f>IF(INDEX('Pace of change parameters'!$E$28:$I$28,1,$B$6)=1,(1+L37)*D37,D37)</f>
        <v>373666.69371249236</v>
      </c>
      <c r="O37" s="93">
        <f>IF(K37&lt;INDEX('Pace of change parameters'!$E$16:$I$16,1,$B$6),1,IF(K37&gt;INDEX('Pace of change parameters'!$E$17:$I$17,1,$B$6),0,(K37-INDEX('Pace of change parameters'!$E$17:$I$17,1,$B$6))/(INDEX('Pace of change parameters'!$E$16:$I$16,1,$B$6)-INDEX('Pace of change parameters'!$E$17:$I$17,1,$B$6))))</f>
        <v>0</v>
      </c>
      <c r="P37" s="56">
        <v>2.1251393755223225E-2</v>
      </c>
      <c r="Q37" s="56">
        <v>1.1119783131080974E-2</v>
      </c>
      <c r="R37" s="9">
        <f>IF(INDEX('Pace of change parameters'!$E$29:$I$29,1,$B$6)=1,D37*(1+P37),D37)</f>
        <v>373666.69371249236</v>
      </c>
      <c r="S37" s="102">
        <f>IF(P37&lt;INDEX('Pace of change parameters'!$E$22:$I$22,1,$B$6),INDEX('Pace of change parameters'!$E$22:$I$22,1,$B$6),P37)</f>
        <v>2.1251393755223225E-2</v>
      </c>
      <c r="T37" s="131">
        <v>1.1119783131080974E-2</v>
      </c>
      <c r="U37" s="116">
        <f t="shared" si="3"/>
        <v>373666.69371249236</v>
      </c>
      <c r="V37" s="130">
        <f>IF(J37&gt;INDEX('Pace of change parameters'!$E$24:$I$24,1,$B$6),0,IF(J37&lt;INDEX('Pace of change parameters'!$E$23:$I$23,1,$B$6),1,(J37-INDEX('Pace of change parameters'!$E$24:$I$24,1,$B$6))/(INDEX('Pace of change parameters'!$E$23:$I$23,1,$B$6)-INDEX('Pace of change parameters'!$E$24:$I$24,1,$B$6))))</f>
        <v>1</v>
      </c>
      <c r="W37" s="131">
        <f>MIN(S37, S37+(INDEX('Pace of change parameters'!$E$25:$I$25,1,$B$6)-S37)*(1-V37))</f>
        <v>2.1251393755223225E-2</v>
      </c>
      <c r="X37" s="131">
        <v>1.1119783131080974E-2</v>
      </c>
      <c r="Y37" s="107">
        <f t="shared" si="4"/>
        <v>373666.69371249236</v>
      </c>
      <c r="Z37" s="96">
        <v>0</v>
      </c>
      <c r="AA37" s="98">
        <f t="shared" si="7"/>
        <v>384083.0631601233</v>
      </c>
      <c r="AB37" s="98">
        <f>IF(INDEX('Pace of change parameters'!$E$27:$I$27,1,$B$6)=1,MAX(AA37,Y37),Y37)</f>
        <v>373666.69371249236</v>
      </c>
      <c r="AC37" s="96">
        <f t="shared" si="5"/>
        <v>2.1251393755223225E-2</v>
      </c>
      <c r="AD37" s="142">
        <v>1.1119783131080974E-2</v>
      </c>
      <c r="AE37" s="55">
        <f>IF(ROUND(AB37,0)/D37 &gt; (1+'Pace of change parameters'!$F$25), ROUND(AB37,0), ROUNDUP(AB37,0))</f>
        <v>373667</v>
      </c>
      <c r="AF37" s="55">
        <v>1407.3227417832261</v>
      </c>
      <c r="AG37" s="16">
        <f t="shared" si="6"/>
        <v>2.1252230855637322E-2</v>
      </c>
      <c r="AH37" s="16">
        <f t="shared" si="6"/>
        <v>1.1120611926806134E-2</v>
      </c>
      <c r="AI37" s="55"/>
      <c r="AJ37" s="55">
        <v>384083.0631601233</v>
      </c>
      <c r="AK37" s="55">
        <v>1446.552223019439</v>
      </c>
      <c r="AL37" s="16">
        <f t="shared" si="8"/>
        <v>-2.7119298295590011E-2</v>
      </c>
      <c r="AM37" s="57">
        <f t="shared" si="8"/>
        <v>-2.71192982955899E-2</v>
      </c>
      <c r="AN37" s="10"/>
    </row>
    <row r="38" spans="1:40" x14ac:dyDescent="0.2">
      <c r="A38" s="188" t="s">
        <v>123</v>
      </c>
      <c r="B38" s="188" t="s">
        <v>124</v>
      </c>
      <c r="D38" s="67">
        <v>219961</v>
      </c>
      <c r="E38" s="72">
        <v>1217.19445236609</v>
      </c>
      <c r="F38" s="54"/>
      <c r="G38" s="87">
        <v>228685.76409466006</v>
      </c>
      <c r="H38" s="80">
        <v>1260.8422831925748</v>
      </c>
      <c r="I38" s="89"/>
      <c r="J38" s="102">
        <f t="shared" si="9"/>
        <v>-3.8151758720969653E-2</v>
      </c>
      <c r="K38" s="125">
        <f t="shared" si="9"/>
        <v>-3.4617994183986478E-2</v>
      </c>
      <c r="L38" s="102">
        <v>1.4834567936966137E-2</v>
      </c>
      <c r="M38" s="96">
        <f>INDEX('Pace of change parameters'!$E$20:$I$20,1,$B$6)</f>
        <v>1.1119783131080974E-2</v>
      </c>
      <c r="N38" s="107">
        <f>IF(INDEX('Pace of change parameters'!$E$28:$I$28,1,$B$6)=1,(1+L38)*D38,D38)</f>
        <v>223224.02639798302</v>
      </c>
      <c r="O38" s="93">
        <f>IF(K38&lt;INDEX('Pace of change parameters'!$E$16:$I$16,1,$B$6),1,IF(K38&gt;INDEX('Pace of change parameters'!$E$17:$I$17,1,$B$6),0,(K38-INDEX('Pace of change parameters'!$E$17:$I$17,1,$B$6))/(INDEX('Pace of change parameters'!$E$16:$I$16,1,$B$6)-INDEX('Pace of change parameters'!$E$17:$I$17,1,$B$6))))</f>
        <v>0</v>
      </c>
      <c r="P38" s="56">
        <v>1.4834567936966137E-2</v>
      </c>
      <c r="Q38" s="56">
        <v>1.1119783131080974E-2</v>
      </c>
      <c r="R38" s="9">
        <f>IF(INDEX('Pace of change parameters'!$E$29:$I$29,1,$B$6)=1,D38*(1+P38),D38)</f>
        <v>223224.02639798302</v>
      </c>
      <c r="S38" s="102">
        <f>IF(P38&lt;INDEX('Pace of change parameters'!$E$22:$I$22,1,$B$6),INDEX('Pace of change parameters'!$E$22:$I$22,1,$B$6),P38)</f>
        <v>2.0029986807694699E-2</v>
      </c>
      <c r="T38" s="131">
        <v>1.629618425873014E-2</v>
      </c>
      <c r="U38" s="116">
        <f t="shared" si="3"/>
        <v>224366.81592820733</v>
      </c>
      <c r="V38" s="130">
        <f>IF(J38&gt;INDEX('Pace of change parameters'!$E$24:$I$24,1,$B$6),0,IF(J38&lt;INDEX('Pace of change parameters'!$E$23:$I$23,1,$B$6),1,(J38-INDEX('Pace of change parameters'!$E$24:$I$24,1,$B$6))/(INDEX('Pace of change parameters'!$E$23:$I$23,1,$B$6)-INDEX('Pace of change parameters'!$E$24:$I$24,1,$B$6))))</f>
        <v>1</v>
      </c>
      <c r="W38" s="131">
        <f>MIN(S38, S38+(INDEX('Pace of change parameters'!$E$25:$I$25,1,$B$6)-S38)*(1-V38))</f>
        <v>2.0029986807694699E-2</v>
      </c>
      <c r="X38" s="131">
        <v>1.629618425873014E-2</v>
      </c>
      <c r="Y38" s="107">
        <f t="shared" si="4"/>
        <v>224366.81592820733</v>
      </c>
      <c r="Z38" s="96">
        <v>0</v>
      </c>
      <c r="AA38" s="98">
        <f t="shared" si="7"/>
        <v>233563.84688087538</v>
      </c>
      <c r="AB38" s="98">
        <f>IF(INDEX('Pace of change parameters'!$E$27:$I$27,1,$B$6)=1,MAX(AA38,Y38),Y38)</f>
        <v>224366.81592820733</v>
      </c>
      <c r="AC38" s="96">
        <f t="shared" si="5"/>
        <v>2.0029986807694744E-2</v>
      </c>
      <c r="AD38" s="142">
        <v>1.629618425873014E-2</v>
      </c>
      <c r="AE38" s="55">
        <f>IF(ROUND(AB38,0)/D38 &gt; (1+'Pace of change parameters'!$F$25), ROUND(AB38,0), ROUNDUP(AB38,0))</f>
        <v>224367</v>
      </c>
      <c r="AF38" s="55">
        <v>1237.0310923069571</v>
      </c>
      <c r="AG38" s="16">
        <f t="shared" si="6"/>
        <v>2.0030823646010054E-2</v>
      </c>
      <c r="AH38" s="16">
        <f t="shared" si="6"/>
        <v>1.6297018033812893E-2</v>
      </c>
      <c r="AI38" s="55"/>
      <c r="AJ38" s="55">
        <v>233563.84688087538</v>
      </c>
      <c r="AK38" s="55">
        <v>1287.7372368951947</v>
      </c>
      <c r="AL38" s="16">
        <f t="shared" si="8"/>
        <v>-3.9376157755982022E-2</v>
      </c>
      <c r="AM38" s="57">
        <f t="shared" si="8"/>
        <v>-3.9376157755982022E-2</v>
      </c>
      <c r="AN38" s="10"/>
    </row>
    <row r="39" spans="1:40" x14ac:dyDescent="0.2">
      <c r="A39" s="188" t="s">
        <v>125</v>
      </c>
      <c r="B39" s="188" t="s">
        <v>126</v>
      </c>
      <c r="D39" s="67">
        <v>233982</v>
      </c>
      <c r="E39" s="72">
        <v>1350.287114384334</v>
      </c>
      <c r="F39" s="54"/>
      <c r="G39" s="87">
        <v>227183.41333209883</v>
      </c>
      <c r="H39" s="80">
        <v>1300.5739992384219</v>
      </c>
      <c r="I39" s="89"/>
      <c r="J39" s="102">
        <f t="shared" si="9"/>
        <v>2.9925541518134313E-2</v>
      </c>
      <c r="K39" s="125">
        <f t="shared" si="9"/>
        <v>3.8223980469410224E-2</v>
      </c>
      <c r="L39" s="102">
        <v>1.9266698082206934E-2</v>
      </c>
      <c r="M39" s="96">
        <f>INDEX('Pace of change parameters'!$E$20:$I$20,1,$B$6)</f>
        <v>1.1119783131080974E-2</v>
      </c>
      <c r="N39" s="107">
        <f>IF(INDEX('Pace of change parameters'!$E$28:$I$28,1,$B$6)=1,(1+L39)*D39,D39)</f>
        <v>238490.06055067095</v>
      </c>
      <c r="O39" s="93">
        <f>IF(K39&lt;INDEX('Pace of change parameters'!$E$16:$I$16,1,$B$6),1,IF(K39&gt;INDEX('Pace of change parameters'!$E$17:$I$17,1,$B$6),0,(K39-INDEX('Pace of change parameters'!$E$17:$I$17,1,$B$6))/(INDEX('Pace of change parameters'!$E$16:$I$16,1,$B$6)-INDEX('Pace of change parameters'!$E$17:$I$17,1,$B$6))))</f>
        <v>0</v>
      </c>
      <c r="P39" s="56">
        <v>1.9266698082206934E-2</v>
      </c>
      <c r="Q39" s="56">
        <v>1.1119783131080974E-2</v>
      </c>
      <c r="R39" s="9">
        <f>IF(INDEX('Pace of change parameters'!$E$29:$I$29,1,$B$6)=1,D39*(1+P39),D39)</f>
        <v>238490.06055067095</v>
      </c>
      <c r="S39" s="102">
        <f>IF(P39&lt;INDEX('Pace of change parameters'!$E$22:$I$22,1,$B$6),INDEX('Pace of change parameters'!$E$22:$I$22,1,$B$6),P39)</f>
        <v>2.0029986807694699E-2</v>
      </c>
      <c r="T39" s="131">
        <v>1.1876970952515498E-2</v>
      </c>
      <c r="U39" s="116">
        <f t="shared" si="3"/>
        <v>238668.65637323805</v>
      </c>
      <c r="V39" s="130">
        <f>IF(J39&gt;INDEX('Pace of change parameters'!$E$24:$I$24,1,$B$6),0,IF(J39&lt;INDEX('Pace of change parameters'!$E$23:$I$23,1,$B$6),1,(J39-INDEX('Pace of change parameters'!$E$24:$I$24,1,$B$6))/(INDEX('Pace of change parameters'!$E$23:$I$23,1,$B$6)-INDEX('Pace of change parameters'!$E$24:$I$24,1,$B$6))))</f>
        <v>1</v>
      </c>
      <c r="W39" s="131">
        <f>MIN(S39, S39+(INDEX('Pace of change parameters'!$E$25:$I$25,1,$B$6)-S39)*(1-V39))</f>
        <v>2.0029986807694699E-2</v>
      </c>
      <c r="X39" s="131">
        <v>1.1876970952515498E-2</v>
      </c>
      <c r="Y39" s="107">
        <f t="shared" si="4"/>
        <v>238668.65637323805</v>
      </c>
      <c r="Z39" s="96">
        <v>0</v>
      </c>
      <c r="AA39" s="98">
        <f t="shared" si="7"/>
        <v>232029.44956122863</v>
      </c>
      <c r="AB39" s="98">
        <f>IF(INDEX('Pace of change parameters'!$E$27:$I$27,1,$B$6)=1,MAX(AA39,Y39),Y39)</f>
        <v>238668.65637323805</v>
      </c>
      <c r="AC39" s="96">
        <f t="shared" si="5"/>
        <v>2.0029986807694744E-2</v>
      </c>
      <c r="AD39" s="142">
        <v>1.1876970952515498E-2</v>
      </c>
      <c r="AE39" s="55">
        <f>IF(ROUND(AB39,0)/D39 &gt; (1+'Pace of change parameters'!$F$25), ROUND(AB39,0), ROUNDUP(AB39,0))</f>
        <v>238669</v>
      </c>
      <c r="AF39" s="55">
        <v>1366.3264024054411</v>
      </c>
      <c r="AG39" s="16">
        <f t="shared" si="6"/>
        <v>2.0031455411100074E-2</v>
      </c>
      <c r="AH39" s="16">
        <f t="shared" si="6"/>
        <v>1.1878427817494375E-2</v>
      </c>
      <c r="AI39" s="55"/>
      <c r="AJ39" s="55">
        <v>232029.44956122863</v>
      </c>
      <c r="AK39" s="55">
        <v>1328.316467874371</v>
      </c>
      <c r="AL39" s="16">
        <f t="shared" si="8"/>
        <v>2.8615119551965718E-2</v>
      </c>
      <c r="AM39" s="57">
        <f t="shared" si="8"/>
        <v>2.8615119551965718E-2</v>
      </c>
      <c r="AN39" s="10"/>
    </row>
    <row r="40" spans="1:40" x14ac:dyDescent="0.2">
      <c r="A40" s="188" t="s">
        <v>127</v>
      </c>
      <c r="B40" s="188" t="s">
        <v>128</v>
      </c>
      <c r="D40" s="67">
        <v>237180</v>
      </c>
      <c r="E40" s="72">
        <v>1531.5910052208346</v>
      </c>
      <c r="F40" s="54"/>
      <c r="G40" s="87">
        <v>223196.8691066982</v>
      </c>
      <c r="H40" s="80">
        <v>1440.7619090104945</v>
      </c>
      <c r="I40" s="89"/>
      <c r="J40" s="102">
        <f t="shared" si="9"/>
        <v>6.2649314702605485E-2</v>
      </c>
      <c r="K40" s="125">
        <f t="shared" si="9"/>
        <v>6.3042405301179105E-2</v>
      </c>
      <c r="L40" s="102">
        <v>1.1493812150138449E-2</v>
      </c>
      <c r="M40" s="96">
        <f>INDEX('Pace of change parameters'!$E$20:$I$20,1,$B$6)</f>
        <v>1.1119783131080974E-2</v>
      </c>
      <c r="N40" s="107">
        <f>IF(INDEX('Pace of change parameters'!$E$28:$I$28,1,$B$6)=1,(1+L40)*D40,D40)</f>
        <v>239906.10236576982</v>
      </c>
      <c r="O40" s="93">
        <f>IF(K40&lt;INDEX('Pace of change parameters'!$E$16:$I$16,1,$B$6),1,IF(K40&gt;INDEX('Pace of change parameters'!$E$17:$I$17,1,$B$6),0,(K40-INDEX('Pace of change parameters'!$E$17:$I$17,1,$B$6))/(INDEX('Pace of change parameters'!$E$16:$I$16,1,$B$6)-INDEX('Pace of change parameters'!$E$17:$I$17,1,$B$6))))</f>
        <v>0</v>
      </c>
      <c r="P40" s="56">
        <v>1.1493812150138449E-2</v>
      </c>
      <c r="Q40" s="56">
        <v>1.1119783131080974E-2</v>
      </c>
      <c r="R40" s="9">
        <f>IF(INDEX('Pace of change parameters'!$E$29:$I$29,1,$B$6)=1,D40*(1+P40),D40)</f>
        <v>239906.10236576982</v>
      </c>
      <c r="S40" s="102">
        <f>IF(P40&lt;INDEX('Pace of change parameters'!$E$22:$I$22,1,$B$6),INDEX('Pace of change parameters'!$E$22:$I$22,1,$B$6),P40)</f>
        <v>2.0029986807694699E-2</v>
      </c>
      <c r="T40" s="131">
        <v>1.9652801291785371E-2</v>
      </c>
      <c r="U40" s="116">
        <f t="shared" si="3"/>
        <v>241930.71227104904</v>
      </c>
      <c r="V40" s="130">
        <f>IF(J40&gt;INDEX('Pace of change parameters'!$E$24:$I$24,1,$B$6),0,IF(J40&lt;INDEX('Pace of change parameters'!$E$23:$I$23,1,$B$6),1,(J40-INDEX('Pace of change parameters'!$E$24:$I$24,1,$B$6))/(INDEX('Pace of change parameters'!$E$23:$I$23,1,$B$6)-INDEX('Pace of change parameters'!$E$24:$I$24,1,$B$6))))</f>
        <v>0.74701370594789041</v>
      </c>
      <c r="W40" s="131">
        <f>MIN(S40, S40+(INDEX('Pace of change parameters'!$E$25:$I$25,1,$B$6)-S40)*(1-V40))</f>
        <v>1.5375038997135881E-2</v>
      </c>
      <c r="X40" s="131">
        <v>1.499957478247671E-2</v>
      </c>
      <c r="Y40" s="107">
        <f t="shared" si="4"/>
        <v>240826.6517493407</v>
      </c>
      <c r="Z40" s="96">
        <v>0</v>
      </c>
      <c r="AA40" s="98">
        <f t="shared" si="7"/>
        <v>227957.86859189509</v>
      </c>
      <c r="AB40" s="98">
        <f>IF(INDEX('Pace of change parameters'!$E$27:$I$27,1,$B$6)=1,MAX(AA40,Y40),Y40)</f>
        <v>240826.6517493407</v>
      </c>
      <c r="AC40" s="96">
        <f t="shared" si="5"/>
        <v>1.5375038997135881E-2</v>
      </c>
      <c r="AD40" s="142">
        <v>1.499957478247671E-2</v>
      </c>
      <c r="AE40" s="55">
        <f>IF(ROUND(AB40,0)/D40 &gt; (1+'Pace of change parameters'!$F$25), ROUND(AB40,0), ROUNDUP(AB40,0))</f>
        <v>240827</v>
      </c>
      <c r="AF40" s="55">
        <v>1554.566467038572</v>
      </c>
      <c r="AG40" s="16">
        <f t="shared" si="6"/>
        <v>1.5376507294038388E-2</v>
      </c>
      <c r="AH40" s="16">
        <f t="shared" si="6"/>
        <v>1.5001042536433973E-2</v>
      </c>
      <c r="AI40" s="55"/>
      <c r="AJ40" s="55">
        <v>227957.86859189509</v>
      </c>
      <c r="AK40" s="55">
        <v>1471.4947178287543</v>
      </c>
      <c r="AL40" s="16">
        <f t="shared" si="8"/>
        <v>5.6453990764162132E-2</v>
      </c>
      <c r="AM40" s="57">
        <f t="shared" si="8"/>
        <v>5.645399076416191E-2</v>
      </c>
      <c r="AN40" s="10"/>
    </row>
    <row r="41" spans="1:40" x14ac:dyDescent="0.2">
      <c r="A41" s="188" t="s">
        <v>129</v>
      </c>
      <c r="B41" s="188" t="s">
        <v>130</v>
      </c>
      <c r="D41" s="67">
        <v>177793</v>
      </c>
      <c r="E41" s="72">
        <v>1432.8994448621349</v>
      </c>
      <c r="F41" s="54"/>
      <c r="G41" s="87">
        <v>173267.56434711715</v>
      </c>
      <c r="H41" s="80">
        <v>1394.068064595436</v>
      </c>
      <c r="I41" s="89"/>
      <c r="J41" s="102">
        <f t="shared" si="9"/>
        <v>2.6118192807378371E-2</v>
      </c>
      <c r="K41" s="125">
        <f t="shared" si="9"/>
        <v>2.7854723347362498E-2</v>
      </c>
      <c r="L41" s="102">
        <v>1.2830931413312818E-2</v>
      </c>
      <c r="M41" s="96">
        <f>INDEX('Pace of change parameters'!$E$20:$I$20,1,$B$6)</f>
        <v>1.1119783131080974E-2</v>
      </c>
      <c r="N41" s="107">
        <f>IF(INDEX('Pace of change parameters'!$E$28:$I$28,1,$B$6)=1,(1+L41)*D41,D41)</f>
        <v>180074.24978876713</v>
      </c>
      <c r="O41" s="93">
        <f>IF(K41&lt;INDEX('Pace of change parameters'!$E$16:$I$16,1,$B$6),1,IF(K41&gt;INDEX('Pace of change parameters'!$E$17:$I$17,1,$B$6),0,(K41-INDEX('Pace of change parameters'!$E$17:$I$17,1,$B$6))/(INDEX('Pace of change parameters'!$E$16:$I$16,1,$B$6)-INDEX('Pace of change parameters'!$E$17:$I$17,1,$B$6))))</f>
        <v>0</v>
      </c>
      <c r="P41" s="56">
        <v>1.2830931413312818E-2</v>
      </c>
      <c r="Q41" s="56">
        <v>1.1119783131080974E-2</v>
      </c>
      <c r="R41" s="9">
        <f>IF(INDEX('Pace of change parameters'!$E$29:$I$29,1,$B$6)=1,D41*(1+P41),D41)</f>
        <v>180074.24978876713</v>
      </c>
      <c r="S41" s="102">
        <f>IF(P41&lt;INDEX('Pace of change parameters'!$E$22:$I$22,1,$B$6),INDEX('Pace of change parameters'!$E$22:$I$22,1,$B$6),P41)</f>
        <v>2.0029986807694699E-2</v>
      </c>
      <c r="T41" s="131">
        <v>1.8306675931598848E-2</v>
      </c>
      <c r="U41" s="116">
        <f t="shared" si="3"/>
        <v>181354.19144450047</v>
      </c>
      <c r="V41" s="130">
        <f>IF(J41&gt;INDEX('Pace of change parameters'!$E$24:$I$24,1,$B$6),0,IF(J41&lt;INDEX('Pace of change parameters'!$E$23:$I$23,1,$B$6),1,(J41-INDEX('Pace of change parameters'!$E$24:$I$24,1,$B$6))/(INDEX('Pace of change parameters'!$E$23:$I$23,1,$B$6)-INDEX('Pace of change parameters'!$E$24:$I$24,1,$B$6))))</f>
        <v>1</v>
      </c>
      <c r="W41" s="131">
        <f>MIN(S41, S41+(INDEX('Pace of change parameters'!$E$25:$I$25,1,$B$6)-S41)*(1-V41))</f>
        <v>2.0029986807694699E-2</v>
      </c>
      <c r="X41" s="131">
        <v>1.8306675931598848E-2</v>
      </c>
      <c r="Y41" s="107">
        <f t="shared" si="4"/>
        <v>181354.19144450047</v>
      </c>
      <c r="Z41" s="96">
        <v>0</v>
      </c>
      <c r="AA41" s="98">
        <f t="shared" si="7"/>
        <v>176963.52472487494</v>
      </c>
      <c r="AB41" s="98">
        <f>IF(INDEX('Pace of change parameters'!$E$27:$I$27,1,$B$6)=1,MAX(AA41,Y41),Y41)</f>
        <v>181354.19144450047</v>
      </c>
      <c r="AC41" s="96">
        <f t="shared" si="5"/>
        <v>2.0029986807694744E-2</v>
      </c>
      <c r="AD41" s="142">
        <v>1.8306675931598848E-2</v>
      </c>
      <c r="AE41" s="55">
        <f>IF(ROUND(AB41,0)/D41 &gt; (1+'Pace of change parameters'!$F$25), ROUND(AB41,0), ROUNDUP(AB41,0))</f>
        <v>181354</v>
      </c>
      <c r="AF41" s="55">
        <v>1459.1295303265867</v>
      </c>
      <c r="AG41" s="16">
        <f t="shared" ref="AG41:AH72" si="10">AE41/D41 - 1</f>
        <v>2.0028910024579183E-2</v>
      </c>
      <c r="AH41" s="16">
        <f t="shared" si="10"/>
        <v>1.8305600967676749E-2</v>
      </c>
      <c r="AI41" s="55"/>
      <c r="AJ41" s="55">
        <v>176963.52472487494</v>
      </c>
      <c r="AK41" s="55">
        <v>1423.8048497234365</v>
      </c>
      <c r="AL41" s="16">
        <f t="shared" si="8"/>
        <v>2.4810057789880435E-2</v>
      </c>
      <c r="AM41" s="57">
        <f t="shared" si="8"/>
        <v>2.4810057789880213E-2</v>
      </c>
      <c r="AN41" s="10"/>
    </row>
    <row r="42" spans="1:40" x14ac:dyDescent="0.2">
      <c r="A42" s="188" t="s">
        <v>131</v>
      </c>
      <c r="B42" s="188" t="s">
        <v>132</v>
      </c>
      <c r="D42" s="67">
        <v>284973</v>
      </c>
      <c r="E42" s="72">
        <v>1452.4229811509854</v>
      </c>
      <c r="F42" s="54"/>
      <c r="G42" s="87">
        <v>284661.29763161752</v>
      </c>
      <c r="H42" s="80">
        <v>1444.7766530269057</v>
      </c>
      <c r="I42" s="89"/>
      <c r="J42" s="102">
        <f t="shared" si="9"/>
        <v>1.0949938434758888E-3</v>
      </c>
      <c r="K42" s="125">
        <f t="shared" si="9"/>
        <v>5.2923945774319137E-3</v>
      </c>
      <c r="L42" s="102">
        <v>1.535921589813305E-2</v>
      </c>
      <c r="M42" s="96">
        <f>INDEX('Pace of change parameters'!$E$20:$I$20,1,$B$6)</f>
        <v>1.1119783131080974E-2</v>
      </c>
      <c r="N42" s="107">
        <f>IF(INDEX('Pace of change parameters'!$E$28:$I$28,1,$B$6)=1,(1+L42)*D42,D42)</f>
        <v>289349.96183213865</v>
      </c>
      <c r="O42" s="93">
        <f>IF(K42&lt;INDEX('Pace of change parameters'!$E$16:$I$16,1,$B$6),1,IF(K42&gt;INDEX('Pace of change parameters'!$E$17:$I$17,1,$B$6),0,(K42-INDEX('Pace of change parameters'!$E$17:$I$17,1,$B$6))/(INDEX('Pace of change parameters'!$E$16:$I$16,1,$B$6)-INDEX('Pace of change parameters'!$E$17:$I$17,1,$B$6))))</f>
        <v>0</v>
      </c>
      <c r="P42" s="56">
        <v>1.535921589813305E-2</v>
      </c>
      <c r="Q42" s="56">
        <v>1.1119783131080974E-2</v>
      </c>
      <c r="R42" s="9">
        <f>IF(INDEX('Pace of change parameters'!$E$29:$I$29,1,$B$6)=1,D42*(1+P42),D42)</f>
        <v>289349.96183213865</v>
      </c>
      <c r="S42" s="102">
        <f>IF(P42&lt;INDEX('Pace of change parameters'!$E$22:$I$22,1,$B$6),INDEX('Pace of change parameters'!$E$22:$I$22,1,$B$6),P42)</f>
        <v>2.0029986807694699E-2</v>
      </c>
      <c r="T42" s="131">
        <v>1.577105215507224E-2</v>
      </c>
      <c r="U42" s="116">
        <f t="shared" si="3"/>
        <v>290681.00543054921</v>
      </c>
      <c r="V42" s="130">
        <f>IF(J42&gt;INDEX('Pace of change parameters'!$E$24:$I$24,1,$B$6),0,IF(J42&lt;INDEX('Pace of change parameters'!$E$23:$I$23,1,$B$6),1,(J42-INDEX('Pace of change parameters'!$E$24:$I$24,1,$B$6))/(INDEX('Pace of change parameters'!$E$23:$I$23,1,$B$6)-INDEX('Pace of change parameters'!$E$24:$I$24,1,$B$6))))</f>
        <v>1</v>
      </c>
      <c r="W42" s="131">
        <f>MIN(S42, S42+(INDEX('Pace of change parameters'!$E$25:$I$25,1,$B$6)-S42)*(1-V42))</f>
        <v>2.0029986807694699E-2</v>
      </c>
      <c r="X42" s="131">
        <v>1.577105215507224E-2</v>
      </c>
      <c r="Y42" s="107">
        <f t="shared" si="4"/>
        <v>290681.00543054921</v>
      </c>
      <c r="Z42" s="96">
        <v>0</v>
      </c>
      <c r="AA42" s="98">
        <f t="shared" si="7"/>
        <v>290733.39128106623</v>
      </c>
      <c r="AB42" s="98">
        <f>IF(INDEX('Pace of change parameters'!$E$27:$I$27,1,$B$6)=1,MAX(AA42,Y42),Y42)</f>
        <v>290681.00543054921</v>
      </c>
      <c r="AC42" s="96">
        <f t="shared" si="5"/>
        <v>2.0029986807694744E-2</v>
      </c>
      <c r="AD42" s="142">
        <v>1.577105215507224E-2</v>
      </c>
      <c r="AE42" s="55">
        <f>IF(ROUND(AB42,0)/D42 &gt; (1+'Pace of change parameters'!$F$25), ROUND(AB42,0), ROUNDUP(AB42,0))</f>
        <v>290681</v>
      </c>
      <c r="AF42" s="55">
        <v>1475.3291921756056</v>
      </c>
      <c r="AG42" s="16">
        <f t="shared" si="10"/>
        <v>2.0029967751330924E-2</v>
      </c>
      <c r="AH42" s="16">
        <f t="shared" si="10"/>
        <v>1.577103317827433E-2</v>
      </c>
      <c r="AI42" s="55"/>
      <c r="AJ42" s="55">
        <v>290733.39128106623</v>
      </c>
      <c r="AK42" s="55">
        <v>1475.5951001172066</v>
      </c>
      <c r="AL42" s="16">
        <f t="shared" si="8"/>
        <v>-1.8020386593842197E-4</v>
      </c>
      <c r="AM42" s="57">
        <f t="shared" si="8"/>
        <v>-1.8020386593842197E-4</v>
      </c>
      <c r="AN42" s="10"/>
    </row>
    <row r="43" spans="1:40" x14ac:dyDescent="0.2">
      <c r="A43" s="188" t="s">
        <v>133</v>
      </c>
      <c r="B43" s="188" t="s">
        <v>134</v>
      </c>
      <c r="D43" s="67">
        <v>391056</v>
      </c>
      <c r="E43" s="72">
        <v>1271.4548043605087</v>
      </c>
      <c r="F43" s="54"/>
      <c r="G43" s="87">
        <v>408989.83339386934</v>
      </c>
      <c r="H43" s="80">
        <v>1323.490670607262</v>
      </c>
      <c r="I43" s="89"/>
      <c r="J43" s="102">
        <f t="shared" si="9"/>
        <v>-4.3849093374892067E-2</v>
      </c>
      <c r="K43" s="125">
        <f t="shared" si="9"/>
        <v>-3.931713868665021E-2</v>
      </c>
      <c r="L43" s="102">
        <v>1.5912278760990661E-2</v>
      </c>
      <c r="M43" s="96">
        <f>INDEX('Pace of change parameters'!$E$20:$I$20,1,$B$6)</f>
        <v>1.1119783131080974E-2</v>
      </c>
      <c r="N43" s="107">
        <f>IF(INDEX('Pace of change parameters'!$E$28:$I$28,1,$B$6)=1,(1+L43)*D43,D43)</f>
        <v>397278.59208315797</v>
      </c>
      <c r="O43" s="93">
        <f>IF(K43&lt;INDEX('Pace of change parameters'!$E$16:$I$16,1,$B$6),1,IF(K43&gt;INDEX('Pace of change parameters'!$E$17:$I$17,1,$B$6),0,(K43-INDEX('Pace of change parameters'!$E$17:$I$17,1,$B$6))/(INDEX('Pace of change parameters'!$E$16:$I$16,1,$B$6)-INDEX('Pace of change parameters'!$E$17:$I$17,1,$B$6))))</f>
        <v>0</v>
      </c>
      <c r="P43" s="56">
        <v>1.5912278760990661E-2</v>
      </c>
      <c r="Q43" s="56">
        <v>1.1119783131080974E-2</v>
      </c>
      <c r="R43" s="9">
        <f>IF(INDEX('Pace of change parameters'!$E$29:$I$29,1,$B$6)=1,D43*(1+P43),D43)</f>
        <v>397278.59208315797</v>
      </c>
      <c r="S43" s="102">
        <f>IF(P43&lt;INDEX('Pace of change parameters'!$E$22:$I$22,1,$B$6),INDEX('Pace of change parameters'!$E$22:$I$22,1,$B$6),P43)</f>
        <v>2.0029986807694699E-2</v>
      </c>
      <c r="T43" s="131">
        <v>1.5218066176009071E-2</v>
      </c>
      <c r="U43" s="116">
        <f t="shared" si="3"/>
        <v>398888.84652106988</v>
      </c>
      <c r="V43" s="130">
        <f>IF(J43&gt;INDEX('Pace of change parameters'!$E$24:$I$24,1,$B$6),0,IF(J43&lt;INDEX('Pace of change parameters'!$E$23:$I$23,1,$B$6),1,(J43-INDEX('Pace of change parameters'!$E$24:$I$24,1,$B$6))/(INDEX('Pace of change parameters'!$E$23:$I$23,1,$B$6)-INDEX('Pace of change parameters'!$E$24:$I$24,1,$B$6))))</f>
        <v>1</v>
      </c>
      <c r="W43" s="131">
        <f>MIN(S43, S43+(INDEX('Pace of change parameters'!$E$25:$I$25,1,$B$6)-S43)*(1-V43))</f>
        <v>2.0029986807694699E-2</v>
      </c>
      <c r="X43" s="131">
        <v>1.5218066176009071E-2</v>
      </c>
      <c r="Y43" s="107">
        <f t="shared" si="4"/>
        <v>398888.84652106988</v>
      </c>
      <c r="Z43" s="96">
        <v>0</v>
      </c>
      <c r="AA43" s="98">
        <f t="shared" si="7"/>
        <v>417713.97183735319</v>
      </c>
      <c r="AB43" s="98">
        <f>IF(INDEX('Pace of change parameters'!$E$27:$I$27,1,$B$6)=1,MAX(AA43,Y43),Y43)</f>
        <v>398888.84652106988</v>
      </c>
      <c r="AC43" s="96">
        <f t="shared" si="5"/>
        <v>2.0029986807694744E-2</v>
      </c>
      <c r="AD43" s="142">
        <v>1.5218066176009071E-2</v>
      </c>
      <c r="AE43" s="55">
        <f>IF(ROUND(AB43,0)/D43 &gt; (1+'Pace of change parameters'!$F$25), ROUND(AB43,0), ROUNDUP(AB43,0))</f>
        <v>398889</v>
      </c>
      <c r="AF43" s="55">
        <v>1290.804384370728</v>
      </c>
      <c r="AG43" s="16">
        <f t="shared" si="10"/>
        <v>2.0030379280716826E-2</v>
      </c>
      <c r="AH43" s="16">
        <f t="shared" si="10"/>
        <v>1.5218456797567059E-2</v>
      </c>
      <c r="AI43" s="55"/>
      <c r="AJ43" s="55">
        <v>417713.97183735319</v>
      </c>
      <c r="AK43" s="55">
        <v>1351.721973432625</v>
      </c>
      <c r="AL43" s="16">
        <f t="shared" si="8"/>
        <v>-4.5066655909424935E-2</v>
      </c>
      <c r="AM43" s="57">
        <f t="shared" si="8"/>
        <v>-4.5066655909424935E-2</v>
      </c>
      <c r="AN43" s="10"/>
    </row>
    <row r="44" spans="1:40" x14ac:dyDescent="0.2">
      <c r="A44" s="188" t="s">
        <v>135</v>
      </c>
      <c r="B44" s="188" t="s">
        <v>136</v>
      </c>
      <c r="D44" s="67">
        <v>336879</v>
      </c>
      <c r="E44" s="72">
        <v>1373.7083308143515</v>
      </c>
      <c r="F44" s="54"/>
      <c r="G44" s="87">
        <v>339027.07194261625</v>
      </c>
      <c r="H44" s="80">
        <v>1374.5984782215883</v>
      </c>
      <c r="I44" s="89"/>
      <c r="J44" s="102">
        <f t="shared" si="9"/>
        <v>-6.335989424997468E-3</v>
      </c>
      <c r="K44" s="125">
        <f t="shared" si="9"/>
        <v>-6.4756903295015711E-4</v>
      </c>
      <c r="L44" s="102">
        <v>1.6908132444282575E-2</v>
      </c>
      <c r="M44" s="96">
        <f>INDEX('Pace of change parameters'!$E$20:$I$20,1,$B$6)</f>
        <v>1.1119783131080974E-2</v>
      </c>
      <c r="N44" s="107">
        <f>IF(INDEX('Pace of change parameters'!$E$28:$I$28,1,$B$6)=1,(1+L44)*D44,D44)</f>
        <v>342574.99474969745</v>
      </c>
      <c r="O44" s="93">
        <f>IF(K44&lt;INDEX('Pace of change parameters'!$E$16:$I$16,1,$B$6),1,IF(K44&gt;INDEX('Pace of change parameters'!$E$17:$I$17,1,$B$6),0,(K44-INDEX('Pace of change parameters'!$E$17:$I$17,1,$B$6))/(INDEX('Pace of change parameters'!$E$16:$I$16,1,$B$6)-INDEX('Pace of change parameters'!$E$17:$I$17,1,$B$6))))</f>
        <v>0</v>
      </c>
      <c r="P44" s="56">
        <v>1.6908132444282575E-2</v>
      </c>
      <c r="Q44" s="56">
        <v>1.1119783131080974E-2</v>
      </c>
      <c r="R44" s="9">
        <f>IF(INDEX('Pace of change parameters'!$E$29:$I$29,1,$B$6)=1,D44*(1+P44),D44)</f>
        <v>342574.99474969745</v>
      </c>
      <c r="S44" s="102">
        <f>IF(P44&lt;INDEX('Pace of change parameters'!$E$22:$I$22,1,$B$6),INDEX('Pace of change parameters'!$E$22:$I$22,1,$B$6),P44)</f>
        <v>2.0029986807694699E-2</v>
      </c>
      <c r="T44" s="131">
        <v>1.4223867567216608E-2</v>
      </c>
      <c r="U44" s="116">
        <f t="shared" si="3"/>
        <v>343626.68192578939</v>
      </c>
      <c r="V44" s="130">
        <f>IF(J44&gt;INDEX('Pace of change parameters'!$E$24:$I$24,1,$B$6),0,IF(J44&lt;INDEX('Pace of change parameters'!$E$23:$I$23,1,$B$6),1,(J44-INDEX('Pace of change parameters'!$E$24:$I$24,1,$B$6))/(INDEX('Pace of change parameters'!$E$23:$I$23,1,$B$6)-INDEX('Pace of change parameters'!$E$24:$I$24,1,$B$6))))</f>
        <v>1</v>
      </c>
      <c r="W44" s="131">
        <f>MIN(S44, S44+(INDEX('Pace of change parameters'!$E$25:$I$25,1,$B$6)-S44)*(1-V44))</f>
        <v>2.0029986807694699E-2</v>
      </c>
      <c r="X44" s="131">
        <v>1.4223867567216608E-2</v>
      </c>
      <c r="Y44" s="107">
        <f t="shared" si="4"/>
        <v>343626.68192578939</v>
      </c>
      <c r="Z44" s="96">
        <v>0</v>
      </c>
      <c r="AA44" s="98">
        <f t="shared" si="7"/>
        <v>346258.83877450222</v>
      </c>
      <c r="AB44" s="98">
        <f>IF(INDEX('Pace of change parameters'!$E$27:$I$27,1,$B$6)=1,MAX(AA44,Y44),Y44)</f>
        <v>343626.68192578939</v>
      </c>
      <c r="AC44" s="96">
        <f t="shared" si="5"/>
        <v>2.0029986807694744E-2</v>
      </c>
      <c r="AD44" s="142">
        <v>1.4223867567216608E-2</v>
      </c>
      <c r="AE44" s="55">
        <f>IF(ROUND(AB44,0)/D44 &gt; (1+'Pace of change parameters'!$F$25), ROUND(AB44,0), ROUNDUP(AB44,0))</f>
        <v>343627</v>
      </c>
      <c r="AF44" s="55">
        <v>1393.2490658321221</v>
      </c>
      <c r="AG44" s="16">
        <f t="shared" si="10"/>
        <v>2.0030930987090301E-2</v>
      </c>
      <c r="AH44" s="16">
        <f t="shared" si="10"/>
        <v>1.4224806372242549E-2</v>
      </c>
      <c r="AI44" s="55"/>
      <c r="AJ44" s="55">
        <v>346258.83877450222</v>
      </c>
      <c r="AK44" s="55">
        <v>1403.9199587305147</v>
      </c>
      <c r="AL44" s="16">
        <f t="shared" si="8"/>
        <v>-7.6007843837776479E-3</v>
      </c>
      <c r="AM44" s="57">
        <f t="shared" si="8"/>
        <v>-7.6007843837776479E-3</v>
      </c>
      <c r="AN44" s="10"/>
    </row>
    <row r="45" spans="1:40" x14ac:dyDescent="0.2">
      <c r="A45" s="188" t="s">
        <v>137</v>
      </c>
      <c r="B45" s="188" t="s">
        <v>138</v>
      </c>
      <c r="D45" s="67">
        <v>293510</v>
      </c>
      <c r="E45" s="72">
        <v>1219.8385621644168</v>
      </c>
      <c r="F45" s="54"/>
      <c r="G45" s="87">
        <v>293739.67482049786</v>
      </c>
      <c r="H45" s="80">
        <v>1212.3471197857677</v>
      </c>
      <c r="I45" s="89"/>
      <c r="J45" s="102">
        <f t="shared" si="9"/>
        <v>-7.8189921275773067E-4</v>
      </c>
      <c r="K45" s="125">
        <f t="shared" si="9"/>
        <v>6.1792883047990799E-3</v>
      </c>
      <c r="L45" s="102">
        <v>1.8163885322125539E-2</v>
      </c>
      <c r="M45" s="96">
        <f>INDEX('Pace of change parameters'!$E$20:$I$20,1,$B$6)</f>
        <v>1.1119783131080974E-2</v>
      </c>
      <c r="N45" s="107">
        <f>IF(INDEX('Pace of change parameters'!$E$28:$I$28,1,$B$6)=1,(1+L45)*D45,D45)</f>
        <v>298841.28198089707</v>
      </c>
      <c r="O45" s="93">
        <f>IF(K45&lt;INDEX('Pace of change parameters'!$E$16:$I$16,1,$B$6),1,IF(K45&gt;INDEX('Pace of change parameters'!$E$17:$I$17,1,$B$6),0,(K45-INDEX('Pace of change parameters'!$E$17:$I$17,1,$B$6))/(INDEX('Pace of change parameters'!$E$16:$I$16,1,$B$6)-INDEX('Pace of change parameters'!$E$17:$I$17,1,$B$6))))</f>
        <v>0</v>
      </c>
      <c r="P45" s="56">
        <v>1.8163885322125539E-2</v>
      </c>
      <c r="Q45" s="56">
        <v>1.1119783131080974E-2</v>
      </c>
      <c r="R45" s="9">
        <f>IF(INDEX('Pace of change parameters'!$E$29:$I$29,1,$B$6)=1,D45*(1+P45),D45)</f>
        <v>298841.28198089707</v>
      </c>
      <c r="S45" s="102">
        <f>IF(P45&lt;INDEX('Pace of change parameters'!$E$22:$I$22,1,$B$6),INDEX('Pace of change parameters'!$E$22:$I$22,1,$B$6),P45)</f>
        <v>2.0029986807694699E-2</v>
      </c>
      <c r="T45" s="131">
        <v>1.2972974112012592E-2</v>
      </c>
      <c r="U45" s="116">
        <f t="shared" si="3"/>
        <v>299389.00142792647</v>
      </c>
      <c r="V45" s="130">
        <f>IF(J45&gt;INDEX('Pace of change parameters'!$E$24:$I$24,1,$B$6),0,IF(J45&lt;INDEX('Pace of change parameters'!$E$23:$I$23,1,$B$6),1,(J45-INDEX('Pace of change parameters'!$E$24:$I$24,1,$B$6))/(INDEX('Pace of change parameters'!$E$23:$I$23,1,$B$6)-INDEX('Pace of change parameters'!$E$24:$I$24,1,$B$6))))</f>
        <v>1</v>
      </c>
      <c r="W45" s="131">
        <f>MIN(S45, S45+(INDEX('Pace of change parameters'!$E$25:$I$25,1,$B$6)-S45)*(1-V45))</f>
        <v>2.0029986807694699E-2</v>
      </c>
      <c r="X45" s="131">
        <v>1.2972974112012592E-2</v>
      </c>
      <c r="Y45" s="107">
        <f t="shared" si="4"/>
        <v>299389.00142792647</v>
      </c>
      <c r="Z45" s="96">
        <v>0</v>
      </c>
      <c r="AA45" s="98">
        <f t="shared" si="7"/>
        <v>300005.41880785528</v>
      </c>
      <c r="AB45" s="98">
        <f>IF(INDEX('Pace of change parameters'!$E$27:$I$27,1,$B$6)=1,MAX(AA45,Y45),Y45)</f>
        <v>299389.00142792647</v>
      </c>
      <c r="AC45" s="96">
        <f t="shared" si="5"/>
        <v>2.0029986807694744E-2</v>
      </c>
      <c r="AD45" s="142">
        <v>1.2972974112012592E-2</v>
      </c>
      <c r="AE45" s="55">
        <f>IF(ROUND(AB45,0)/D45 &gt; (1+'Pace of change parameters'!$F$25), ROUND(AB45,0), ROUNDUP(AB45,0))</f>
        <v>299389</v>
      </c>
      <c r="AF45" s="55">
        <v>1235.6634903587519</v>
      </c>
      <c r="AG45" s="16">
        <f t="shared" si="10"/>
        <v>2.0029981942693675E-2</v>
      </c>
      <c r="AH45" s="16">
        <f t="shared" si="10"/>
        <v>1.2972969280669489E-2</v>
      </c>
      <c r="AI45" s="55"/>
      <c r="AJ45" s="55">
        <v>300005.41880785528</v>
      </c>
      <c r="AK45" s="55">
        <v>1238.207625967065</v>
      </c>
      <c r="AL45" s="16">
        <f t="shared" si="8"/>
        <v>-2.054692246242662E-3</v>
      </c>
      <c r="AM45" s="57">
        <f t="shared" si="8"/>
        <v>-2.054692246242662E-3</v>
      </c>
      <c r="AN45" s="10"/>
    </row>
    <row r="46" spans="1:40" x14ac:dyDescent="0.2">
      <c r="A46" s="188" t="s">
        <v>139</v>
      </c>
      <c r="B46" s="188" t="s">
        <v>140</v>
      </c>
      <c r="D46" s="67">
        <v>127900</v>
      </c>
      <c r="E46" s="72">
        <v>1230.7677729564784</v>
      </c>
      <c r="F46" s="54"/>
      <c r="G46" s="87">
        <v>132083.91406648423</v>
      </c>
      <c r="H46" s="80">
        <v>1268.4897464156784</v>
      </c>
      <c r="I46" s="89"/>
      <c r="J46" s="102">
        <f t="shared" si="9"/>
        <v>-3.1676181736848497E-2</v>
      </c>
      <c r="K46" s="125">
        <f t="shared" si="9"/>
        <v>-2.9737704672654575E-2</v>
      </c>
      <c r="L46" s="102">
        <v>1.3143932978255002E-2</v>
      </c>
      <c r="M46" s="96">
        <f>INDEX('Pace of change parameters'!$E$20:$I$20,1,$B$6)</f>
        <v>1.1119783131080974E-2</v>
      </c>
      <c r="N46" s="107">
        <f>IF(INDEX('Pace of change parameters'!$E$28:$I$28,1,$B$6)=1,(1+L46)*D46,D46)</f>
        <v>129581.10902791882</v>
      </c>
      <c r="O46" s="93">
        <f>IF(K46&lt;INDEX('Pace of change parameters'!$E$16:$I$16,1,$B$6),1,IF(K46&gt;INDEX('Pace of change parameters'!$E$17:$I$17,1,$B$6),0,(K46-INDEX('Pace of change parameters'!$E$17:$I$17,1,$B$6))/(INDEX('Pace of change parameters'!$E$16:$I$16,1,$B$6)-INDEX('Pace of change parameters'!$E$17:$I$17,1,$B$6))))</f>
        <v>0</v>
      </c>
      <c r="P46" s="56">
        <v>1.3143932978255002E-2</v>
      </c>
      <c r="Q46" s="56">
        <v>1.1119783131080974E-2</v>
      </c>
      <c r="R46" s="9">
        <f>IF(INDEX('Pace of change parameters'!$E$29:$I$29,1,$B$6)=1,D46*(1+P46),D46)</f>
        <v>129581.10902791882</v>
      </c>
      <c r="S46" s="102">
        <f>IF(P46&lt;INDEX('Pace of change parameters'!$E$22:$I$22,1,$B$6),INDEX('Pace of change parameters'!$E$22:$I$22,1,$B$6),P46)</f>
        <v>2.0029986807694699E-2</v>
      </c>
      <c r="T46" s="131">
        <v>1.7992079384373083E-2</v>
      </c>
      <c r="U46" s="116">
        <f t="shared" si="3"/>
        <v>130461.83531270416</v>
      </c>
      <c r="V46" s="130">
        <f>IF(J46&gt;INDEX('Pace of change parameters'!$E$24:$I$24,1,$B$6),0,IF(J46&lt;INDEX('Pace of change parameters'!$E$23:$I$23,1,$B$6),1,(J46-INDEX('Pace of change parameters'!$E$24:$I$24,1,$B$6))/(INDEX('Pace of change parameters'!$E$23:$I$23,1,$B$6)-INDEX('Pace of change parameters'!$E$24:$I$24,1,$B$6))))</f>
        <v>1</v>
      </c>
      <c r="W46" s="131">
        <f>MIN(S46, S46+(INDEX('Pace of change parameters'!$E$25:$I$25,1,$B$6)-S46)*(1-V46))</f>
        <v>2.0029986807694699E-2</v>
      </c>
      <c r="X46" s="131">
        <v>1.7992079384373083E-2</v>
      </c>
      <c r="Y46" s="107">
        <f t="shared" si="4"/>
        <v>130461.83531270416</v>
      </c>
      <c r="Z46" s="96">
        <v>0</v>
      </c>
      <c r="AA46" s="98">
        <f t="shared" si="7"/>
        <v>134901.38838586057</v>
      </c>
      <c r="AB46" s="98">
        <f>IF(INDEX('Pace of change parameters'!$E$27:$I$27,1,$B$6)=1,MAX(AA46,Y46),Y46)</f>
        <v>130461.83531270416</v>
      </c>
      <c r="AC46" s="96">
        <f t="shared" si="5"/>
        <v>2.0029986807694744E-2</v>
      </c>
      <c r="AD46" s="142">
        <v>1.7992079384373083E-2</v>
      </c>
      <c r="AE46" s="55">
        <f>IF(ROUND(AB46,0)/D46 &gt; (1+'Pace of change parameters'!$F$25), ROUND(AB46,0), ROUNDUP(AB46,0))</f>
        <v>130462</v>
      </c>
      <c r="AF46" s="55">
        <v>1252.9134260329631</v>
      </c>
      <c r="AG46" s="16">
        <f t="shared" si="10"/>
        <v>2.0031274433151003E-2</v>
      </c>
      <c r="AH46" s="16">
        <f t="shared" si="10"/>
        <v>1.79933644372956E-2</v>
      </c>
      <c r="AI46" s="55"/>
      <c r="AJ46" s="55">
        <v>134901.38838586057</v>
      </c>
      <c r="AK46" s="55">
        <v>1295.5478277132952</v>
      </c>
      <c r="AL46" s="16">
        <f t="shared" si="8"/>
        <v>-3.2908396562698949E-2</v>
      </c>
      <c r="AM46" s="57">
        <f t="shared" si="8"/>
        <v>-3.2908396562698727E-2</v>
      </c>
      <c r="AN46" s="10"/>
    </row>
    <row r="47" spans="1:40" x14ac:dyDescent="0.2">
      <c r="A47" s="188" t="s">
        <v>141</v>
      </c>
      <c r="B47" s="188" t="s">
        <v>142</v>
      </c>
      <c r="D47" s="67">
        <v>267772</v>
      </c>
      <c r="E47" s="72">
        <v>1239.1083409165171</v>
      </c>
      <c r="F47" s="54"/>
      <c r="G47" s="87">
        <v>273006.72456028126</v>
      </c>
      <c r="H47" s="80">
        <v>1253.9248054818947</v>
      </c>
      <c r="I47" s="89"/>
      <c r="J47" s="102">
        <f t="shared" si="9"/>
        <v>-1.9174342935004862E-2</v>
      </c>
      <c r="K47" s="125">
        <f t="shared" si="9"/>
        <v>-1.1816071028025843E-2</v>
      </c>
      <c r="L47" s="102">
        <v>1.870532521107493E-2</v>
      </c>
      <c r="M47" s="96">
        <f>INDEX('Pace of change parameters'!$E$20:$I$20,1,$B$6)</f>
        <v>1.1119783131080974E-2</v>
      </c>
      <c r="N47" s="107">
        <f>IF(INDEX('Pace of change parameters'!$E$28:$I$28,1,$B$6)=1,(1+L47)*D47,D47)</f>
        <v>272780.76234241994</v>
      </c>
      <c r="O47" s="93">
        <f>IF(K47&lt;INDEX('Pace of change parameters'!$E$16:$I$16,1,$B$6),1,IF(K47&gt;INDEX('Pace of change parameters'!$E$17:$I$17,1,$B$6),0,(K47-INDEX('Pace of change parameters'!$E$17:$I$17,1,$B$6))/(INDEX('Pace of change parameters'!$E$16:$I$16,1,$B$6)-INDEX('Pace of change parameters'!$E$17:$I$17,1,$B$6))))</f>
        <v>0</v>
      </c>
      <c r="P47" s="56">
        <v>1.870532521107493E-2</v>
      </c>
      <c r="Q47" s="56">
        <v>1.1119783131080974E-2</v>
      </c>
      <c r="R47" s="9">
        <f>IF(INDEX('Pace of change parameters'!$E$29:$I$29,1,$B$6)=1,D47*(1+P47),D47)</f>
        <v>272780.76234241994</v>
      </c>
      <c r="S47" s="102">
        <f>IF(P47&lt;INDEX('Pace of change parameters'!$E$22:$I$22,1,$B$6),INDEX('Pace of change parameters'!$E$22:$I$22,1,$B$6),P47)</f>
        <v>2.0029986807694699E-2</v>
      </c>
      <c r="T47" s="131">
        <v>1.2434580956466545E-2</v>
      </c>
      <c r="U47" s="116">
        <f t="shared" si="3"/>
        <v>273135.46962747001</v>
      </c>
      <c r="V47" s="130">
        <f>IF(J47&gt;INDEX('Pace of change parameters'!$E$24:$I$24,1,$B$6),0,IF(J47&lt;INDEX('Pace of change parameters'!$E$23:$I$23,1,$B$6),1,(J47-INDEX('Pace of change parameters'!$E$24:$I$24,1,$B$6))/(INDEX('Pace of change parameters'!$E$23:$I$23,1,$B$6)-INDEX('Pace of change parameters'!$E$24:$I$24,1,$B$6))))</f>
        <v>1</v>
      </c>
      <c r="W47" s="131">
        <f>MIN(S47, S47+(INDEX('Pace of change parameters'!$E$25:$I$25,1,$B$6)-S47)*(1-V47))</f>
        <v>2.0029986807694699E-2</v>
      </c>
      <c r="X47" s="131">
        <v>1.2434580956466545E-2</v>
      </c>
      <c r="Y47" s="107">
        <f t="shared" si="4"/>
        <v>273135.46962747001</v>
      </c>
      <c r="Z47" s="96">
        <v>0</v>
      </c>
      <c r="AA47" s="98">
        <f t="shared" si="7"/>
        <v>278830.21518669068</v>
      </c>
      <c r="AB47" s="98">
        <f>IF(INDEX('Pace of change parameters'!$E$27:$I$27,1,$B$6)=1,MAX(AA47,Y47),Y47)</f>
        <v>273135.46962747001</v>
      </c>
      <c r="AC47" s="96">
        <f t="shared" si="5"/>
        <v>2.0029986807694744E-2</v>
      </c>
      <c r="AD47" s="142">
        <v>1.2434580956466545E-2</v>
      </c>
      <c r="AE47" s="55">
        <f>IF(ROUND(AB47,0)/D47 &gt; (1+'Pace of change parameters'!$F$25), ROUND(AB47,0), ROUNDUP(AB47,0))</f>
        <v>273135</v>
      </c>
      <c r="AF47" s="55">
        <v>1254.513976888044</v>
      </c>
      <c r="AG47" s="16">
        <f t="shared" si="10"/>
        <v>2.0028232974321547E-2</v>
      </c>
      <c r="AH47" s="16">
        <f t="shared" si="10"/>
        <v>1.2432840182587945E-2</v>
      </c>
      <c r="AI47" s="55"/>
      <c r="AJ47" s="55">
        <v>278830.21518669068</v>
      </c>
      <c r="AK47" s="55">
        <v>1280.672202868195</v>
      </c>
      <c r="AL47" s="16">
        <f t="shared" si="8"/>
        <v>-2.0425387481329604E-2</v>
      </c>
      <c r="AM47" s="57">
        <f t="shared" si="8"/>
        <v>-2.0425387481329715E-2</v>
      </c>
      <c r="AN47" s="10"/>
    </row>
    <row r="48" spans="1:40" x14ac:dyDescent="0.2">
      <c r="A48" s="188" t="s">
        <v>143</v>
      </c>
      <c r="B48" s="188" t="s">
        <v>144</v>
      </c>
      <c r="D48" s="67">
        <v>327677</v>
      </c>
      <c r="E48" s="72">
        <v>1259.8109337891638</v>
      </c>
      <c r="F48" s="54"/>
      <c r="G48" s="87">
        <v>335264.4404527588</v>
      </c>
      <c r="H48" s="80">
        <v>1285.7119881011008</v>
      </c>
      <c r="I48" s="89"/>
      <c r="J48" s="102">
        <f t="shared" si="9"/>
        <v>-2.2631211477460389E-2</v>
      </c>
      <c r="K48" s="125">
        <f t="shared" si="9"/>
        <v>-2.0145300465146176E-2</v>
      </c>
      <c r="L48" s="102">
        <v>1.3691538883025878E-2</v>
      </c>
      <c r="M48" s="96">
        <f>INDEX('Pace of change parameters'!$E$20:$I$20,1,$B$6)</f>
        <v>1.1119783131080974E-2</v>
      </c>
      <c r="N48" s="107">
        <f>IF(INDEX('Pace of change parameters'!$E$28:$I$28,1,$B$6)=1,(1+L48)*D48,D48)</f>
        <v>332163.40238657326</v>
      </c>
      <c r="O48" s="93">
        <f>IF(K48&lt;INDEX('Pace of change parameters'!$E$16:$I$16,1,$B$6),1,IF(K48&gt;INDEX('Pace of change parameters'!$E$17:$I$17,1,$B$6),0,(K48-INDEX('Pace of change parameters'!$E$17:$I$17,1,$B$6))/(INDEX('Pace of change parameters'!$E$16:$I$16,1,$B$6)-INDEX('Pace of change parameters'!$E$17:$I$17,1,$B$6))))</f>
        <v>0</v>
      </c>
      <c r="P48" s="56">
        <v>1.3691538883025878E-2</v>
      </c>
      <c r="Q48" s="56">
        <v>1.1119783131080974E-2</v>
      </c>
      <c r="R48" s="9">
        <f>IF(INDEX('Pace of change parameters'!$E$29:$I$29,1,$B$6)=1,D48*(1+P48),D48)</f>
        <v>332163.40238657326</v>
      </c>
      <c r="S48" s="102">
        <f>IF(P48&lt;INDEX('Pace of change parameters'!$E$22:$I$22,1,$B$6),INDEX('Pace of change parameters'!$E$22:$I$22,1,$B$6),P48)</f>
        <v>2.0029986807694699E-2</v>
      </c>
      <c r="T48" s="131">
        <v>1.7442150286320901E-2</v>
      </c>
      <c r="U48" s="116">
        <f t="shared" si="3"/>
        <v>334240.36598718498</v>
      </c>
      <c r="V48" s="130">
        <f>IF(J48&gt;INDEX('Pace of change parameters'!$E$24:$I$24,1,$B$6),0,IF(J48&lt;INDEX('Pace of change parameters'!$E$23:$I$23,1,$B$6),1,(J48-INDEX('Pace of change parameters'!$E$24:$I$24,1,$B$6))/(INDEX('Pace of change parameters'!$E$23:$I$23,1,$B$6)-INDEX('Pace of change parameters'!$E$24:$I$24,1,$B$6))))</f>
        <v>1</v>
      </c>
      <c r="W48" s="131">
        <f>MIN(S48, S48+(INDEX('Pace of change parameters'!$E$25:$I$25,1,$B$6)-S48)*(1-V48))</f>
        <v>2.0029986807694699E-2</v>
      </c>
      <c r="X48" s="131">
        <v>1.7442150286320901E-2</v>
      </c>
      <c r="Y48" s="107">
        <f t="shared" si="4"/>
        <v>334240.36598718498</v>
      </c>
      <c r="Z48" s="96">
        <v>0</v>
      </c>
      <c r="AA48" s="98">
        <f t="shared" si="7"/>
        <v>342415.94681030256</v>
      </c>
      <c r="AB48" s="98">
        <f>IF(INDEX('Pace of change parameters'!$E$27:$I$27,1,$B$6)=1,MAX(AA48,Y48),Y48)</f>
        <v>334240.36598718498</v>
      </c>
      <c r="AC48" s="96">
        <f t="shared" si="5"/>
        <v>2.0029986807694744E-2</v>
      </c>
      <c r="AD48" s="142">
        <v>1.7442150286320901E-2</v>
      </c>
      <c r="AE48" s="55">
        <f>IF(ROUND(AB48,0)/D48 &gt; (1+'Pace of change parameters'!$F$25), ROUND(AB48,0), ROUNDUP(AB48,0))</f>
        <v>334240</v>
      </c>
      <c r="AF48" s="55">
        <v>1281.7833418974385</v>
      </c>
      <c r="AG48" s="16">
        <f t="shared" si="10"/>
        <v>2.002886989321806E-2</v>
      </c>
      <c r="AH48" s="16">
        <f t="shared" si="10"/>
        <v>1.7441036205478655E-2</v>
      </c>
      <c r="AI48" s="55"/>
      <c r="AJ48" s="55">
        <v>342415.94681030256</v>
      </c>
      <c r="AK48" s="55">
        <v>1313.1374360384309</v>
      </c>
      <c r="AL48" s="16">
        <f t="shared" si="8"/>
        <v>-2.3877237279582686E-2</v>
      </c>
      <c r="AM48" s="57">
        <f t="shared" si="8"/>
        <v>-2.3877237279582686E-2</v>
      </c>
      <c r="AN48" s="10"/>
    </row>
    <row r="49" spans="1:40" x14ac:dyDescent="0.2">
      <c r="A49" s="188" t="s">
        <v>145</v>
      </c>
      <c r="B49" s="188" t="s">
        <v>146</v>
      </c>
      <c r="D49" s="67">
        <v>146593</v>
      </c>
      <c r="E49" s="72">
        <v>1309.0259533272647</v>
      </c>
      <c r="F49" s="54"/>
      <c r="G49" s="87">
        <v>143481.84871138306</v>
      </c>
      <c r="H49" s="80">
        <v>1280.3955346975065</v>
      </c>
      <c r="I49" s="89"/>
      <c r="J49" s="102">
        <f t="shared" si="9"/>
        <v>2.168323949376405E-2</v>
      </c>
      <c r="K49" s="125">
        <f t="shared" si="9"/>
        <v>2.2360604870839573E-2</v>
      </c>
      <c r="L49" s="102">
        <v>1.1790145046294942E-2</v>
      </c>
      <c r="M49" s="96">
        <f>INDEX('Pace of change parameters'!$E$20:$I$20,1,$B$6)</f>
        <v>1.1119783131080974E-2</v>
      </c>
      <c r="N49" s="107">
        <f>IF(INDEX('Pace of change parameters'!$E$28:$I$28,1,$B$6)=1,(1+L49)*D49,D49)</f>
        <v>148321.35273277151</v>
      </c>
      <c r="O49" s="93">
        <f>IF(K49&lt;INDEX('Pace of change parameters'!$E$16:$I$16,1,$B$6),1,IF(K49&gt;INDEX('Pace of change parameters'!$E$17:$I$17,1,$B$6),0,(K49-INDEX('Pace of change parameters'!$E$17:$I$17,1,$B$6))/(INDEX('Pace of change parameters'!$E$16:$I$16,1,$B$6)-INDEX('Pace of change parameters'!$E$17:$I$17,1,$B$6))))</f>
        <v>0</v>
      </c>
      <c r="P49" s="56">
        <v>1.1790145046294942E-2</v>
      </c>
      <c r="Q49" s="56">
        <v>1.1119783131080974E-2</v>
      </c>
      <c r="R49" s="9">
        <f>IF(INDEX('Pace of change parameters'!$E$29:$I$29,1,$B$6)=1,D49*(1+P49),D49)</f>
        <v>148321.35273277151</v>
      </c>
      <c r="S49" s="102">
        <f>IF(P49&lt;INDEX('Pace of change parameters'!$E$22:$I$22,1,$B$6),INDEX('Pace of change parameters'!$E$22:$I$22,1,$B$6),P49)</f>
        <v>2.0029986807694699E-2</v>
      </c>
      <c r="T49" s="131">
        <v>1.9354165582433858E-2</v>
      </c>
      <c r="U49" s="116">
        <f t="shared" si="3"/>
        <v>149529.25585610038</v>
      </c>
      <c r="V49" s="130">
        <f>IF(J49&gt;INDEX('Pace of change parameters'!$E$24:$I$24,1,$B$6),0,IF(J49&lt;INDEX('Pace of change parameters'!$E$23:$I$23,1,$B$6),1,(J49-INDEX('Pace of change parameters'!$E$24:$I$24,1,$B$6))/(INDEX('Pace of change parameters'!$E$23:$I$23,1,$B$6)-INDEX('Pace of change parameters'!$E$24:$I$24,1,$B$6))))</f>
        <v>1</v>
      </c>
      <c r="W49" s="131">
        <f>MIN(S49, S49+(INDEX('Pace of change parameters'!$E$25:$I$25,1,$B$6)-S49)*(1-V49))</f>
        <v>2.0029986807694699E-2</v>
      </c>
      <c r="X49" s="131">
        <v>1.9354165582433858E-2</v>
      </c>
      <c r="Y49" s="107">
        <f t="shared" si="4"/>
        <v>149529.25585610038</v>
      </c>
      <c r="Z49" s="96">
        <v>0</v>
      </c>
      <c r="AA49" s="98">
        <f t="shared" si="7"/>
        <v>146542.4517143913</v>
      </c>
      <c r="AB49" s="98">
        <f>IF(INDEX('Pace of change parameters'!$E$27:$I$27,1,$B$6)=1,MAX(AA49,Y49),Y49)</f>
        <v>149529.25585610038</v>
      </c>
      <c r="AC49" s="96">
        <f t="shared" si="5"/>
        <v>2.0029986807694744E-2</v>
      </c>
      <c r="AD49" s="142">
        <v>1.9354165582433858E-2</v>
      </c>
      <c r="AE49" s="55">
        <f>IF(ROUND(AB49,0)/D49 &gt; (1+'Pace of change parameters'!$F$25), ROUND(AB49,0), ROUNDUP(AB49,0))</f>
        <v>149529</v>
      </c>
      <c r="AF49" s="55">
        <v>1334.3587751848806</v>
      </c>
      <c r="AG49" s="16">
        <f t="shared" si="10"/>
        <v>2.0028241457641149E-2</v>
      </c>
      <c r="AH49" s="16">
        <f t="shared" si="10"/>
        <v>1.9352421388762586E-2</v>
      </c>
      <c r="AI49" s="55"/>
      <c r="AJ49" s="55">
        <v>146542.4517143913</v>
      </c>
      <c r="AK49" s="55">
        <v>1307.7075776752647</v>
      </c>
      <c r="AL49" s="16">
        <f t="shared" si="8"/>
        <v>2.0380089528114542E-2</v>
      </c>
      <c r="AM49" s="57">
        <f t="shared" si="8"/>
        <v>2.0380089528114764E-2</v>
      </c>
      <c r="AN49" s="10"/>
    </row>
    <row r="50" spans="1:40" x14ac:dyDescent="0.2">
      <c r="A50" s="188" t="s">
        <v>147</v>
      </c>
      <c r="B50" s="188" t="s">
        <v>148</v>
      </c>
      <c r="D50" s="67">
        <v>443480</v>
      </c>
      <c r="E50" s="72">
        <v>1363.2860073391221</v>
      </c>
      <c r="F50" s="54"/>
      <c r="G50" s="87">
        <v>444892.50725096843</v>
      </c>
      <c r="H50" s="80">
        <v>1360.033768386118</v>
      </c>
      <c r="I50" s="89"/>
      <c r="J50" s="102">
        <f t="shared" si="9"/>
        <v>-3.1749405259631214E-3</v>
      </c>
      <c r="K50" s="125">
        <f t="shared" si="9"/>
        <v>2.391292796254163E-3</v>
      </c>
      <c r="L50" s="102">
        <v>1.6765837647995774E-2</v>
      </c>
      <c r="M50" s="96">
        <f>INDEX('Pace of change parameters'!$E$20:$I$20,1,$B$6)</f>
        <v>1.1119783131080974E-2</v>
      </c>
      <c r="N50" s="107">
        <f>IF(INDEX('Pace of change parameters'!$E$28:$I$28,1,$B$6)=1,(1+L50)*D50,D50)</f>
        <v>450915.31368013314</v>
      </c>
      <c r="O50" s="93">
        <f>IF(K50&lt;INDEX('Pace of change parameters'!$E$16:$I$16,1,$B$6),1,IF(K50&gt;INDEX('Pace of change parameters'!$E$17:$I$17,1,$B$6),0,(K50-INDEX('Pace of change parameters'!$E$17:$I$17,1,$B$6))/(INDEX('Pace of change parameters'!$E$16:$I$16,1,$B$6)-INDEX('Pace of change parameters'!$E$17:$I$17,1,$B$6))))</f>
        <v>0</v>
      </c>
      <c r="P50" s="56">
        <v>1.6765837647995774E-2</v>
      </c>
      <c r="Q50" s="56">
        <v>1.1119783131080974E-2</v>
      </c>
      <c r="R50" s="9">
        <f>IF(INDEX('Pace of change parameters'!$E$29:$I$29,1,$B$6)=1,D50*(1+P50),D50)</f>
        <v>450915.31368013314</v>
      </c>
      <c r="S50" s="102">
        <f>IF(P50&lt;INDEX('Pace of change parameters'!$E$22:$I$22,1,$B$6),INDEX('Pace of change parameters'!$E$22:$I$22,1,$B$6),P50)</f>
        <v>2.0029986807694699E-2</v>
      </c>
      <c r="T50" s="131">
        <v>1.4365806618747534E-2</v>
      </c>
      <c r="U50" s="116">
        <f t="shared" si="3"/>
        <v>452362.89854947646</v>
      </c>
      <c r="V50" s="130">
        <f>IF(J50&gt;INDEX('Pace of change parameters'!$E$24:$I$24,1,$B$6),0,IF(J50&lt;INDEX('Pace of change parameters'!$E$23:$I$23,1,$B$6),1,(J50-INDEX('Pace of change parameters'!$E$24:$I$24,1,$B$6))/(INDEX('Pace of change parameters'!$E$23:$I$23,1,$B$6)-INDEX('Pace of change parameters'!$E$24:$I$24,1,$B$6))))</f>
        <v>1</v>
      </c>
      <c r="W50" s="131">
        <f>MIN(S50, S50+(INDEX('Pace of change parameters'!$E$25:$I$25,1,$B$6)-S50)*(1-V50))</f>
        <v>2.0029986807694699E-2</v>
      </c>
      <c r="X50" s="131">
        <v>1.4365806618747534E-2</v>
      </c>
      <c r="Y50" s="107">
        <f t="shared" si="4"/>
        <v>452362.89854947646</v>
      </c>
      <c r="Z50" s="96">
        <v>0</v>
      </c>
      <c r="AA50" s="98">
        <f t="shared" si="7"/>
        <v>454382.48355066852</v>
      </c>
      <c r="AB50" s="98">
        <f>IF(INDEX('Pace of change parameters'!$E$27:$I$27,1,$B$6)=1,MAX(AA50,Y50),Y50)</f>
        <v>452362.89854947646</v>
      </c>
      <c r="AC50" s="96">
        <f t="shared" si="5"/>
        <v>2.0029986807694744E-2</v>
      </c>
      <c r="AD50" s="142">
        <v>1.4365806618747534E-2</v>
      </c>
      <c r="AE50" s="55">
        <f>IF(ROUND(AB50,0)/D50 &gt; (1+'Pace of change parameters'!$F$25), ROUND(AB50,0), ROUNDUP(AB50,0))</f>
        <v>452363</v>
      </c>
      <c r="AF50" s="55">
        <v>1382.871020620252</v>
      </c>
      <c r="AG50" s="16">
        <f t="shared" si="10"/>
        <v>2.0030215567782061E-2</v>
      </c>
      <c r="AH50" s="16">
        <f t="shared" si="10"/>
        <v>1.4366034108540537E-2</v>
      </c>
      <c r="AI50" s="55"/>
      <c r="AJ50" s="55">
        <v>454382.48355066852</v>
      </c>
      <c r="AK50" s="55">
        <v>1389.0445699132729</v>
      </c>
      <c r="AL50" s="16">
        <f t="shared" si="8"/>
        <v>-4.4444573102548901E-3</v>
      </c>
      <c r="AM50" s="57">
        <f t="shared" si="8"/>
        <v>-4.4444573102548901E-3</v>
      </c>
      <c r="AN50" s="10"/>
    </row>
    <row r="51" spans="1:40" x14ac:dyDescent="0.2">
      <c r="A51" s="188" t="s">
        <v>149</v>
      </c>
      <c r="B51" s="188" t="s">
        <v>150</v>
      </c>
      <c r="D51" s="67">
        <v>486512</v>
      </c>
      <c r="E51" s="72">
        <v>1451.9245692168656</v>
      </c>
      <c r="F51" s="54"/>
      <c r="G51" s="87">
        <v>495397.88088027784</v>
      </c>
      <c r="H51" s="80">
        <v>1475.6450806284333</v>
      </c>
      <c r="I51" s="89"/>
      <c r="J51" s="102">
        <f t="shared" si="9"/>
        <v>-1.7936856864402495E-2</v>
      </c>
      <c r="K51" s="125">
        <f t="shared" si="9"/>
        <v>-1.6074672509642896E-2</v>
      </c>
      <c r="L51" s="102">
        <v>1.3037064574840995E-2</v>
      </c>
      <c r="M51" s="96">
        <f>INDEX('Pace of change parameters'!$E$20:$I$20,1,$B$6)</f>
        <v>1.1119783131080974E-2</v>
      </c>
      <c r="N51" s="107">
        <f>IF(INDEX('Pace of change parameters'!$E$28:$I$28,1,$B$6)=1,(1+L51)*D51,D51)</f>
        <v>492854.68836043502</v>
      </c>
      <c r="O51" s="93">
        <f>IF(K51&lt;INDEX('Pace of change parameters'!$E$16:$I$16,1,$B$6),1,IF(K51&gt;INDEX('Pace of change parameters'!$E$17:$I$17,1,$B$6),0,(K51-INDEX('Pace of change parameters'!$E$17:$I$17,1,$B$6))/(INDEX('Pace of change parameters'!$E$16:$I$16,1,$B$6)-INDEX('Pace of change parameters'!$E$17:$I$17,1,$B$6))))</f>
        <v>0</v>
      </c>
      <c r="P51" s="56">
        <v>1.3037064574840995E-2</v>
      </c>
      <c r="Q51" s="56">
        <v>1.1119783131080974E-2</v>
      </c>
      <c r="R51" s="9">
        <f>IF(INDEX('Pace of change parameters'!$E$29:$I$29,1,$B$6)=1,D51*(1+P51),D51)</f>
        <v>492854.68836043502</v>
      </c>
      <c r="S51" s="102">
        <f>IF(P51&lt;INDEX('Pace of change parameters'!$E$22:$I$22,1,$B$6),INDEX('Pace of change parameters'!$E$22:$I$22,1,$B$6),P51)</f>
        <v>2.0029986807694699E-2</v>
      </c>
      <c r="T51" s="131">
        <v>1.8099470507576987E-2</v>
      </c>
      <c r="U51" s="116">
        <f t="shared" si="3"/>
        <v>496256.82894178521</v>
      </c>
      <c r="V51" s="130">
        <f>IF(J51&gt;INDEX('Pace of change parameters'!$E$24:$I$24,1,$B$6),0,IF(J51&lt;INDEX('Pace of change parameters'!$E$23:$I$23,1,$B$6),1,(J51-INDEX('Pace of change parameters'!$E$24:$I$24,1,$B$6))/(INDEX('Pace of change parameters'!$E$23:$I$23,1,$B$6)-INDEX('Pace of change parameters'!$E$24:$I$24,1,$B$6))))</f>
        <v>1</v>
      </c>
      <c r="W51" s="131">
        <f>MIN(S51, S51+(INDEX('Pace of change parameters'!$E$25:$I$25,1,$B$6)-S51)*(1-V51))</f>
        <v>2.0029986807694699E-2</v>
      </c>
      <c r="X51" s="131">
        <v>1.8099470507576987E-2</v>
      </c>
      <c r="Y51" s="107">
        <f t="shared" si="4"/>
        <v>496256.82894178521</v>
      </c>
      <c r="Z51" s="96">
        <v>0</v>
      </c>
      <c r="AA51" s="98">
        <f t="shared" si="7"/>
        <v>505965.18437910575</v>
      </c>
      <c r="AB51" s="98">
        <f>IF(INDEX('Pace of change parameters'!$E$27:$I$27,1,$B$6)=1,MAX(AA51,Y51),Y51)</f>
        <v>496256.82894178521</v>
      </c>
      <c r="AC51" s="96">
        <f t="shared" si="5"/>
        <v>2.0029986807694744E-2</v>
      </c>
      <c r="AD51" s="142">
        <v>1.8099470507576987E-2</v>
      </c>
      <c r="AE51" s="55">
        <f>IF(ROUND(AB51,0)/D51 &gt; (1+'Pace of change parameters'!$F$25), ROUND(AB51,0), ROUNDUP(AB51,0))</f>
        <v>496257</v>
      </c>
      <c r="AF51" s="55">
        <v>1478.2041446689157</v>
      </c>
      <c r="AG51" s="16">
        <f t="shared" si="10"/>
        <v>2.0030338408919102E-2</v>
      </c>
      <c r="AH51" s="16">
        <f t="shared" si="10"/>
        <v>1.8099821443358088E-2</v>
      </c>
      <c r="AI51" s="55"/>
      <c r="AJ51" s="55">
        <v>505965.18437910575</v>
      </c>
      <c r="AK51" s="55">
        <v>1507.1219803597053</v>
      </c>
      <c r="AL51" s="16">
        <f t="shared" si="8"/>
        <v>-1.9187455340467952E-2</v>
      </c>
      <c r="AM51" s="57">
        <f t="shared" si="8"/>
        <v>-1.9187455340468063E-2</v>
      </c>
      <c r="AN51" s="10"/>
    </row>
    <row r="52" spans="1:40" x14ac:dyDescent="0.2">
      <c r="A52" s="188" t="s">
        <v>151</v>
      </c>
      <c r="B52" s="188" t="s">
        <v>152</v>
      </c>
      <c r="D52" s="67">
        <v>201599</v>
      </c>
      <c r="E52" s="72">
        <v>1267.5860692703025</v>
      </c>
      <c r="F52" s="54"/>
      <c r="G52" s="87">
        <v>204070.47162879759</v>
      </c>
      <c r="H52" s="80">
        <v>1275.8938645699848</v>
      </c>
      <c r="I52" s="89"/>
      <c r="J52" s="102">
        <f t="shared" si="9"/>
        <v>-1.2110873312887627E-2</v>
      </c>
      <c r="K52" s="125">
        <f t="shared" si="9"/>
        <v>-6.5113529662456093E-3</v>
      </c>
      <c r="L52" s="102">
        <v>1.6850978713242704E-2</v>
      </c>
      <c r="M52" s="96">
        <f>INDEX('Pace of change parameters'!$E$20:$I$20,1,$B$6)</f>
        <v>1.1119783131080974E-2</v>
      </c>
      <c r="N52" s="107">
        <f>IF(INDEX('Pace of change parameters'!$E$28:$I$28,1,$B$6)=1,(1+L52)*D52,D52)</f>
        <v>204996.14045761101</v>
      </c>
      <c r="O52" s="93">
        <f>IF(K52&lt;INDEX('Pace of change parameters'!$E$16:$I$16,1,$B$6),1,IF(K52&gt;INDEX('Pace of change parameters'!$E$17:$I$17,1,$B$6),0,(K52-INDEX('Pace of change parameters'!$E$17:$I$17,1,$B$6))/(INDEX('Pace of change parameters'!$E$16:$I$16,1,$B$6)-INDEX('Pace of change parameters'!$E$17:$I$17,1,$B$6))))</f>
        <v>0</v>
      </c>
      <c r="P52" s="56">
        <v>1.6850978713242704E-2</v>
      </c>
      <c r="Q52" s="56">
        <v>1.1119783131080974E-2</v>
      </c>
      <c r="R52" s="9">
        <f>IF(INDEX('Pace of change parameters'!$E$29:$I$29,1,$B$6)=1,D52*(1+P52),D52)</f>
        <v>204996.14045761101</v>
      </c>
      <c r="S52" s="102">
        <f>IF(P52&lt;INDEX('Pace of change parameters'!$E$22:$I$22,1,$B$6),INDEX('Pace of change parameters'!$E$22:$I$22,1,$B$6),P52)</f>
        <v>2.0029986807694699E-2</v>
      </c>
      <c r="T52" s="131">
        <v>1.4280873637284586E-2</v>
      </c>
      <c r="U52" s="116">
        <f t="shared" si="3"/>
        <v>205637.02531044444</v>
      </c>
      <c r="V52" s="130">
        <f>IF(J52&gt;INDEX('Pace of change parameters'!$E$24:$I$24,1,$B$6),0,IF(J52&lt;INDEX('Pace of change parameters'!$E$23:$I$23,1,$B$6),1,(J52-INDEX('Pace of change parameters'!$E$24:$I$24,1,$B$6))/(INDEX('Pace of change parameters'!$E$23:$I$23,1,$B$6)-INDEX('Pace of change parameters'!$E$24:$I$24,1,$B$6))))</f>
        <v>1</v>
      </c>
      <c r="W52" s="131">
        <f>MIN(S52, S52+(INDEX('Pace of change parameters'!$E$25:$I$25,1,$B$6)-S52)*(1-V52))</f>
        <v>2.0029986807694699E-2</v>
      </c>
      <c r="X52" s="131">
        <v>1.4280873637284586E-2</v>
      </c>
      <c r="Y52" s="107">
        <f t="shared" si="4"/>
        <v>205637.02531044444</v>
      </c>
      <c r="Z52" s="96">
        <v>0</v>
      </c>
      <c r="AA52" s="98">
        <f t="shared" si="7"/>
        <v>208423.48703737903</v>
      </c>
      <c r="AB52" s="98">
        <f>IF(INDEX('Pace of change parameters'!$E$27:$I$27,1,$B$6)=1,MAX(AA52,Y52),Y52)</f>
        <v>205637.02531044444</v>
      </c>
      <c r="AC52" s="96">
        <f t="shared" si="5"/>
        <v>2.0029986807694744E-2</v>
      </c>
      <c r="AD52" s="142">
        <v>1.4280873637284586E-2</v>
      </c>
      <c r="AE52" s="55">
        <f>IF(ROUND(AB52,0)/D52 &gt; (1+'Pace of change parameters'!$F$25), ROUND(AB52,0), ROUNDUP(AB52,0))</f>
        <v>205637</v>
      </c>
      <c r="AF52" s="55">
        <v>1285.6881475034197</v>
      </c>
      <c r="AG52" s="16">
        <f t="shared" si="10"/>
        <v>2.0029861259232451E-2</v>
      </c>
      <c r="AH52" s="16">
        <f t="shared" si="10"/>
        <v>1.4280748796440923E-2</v>
      </c>
      <c r="AI52" s="55"/>
      <c r="AJ52" s="55">
        <v>208423.48703737903</v>
      </c>
      <c r="AK52" s="55">
        <v>1303.109882683033</v>
      </c>
      <c r="AL52" s="16">
        <f t="shared" si="8"/>
        <v>-1.3369352355568687E-2</v>
      </c>
      <c r="AM52" s="57">
        <f t="shared" si="8"/>
        <v>-1.3369352355568687E-2</v>
      </c>
      <c r="AN52" s="10"/>
    </row>
    <row r="53" spans="1:40" x14ac:dyDescent="0.2">
      <c r="A53" s="188" t="s">
        <v>153</v>
      </c>
      <c r="B53" s="188" t="s">
        <v>154</v>
      </c>
      <c r="D53" s="67">
        <v>367042</v>
      </c>
      <c r="E53" s="72">
        <v>1427.0704130144247</v>
      </c>
      <c r="F53" s="54"/>
      <c r="G53" s="87">
        <v>345682.155023903</v>
      </c>
      <c r="H53" s="80">
        <v>1335.5765412489154</v>
      </c>
      <c r="I53" s="89"/>
      <c r="J53" s="102">
        <f t="shared" si="9"/>
        <v>6.1790418353010024E-2</v>
      </c>
      <c r="K53" s="125">
        <f t="shared" si="9"/>
        <v>6.8505150352485389E-2</v>
      </c>
      <c r="L53" s="102">
        <v>1.7514075493997971E-2</v>
      </c>
      <c r="M53" s="96">
        <f>INDEX('Pace of change parameters'!$E$20:$I$20,1,$B$6)</f>
        <v>1.1119783131080974E-2</v>
      </c>
      <c r="N53" s="107">
        <f>IF(INDEX('Pace of change parameters'!$E$28:$I$28,1,$B$6)=1,(1+L53)*D53,D53)</f>
        <v>373470.40129746799</v>
      </c>
      <c r="O53" s="93">
        <f>IF(K53&lt;INDEX('Pace of change parameters'!$E$16:$I$16,1,$B$6),1,IF(K53&gt;INDEX('Pace of change parameters'!$E$17:$I$17,1,$B$6),0,(K53-INDEX('Pace of change parameters'!$E$17:$I$17,1,$B$6))/(INDEX('Pace of change parameters'!$E$16:$I$16,1,$B$6)-INDEX('Pace of change parameters'!$E$17:$I$17,1,$B$6))))</f>
        <v>0</v>
      </c>
      <c r="P53" s="56">
        <v>1.7514075493997971E-2</v>
      </c>
      <c r="Q53" s="56">
        <v>1.1119783131080974E-2</v>
      </c>
      <c r="R53" s="9">
        <f>IF(INDEX('Pace of change parameters'!$E$29:$I$29,1,$B$6)=1,D53*(1+P53),D53)</f>
        <v>373470.40129746799</v>
      </c>
      <c r="S53" s="102">
        <f>IF(P53&lt;INDEX('Pace of change parameters'!$E$22:$I$22,1,$B$6),INDEX('Pace of change parameters'!$E$22:$I$22,1,$B$6),P53)</f>
        <v>2.0029986807694699E-2</v>
      </c>
      <c r="T53" s="131">
        <v>1.3619883879709027E-2</v>
      </c>
      <c r="U53" s="116">
        <f t="shared" si="3"/>
        <v>374393.84641786991</v>
      </c>
      <c r="V53" s="130">
        <f>IF(J53&gt;INDEX('Pace of change parameters'!$E$24:$I$24,1,$B$6),0,IF(J53&lt;INDEX('Pace of change parameters'!$E$23:$I$23,1,$B$6),1,(J53-INDEX('Pace of change parameters'!$E$24:$I$24,1,$B$6))/(INDEX('Pace of change parameters'!$E$23:$I$23,1,$B$6)-INDEX('Pace of change parameters'!$E$24:$I$24,1,$B$6))))</f>
        <v>0.76419163293979964</v>
      </c>
      <c r="W53" s="131">
        <f>MIN(S53, S53+(INDEX('Pace of change parameters'!$E$25:$I$25,1,$B$6)-S53)*(1-V53))</f>
        <v>1.5691112853787013E-2</v>
      </c>
      <c r="X53" s="131">
        <v>9.3082764071752422E-3</v>
      </c>
      <c r="Y53" s="107">
        <f t="shared" si="4"/>
        <v>372801.29744407971</v>
      </c>
      <c r="Z53" s="96">
        <v>0</v>
      </c>
      <c r="AA53" s="98">
        <f t="shared" si="7"/>
        <v>353055.88104746921</v>
      </c>
      <c r="AB53" s="98">
        <f>IF(INDEX('Pace of change parameters'!$E$27:$I$27,1,$B$6)=1,MAX(AA53,Y53),Y53)</f>
        <v>372801.29744407971</v>
      </c>
      <c r="AC53" s="96">
        <f t="shared" si="5"/>
        <v>1.5691112853787104E-2</v>
      </c>
      <c r="AD53" s="142">
        <v>9.3082764071752422E-3</v>
      </c>
      <c r="AE53" s="55">
        <f>IF(ROUND(AB53,0)/D53 &gt; (1+'Pace of change parameters'!$F$25), ROUND(AB53,0), ROUNDUP(AB53,0))</f>
        <v>372801</v>
      </c>
      <c r="AF53" s="55">
        <v>1440.3528296672073</v>
      </c>
      <c r="AG53" s="16">
        <f t="shared" si="10"/>
        <v>1.5690302472196604E-2</v>
      </c>
      <c r="AH53" s="16">
        <f t="shared" si="10"/>
        <v>9.3074711182090653E-3</v>
      </c>
      <c r="AI53" s="55"/>
      <c r="AJ53" s="55">
        <v>353055.88104746921</v>
      </c>
      <c r="AK53" s="55">
        <v>1364.0656470808051</v>
      </c>
      <c r="AL53" s="16">
        <f t="shared" si="8"/>
        <v>5.5926327849148638E-2</v>
      </c>
      <c r="AM53" s="57">
        <f t="shared" si="8"/>
        <v>5.5926327849148638E-2</v>
      </c>
      <c r="AN53" s="10"/>
    </row>
    <row r="54" spans="1:40" x14ac:dyDescent="0.2">
      <c r="A54" s="188" t="s">
        <v>155</v>
      </c>
      <c r="B54" s="188" t="s">
        <v>156</v>
      </c>
      <c r="D54" s="67">
        <v>153110</v>
      </c>
      <c r="E54" s="72">
        <v>1335.0533720614187</v>
      </c>
      <c r="F54" s="54"/>
      <c r="G54" s="87">
        <v>150039.30288129905</v>
      </c>
      <c r="H54" s="80">
        <v>1303.1240955853998</v>
      </c>
      <c r="I54" s="89"/>
      <c r="J54" s="102">
        <f t="shared" si="9"/>
        <v>2.0465951652216541E-2</v>
      </c>
      <c r="K54" s="125">
        <f t="shared" si="9"/>
        <v>2.4502099672767841E-2</v>
      </c>
      <c r="L54" s="102">
        <v>1.511896517592759E-2</v>
      </c>
      <c r="M54" s="96">
        <f>INDEX('Pace of change parameters'!$E$20:$I$20,1,$B$6)</f>
        <v>1.1119783131080974E-2</v>
      </c>
      <c r="N54" s="107">
        <f>IF(INDEX('Pace of change parameters'!$E$28:$I$28,1,$B$6)=1,(1+L54)*D54,D54)</f>
        <v>155424.86475808627</v>
      </c>
      <c r="O54" s="93">
        <f>IF(K54&lt;INDEX('Pace of change parameters'!$E$16:$I$16,1,$B$6),1,IF(K54&gt;INDEX('Pace of change parameters'!$E$17:$I$17,1,$B$6),0,(K54-INDEX('Pace of change parameters'!$E$17:$I$17,1,$B$6))/(INDEX('Pace of change parameters'!$E$16:$I$16,1,$B$6)-INDEX('Pace of change parameters'!$E$17:$I$17,1,$B$6))))</f>
        <v>0</v>
      </c>
      <c r="P54" s="56">
        <v>1.511896517592759E-2</v>
      </c>
      <c r="Q54" s="56">
        <v>1.1119783131080974E-2</v>
      </c>
      <c r="R54" s="9">
        <f>IF(INDEX('Pace of change parameters'!$E$29:$I$29,1,$B$6)=1,D54*(1+P54),D54)</f>
        <v>155424.86475808627</v>
      </c>
      <c r="S54" s="102">
        <f>IF(P54&lt;INDEX('Pace of change parameters'!$E$22:$I$22,1,$B$6),INDEX('Pace of change parameters'!$E$22:$I$22,1,$B$6),P54)</f>
        <v>2.0029986807694699E-2</v>
      </c>
      <c r="T54" s="131">
        <v>1.6011457208319646E-2</v>
      </c>
      <c r="U54" s="116">
        <f t="shared" si="3"/>
        <v>156176.79128012614</v>
      </c>
      <c r="V54" s="130">
        <f>IF(J54&gt;INDEX('Pace of change parameters'!$E$24:$I$24,1,$B$6),0,IF(J54&lt;INDEX('Pace of change parameters'!$E$23:$I$23,1,$B$6),1,(J54-INDEX('Pace of change parameters'!$E$24:$I$24,1,$B$6))/(INDEX('Pace of change parameters'!$E$23:$I$23,1,$B$6)-INDEX('Pace of change parameters'!$E$24:$I$24,1,$B$6))))</f>
        <v>1</v>
      </c>
      <c r="W54" s="131">
        <f>MIN(S54, S54+(INDEX('Pace of change parameters'!$E$25:$I$25,1,$B$6)-S54)*(1-V54))</f>
        <v>2.0029986807694699E-2</v>
      </c>
      <c r="X54" s="131">
        <v>1.6011457208319646E-2</v>
      </c>
      <c r="Y54" s="107">
        <f t="shared" si="4"/>
        <v>156176.79128012614</v>
      </c>
      <c r="Z54" s="96">
        <v>0</v>
      </c>
      <c r="AA54" s="98">
        <f t="shared" si="7"/>
        <v>153239.78255933468</v>
      </c>
      <c r="AB54" s="98">
        <f>IF(INDEX('Pace of change parameters'!$E$27:$I$27,1,$B$6)=1,MAX(AA54,Y54),Y54)</f>
        <v>156176.79128012614</v>
      </c>
      <c r="AC54" s="96">
        <f t="shared" si="5"/>
        <v>2.0029986807694744E-2</v>
      </c>
      <c r="AD54" s="142">
        <v>1.6011457208319646E-2</v>
      </c>
      <c r="AE54" s="55">
        <f>IF(ROUND(AB54,0)/D54 &gt; (1+'Pace of change parameters'!$F$25), ROUND(AB54,0), ROUNDUP(AB54,0))</f>
        <v>156177</v>
      </c>
      <c r="AF54" s="55">
        <v>1356.4313347766663</v>
      </c>
      <c r="AG54" s="16">
        <f t="shared" si="10"/>
        <v>2.0031350009796833E-2</v>
      </c>
      <c r="AH54" s="16">
        <f t="shared" si="10"/>
        <v>1.6012815039925021E-2</v>
      </c>
      <c r="AI54" s="55"/>
      <c r="AJ54" s="55">
        <v>153239.78255933468</v>
      </c>
      <c r="AK54" s="55">
        <v>1330.9209601788</v>
      </c>
      <c r="AL54" s="16">
        <f t="shared" si="8"/>
        <v>1.91674602483074E-2</v>
      </c>
      <c r="AM54" s="57">
        <f t="shared" si="8"/>
        <v>1.91674602483074E-2</v>
      </c>
      <c r="AN54" s="10"/>
    </row>
    <row r="55" spans="1:40" x14ac:dyDescent="0.2">
      <c r="A55" s="188" t="s">
        <v>157</v>
      </c>
      <c r="B55" s="188" t="s">
        <v>158</v>
      </c>
      <c r="D55" s="67">
        <v>130715</v>
      </c>
      <c r="E55" s="72">
        <v>1057.6109251917474</v>
      </c>
      <c r="F55" s="54"/>
      <c r="G55" s="87">
        <v>137058.92232085453</v>
      </c>
      <c r="H55" s="80">
        <v>1103.4944131282566</v>
      </c>
      <c r="I55" s="89"/>
      <c r="J55" s="102">
        <f t="shared" si="9"/>
        <v>-4.6286095158426965E-2</v>
      </c>
      <c r="K55" s="125">
        <f t="shared" si="9"/>
        <v>-4.1580172396555981E-2</v>
      </c>
      <c r="L55" s="102">
        <v>1.6108964455018082E-2</v>
      </c>
      <c r="M55" s="96">
        <f>INDEX('Pace of change parameters'!$E$20:$I$20,1,$B$6)</f>
        <v>1.1119783131080974E-2</v>
      </c>
      <c r="N55" s="107">
        <f>IF(INDEX('Pace of change parameters'!$E$28:$I$28,1,$B$6)=1,(1+L55)*D55,D55)</f>
        <v>132820.68328873769</v>
      </c>
      <c r="O55" s="93">
        <f>IF(K55&lt;INDEX('Pace of change parameters'!$E$16:$I$16,1,$B$6),1,IF(K55&gt;INDEX('Pace of change parameters'!$E$17:$I$17,1,$B$6),0,(K55-INDEX('Pace of change parameters'!$E$17:$I$17,1,$B$6))/(INDEX('Pace of change parameters'!$E$16:$I$16,1,$B$6)-INDEX('Pace of change parameters'!$E$17:$I$17,1,$B$6))))</f>
        <v>0.539049468311532</v>
      </c>
      <c r="P55" s="56">
        <v>1.7777546600557415E-2</v>
      </c>
      <c r="Q55" s="56">
        <v>1.2780172396555933E-2</v>
      </c>
      <c r="R55" s="9">
        <f>IF(INDEX('Pace of change parameters'!$E$29:$I$29,1,$B$6)=1,D55*(1+P55),D55)</f>
        <v>133038.79200389187</v>
      </c>
      <c r="S55" s="102">
        <f>IF(P55&lt;INDEX('Pace of change parameters'!$E$22:$I$22,1,$B$6),INDEX('Pace of change parameters'!$E$22:$I$22,1,$B$6),P55)</f>
        <v>2.0029986807694699E-2</v>
      </c>
      <c r="T55" s="131">
        <v>1.5021552930953641E-2</v>
      </c>
      <c r="U55" s="116">
        <f t="shared" si="3"/>
        <v>133333.21972556782</v>
      </c>
      <c r="V55" s="130">
        <f>IF(J55&gt;INDEX('Pace of change parameters'!$E$24:$I$24,1,$B$6),0,IF(J55&lt;INDEX('Pace of change parameters'!$E$23:$I$23,1,$B$6),1,(J55-INDEX('Pace of change parameters'!$E$24:$I$24,1,$B$6))/(INDEX('Pace of change parameters'!$E$23:$I$23,1,$B$6)-INDEX('Pace of change parameters'!$E$24:$I$24,1,$B$6))))</f>
        <v>1</v>
      </c>
      <c r="W55" s="131">
        <f>MIN(S55, S55+(INDEX('Pace of change parameters'!$E$25:$I$25,1,$B$6)-S55)*(1-V55))</f>
        <v>2.0029986807694699E-2</v>
      </c>
      <c r="X55" s="131">
        <v>1.5021552930953641E-2</v>
      </c>
      <c r="Y55" s="107">
        <f t="shared" si="4"/>
        <v>133333.21972556782</v>
      </c>
      <c r="Z55" s="96">
        <v>0</v>
      </c>
      <c r="AA55" s="98">
        <f t="shared" si="7"/>
        <v>139982.51825310432</v>
      </c>
      <c r="AB55" s="98">
        <f>IF(INDEX('Pace of change parameters'!$E$27:$I$27,1,$B$6)=1,MAX(AA55,Y55),Y55)</f>
        <v>133333.21972556782</v>
      </c>
      <c r="AC55" s="96">
        <f t="shared" si="5"/>
        <v>2.0029986807694744E-2</v>
      </c>
      <c r="AD55" s="142">
        <v>1.5021552930953641E-2</v>
      </c>
      <c r="AE55" s="55">
        <f>IF(ROUND(AB55,0)/D55 &gt; (1+'Pace of change parameters'!$F$25), ROUND(AB55,0), ROUNDUP(AB55,0))</f>
        <v>133333</v>
      </c>
      <c r="AF55" s="55">
        <v>1073.4961146213723</v>
      </c>
      <c r="AG55" s="16">
        <f t="shared" si="10"/>
        <v>2.002830585625226E-2</v>
      </c>
      <c r="AH55" s="16">
        <f t="shared" si="10"/>
        <v>1.5019880233125393E-2</v>
      </c>
      <c r="AI55" s="55"/>
      <c r="AJ55" s="55">
        <v>139982.51825310432</v>
      </c>
      <c r="AK55" s="55">
        <v>1127.0329885296426</v>
      </c>
      <c r="AL55" s="16">
        <f t="shared" si="8"/>
        <v>-4.7502490568724021E-2</v>
      </c>
      <c r="AM55" s="57">
        <f t="shared" si="8"/>
        <v>-4.7502490568724132E-2</v>
      </c>
      <c r="AN55" s="10"/>
    </row>
    <row r="56" spans="1:40" x14ac:dyDescent="0.2">
      <c r="A56" s="188" t="s">
        <v>159</v>
      </c>
      <c r="B56" s="188" t="s">
        <v>160</v>
      </c>
      <c r="D56" s="67">
        <v>431625</v>
      </c>
      <c r="E56" s="72">
        <v>1263.2414705845727</v>
      </c>
      <c r="F56" s="54"/>
      <c r="G56" s="87">
        <v>438728.04206628166</v>
      </c>
      <c r="H56" s="80">
        <v>1275.929025046019</v>
      </c>
      <c r="I56" s="89"/>
      <c r="J56" s="102">
        <f t="shared" si="9"/>
        <v>-1.6190079924748857E-2</v>
      </c>
      <c r="K56" s="125">
        <f t="shared" si="9"/>
        <v>-9.9437776023543201E-3</v>
      </c>
      <c r="L56" s="102">
        <v>1.7539478359512639E-2</v>
      </c>
      <c r="M56" s="96">
        <f>INDEX('Pace of change parameters'!$E$20:$I$20,1,$B$6)</f>
        <v>1.1119783131080974E-2</v>
      </c>
      <c r="N56" s="107">
        <f>IF(INDEX('Pace of change parameters'!$E$28:$I$28,1,$B$6)=1,(1+L56)*D56,D56)</f>
        <v>439195.47734692466</v>
      </c>
      <c r="O56" s="93">
        <f>IF(K56&lt;INDEX('Pace of change parameters'!$E$16:$I$16,1,$B$6),1,IF(K56&gt;INDEX('Pace of change parameters'!$E$17:$I$17,1,$B$6),0,(K56-INDEX('Pace of change parameters'!$E$17:$I$17,1,$B$6))/(INDEX('Pace of change parameters'!$E$16:$I$16,1,$B$6)-INDEX('Pace of change parameters'!$E$17:$I$17,1,$B$6))))</f>
        <v>0</v>
      </c>
      <c r="P56" s="56">
        <v>1.7539478359512639E-2</v>
      </c>
      <c r="Q56" s="56">
        <v>1.1119783131080974E-2</v>
      </c>
      <c r="R56" s="9">
        <f>IF(INDEX('Pace of change parameters'!$E$29:$I$29,1,$B$6)=1,D56*(1+P56),D56)</f>
        <v>439195.47734692466</v>
      </c>
      <c r="S56" s="102">
        <f>IF(P56&lt;INDEX('Pace of change parameters'!$E$22:$I$22,1,$B$6),INDEX('Pace of change parameters'!$E$22:$I$22,1,$B$6),P56)</f>
        <v>2.0029986807694699E-2</v>
      </c>
      <c r="T56" s="131">
        <v>1.3594578866841456E-2</v>
      </c>
      <c r="U56" s="116">
        <f t="shared" si="3"/>
        <v>440270.44305587123</v>
      </c>
      <c r="V56" s="130">
        <f>IF(J56&gt;INDEX('Pace of change parameters'!$E$24:$I$24,1,$B$6),0,IF(J56&lt;INDEX('Pace of change parameters'!$E$23:$I$23,1,$B$6),1,(J56-INDEX('Pace of change parameters'!$E$24:$I$24,1,$B$6))/(INDEX('Pace of change parameters'!$E$23:$I$23,1,$B$6)-INDEX('Pace of change parameters'!$E$24:$I$24,1,$B$6))))</f>
        <v>1</v>
      </c>
      <c r="W56" s="131">
        <f>MIN(S56, S56+(INDEX('Pace of change parameters'!$E$25:$I$25,1,$B$6)-S56)*(1-V56))</f>
        <v>2.0029986807694699E-2</v>
      </c>
      <c r="X56" s="131">
        <v>1.3594578866841456E-2</v>
      </c>
      <c r="Y56" s="107">
        <f t="shared" si="4"/>
        <v>440270.44305587123</v>
      </c>
      <c r="Z56" s="96">
        <v>0</v>
      </c>
      <c r="AA56" s="98">
        <f t="shared" si="7"/>
        <v>448086.52451623249</v>
      </c>
      <c r="AB56" s="98">
        <f>IF(INDEX('Pace of change parameters'!$E$27:$I$27,1,$B$6)=1,MAX(AA56,Y56),Y56)</f>
        <v>440270.44305587123</v>
      </c>
      <c r="AC56" s="96">
        <f t="shared" si="5"/>
        <v>2.0029986807694744E-2</v>
      </c>
      <c r="AD56" s="142">
        <v>1.3594578866841456E-2</v>
      </c>
      <c r="AE56" s="55">
        <f>IF(ROUND(AB56,0)/D56 &gt; (1+'Pace of change parameters'!$F$25), ROUND(AB56,0), ROUNDUP(AB56,0))</f>
        <v>440270</v>
      </c>
      <c r="AF56" s="55">
        <v>1280.413417868883</v>
      </c>
      <c r="AG56" s="16">
        <f t="shared" si="10"/>
        <v>2.0028960324355527E-2</v>
      </c>
      <c r="AH56" s="16">
        <f t="shared" si="10"/>
        <v>1.3593558859624766E-2</v>
      </c>
      <c r="AI56" s="55"/>
      <c r="AJ56" s="55">
        <v>448086.52451623249</v>
      </c>
      <c r="AK56" s="55">
        <v>1303.1457931651446</v>
      </c>
      <c r="AL56" s="16">
        <f t="shared" si="8"/>
        <v>-1.7444230273765626E-2</v>
      </c>
      <c r="AM56" s="57">
        <f t="shared" si="8"/>
        <v>-1.7444230273765515E-2</v>
      </c>
      <c r="AN56" s="10"/>
    </row>
    <row r="57" spans="1:40" x14ac:dyDescent="0.2">
      <c r="A57" s="188" t="s">
        <v>161</v>
      </c>
      <c r="B57" s="188" t="s">
        <v>162</v>
      </c>
      <c r="D57" s="67">
        <v>277214</v>
      </c>
      <c r="E57" s="72">
        <v>1263.6202208701898</v>
      </c>
      <c r="F57" s="54"/>
      <c r="G57" s="87">
        <v>258531.2158539269</v>
      </c>
      <c r="H57" s="80">
        <v>1170.9598574344418</v>
      </c>
      <c r="I57" s="89"/>
      <c r="J57" s="102">
        <f t="shared" si="9"/>
        <v>7.2265099919806453E-2</v>
      </c>
      <c r="K57" s="125">
        <f t="shared" si="9"/>
        <v>7.9131972669640227E-2</v>
      </c>
      <c r="L57" s="102">
        <v>1.7595076308225321E-2</v>
      </c>
      <c r="M57" s="96">
        <f>INDEX('Pace of change parameters'!$E$20:$I$20,1,$B$6)</f>
        <v>1.1119783131080974E-2</v>
      </c>
      <c r="N57" s="107">
        <f>IF(INDEX('Pace of change parameters'!$E$28:$I$28,1,$B$6)=1,(1+L57)*D57,D57)</f>
        <v>282091.60148370836</v>
      </c>
      <c r="O57" s="93">
        <f>IF(K57&lt;INDEX('Pace of change parameters'!$E$16:$I$16,1,$B$6),1,IF(K57&gt;INDEX('Pace of change parameters'!$E$17:$I$17,1,$B$6),0,(K57-INDEX('Pace of change parameters'!$E$17:$I$17,1,$B$6))/(INDEX('Pace of change parameters'!$E$16:$I$16,1,$B$6)-INDEX('Pace of change parameters'!$E$17:$I$17,1,$B$6))))</f>
        <v>0</v>
      </c>
      <c r="P57" s="56">
        <v>1.7595076308225321E-2</v>
      </c>
      <c r="Q57" s="56">
        <v>1.1119783131080974E-2</v>
      </c>
      <c r="R57" s="9">
        <f>IF(INDEX('Pace of change parameters'!$E$29:$I$29,1,$B$6)=1,D57*(1+P57),D57)</f>
        <v>282091.60148370836</v>
      </c>
      <c r="S57" s="102">
        <f>IF(P57&lt;INDEX('Pace of change parameters'!$E$22:$I$22,1,$B$6),INDEX('Pace of change parameters'!$E$22:$I$22,1,$B$6),P57)</f>
        <v>2.0029986807694699E-2</v>
      </c>
      <c r="T57" s="131">
        <v>1.3539199491760634E-2</v>
      </c>
      <c r="U57" s="116">
        <f t="shared" si="3"/>
        <v>282766.59276290832</v>
      </c>
      <c r="V57" s="130">
        <f>IF(J57&gt;INDEX('Pace of change parameters'!$E$24:$I$24,1,$B$6),0,IF(J57&lt;INDEX('Pace of change parameters'!$E$23:$I$23,1,$B$6),1,(J57-INDEX('Pace of change parameters'!$E$24:$I$24,1,$B$6))/(INDEX('Pace of change parameters'!$E$23:$I$23,1,$B$6)-INDEX('Pace of change parameters'!$E$24:$I$24,1,$B$6))))</f>
        <v>0.55469800160387106</v>
      </c>
      <c r="W57" s="131">
        <f>MIN(S57, S57+(INDEX('Pace of change parameters'!$E$25:$I$25,1,$B$6)-S57)*(1-V57))</f>
        <v>1.1836430037205926E-2</v>
      </c>
      <c r="X57" s="131">
        <v>5.397781026072801E-3</v>
      </c>
      <c r="Y57" s="107">
        <f t="shared" si="4"/>
        <v>280495.22411633405</v>
      </c>
      <c r="Z57" s="96">
        <v>0</v>
      </c>
      <c r="AA57" s="98">
        <f t="shared" si="7"/>
        <v>264045.93024268234</v>
      </c>
      <c r="AB57" s="98">
        <f>IF(INDEX('Pace of change parameters'!$E$27:$I$27,1,$B$6)=1,MAX(AA57,Y57),Y57)</f>
        <v>280495.22411633405</v>
      </c>
      <c r="AC57" s="96">
        <f t="shared" si="5"/>
        <v>1.1836430037206025E-2</v>
      </c>
      <c r="AD57" s="142">
        <v>5.397781026072801E-3</v>
      </c>
      <c r="AE57" s="55">
        <f>IF(ROUND(AB57,0)/D57 &gt; (1+'Pace of change parameters'!$F$25), ROUND(AB57,0), ROUNDUP(AB57,0))</f>
        <v>280495</v>
      </c>
      <c r="AF57" s="55">
        <v>1270.4399510372893</v>
      </c>
      <c r="AG57" s="16">
        <f t="shared" si="10"/>
        <v>1.1835621577553912E-2</v>
      </c>
      <c r="AH57" s="16">
        <f t="shared" si="10"/>
        <v>5.3969777109164063E-3</v>
      </c>
      <c r="AI57" s="55"/>
      <c r="AJ57" s="55">
        <v>264045.93024268234</v>
      </c>
      <c r="AK57" s="55">
        <v>1195.9375343200729</v>
      </c>
      <c r="AL57" s="16">
        <f t="shared" si="8"/>
        <v>6.2296244226144548E-2</v>
      </c>
      <c r="AM57" s="57">
        <f t="shared" si="8"/>
        <v>6.2296244226144548E-2</v>
      </c>
      <c r="AN57" s="10"/>
    </row>
    <row r="58" spans="1:40" x14ac:dyDescent="0.2">
      <c r="A58" s="188" t="s">
        <v>163</v>
      </c>
      <c r="B58" s="188" t="s">
        <v>164</v>
      </c>
      <c r="D58" s="67">
        <v>438087</v>
      </c>
      <c r="E58" s="72">
        <v>1391.9858623170981</v>
      </c>
      <c r="F58" s="54"/>
      <c r="G58" s="87">
        <v>412830.48048896599</v>
      </c>
      <c r="H58" s="80">
        <v>1308.8753800626528</v>
      </c>
      <c r="I58" s="89"/>
      <c r="J58" s="102">
        <f t="shared" si="9"/>
        <v>6.1178911695472626E-2</v>
      </c>
      <c r="K58" s="125">
        <f t="shared" si="9"/>
        <v>6.3497628208475376E-2</v>
      </c>
      <c r="L58" s="102">
        <v>1.33291185333686E-2</v>
      </c>
      <c r="M58" s="96">
        <f>INDEX('Pace of change parameters'!$E$20:$I$20,1,$B$6)</f>
        <v>1.1119783131080974E-2</v>
      </c>
      <c r="N58" s="107">
        <f>IF(INDEX('Pace of change parameters'!$E$28:$I$28,1,$B$6)=1,(1+L58)*D58,D58)</f>
        <v>443926.31355092785</v>
      </c>
      <c r="O58" s="93">
        <f>IF(K58&lt;INDEX('Pace of change parameters'!$E$16:$I$16,1,$B$6),1,IF(K58&gt;INDEX('Pace of change parameters'!$E$17:$I$17,1,$B$6),0,(K58-INDEX('Pace of change parameters'!$E$17:$I$17,1,$B$6))/(INDEX('Pace of change parameters'!$E$16:$I$16,1,$B$6)-INDEX('Pace of change parameters'!$E$17:$I$17,1,$B$6))))</f>
        <v>0</v>
      </c>
      <c r="P58" s="56">
        <v>1.33291185333686E-2</v>
      </c>
      <c r="Q58" s="56">
        <v>1.1119783131080974E-2</v>
      </c>
      <c r="R58" s="9">
        <f>IF(INDEX('Pace of change parameters'!$E$29:$I$29,1,$B$6)=1,D58*(1+P58),D58)</f>
        <v>443926.31355092785</v>
      </c>
      <c r="S58" s="102">
        <f>IF(P58&lt;INDEX('Pace of change parameters'!$E$22:$I$22,1,$B$6),INDEX('Pace of change parameters'!$E$22:$I$22,1,$B$6),P58)</f>
        <v>2.0029986807694699E-2</v>
      </c>
      <c r="T58" s="131">
        <v>1.7806041674734541E-2</v>
      </c>
      <c r="U58" s="116">
        <f t="shared" si="3"/>
        <v>446861.87683062255</v>
      </c>
      <c r="V58" s="130">
        <f>IF(J58&gt;INDEX('Pace of change parameters'!$E$24:$I$24,1,$B$6),0,IF(J58&lt;INDEX('Pace of change parameters'!$E$23:$I$23,1,$B$6),1,(J58-INDEX('Pace of change parameters'!$E$24:$I$24,1,$B$6))/(INDEX('Pace of change parameters'!$E$23:$I$23,1,$B$6)-INDEX('Pace of change parameters'!$E$24:$I$24,1,$B$6))))</f>
        <v>0.77642176609054758</v>
      </c>
      <c r="W58" s="131">
        <f>MIN(S58, S58+(INDEX('Pace of change parameters'!$E$25:$I$25,1,$B$6)-S58)*(1-V58))</f>
        <v>1.5916147303760775E-2</v>
      </c>
      <c r="X58" s="131">
        <v>1.3701171469214124E-2</v>
      </c>
      <c r="Y58" s="107">
        <f t="shared" si="4"/>
        <v>445059.65722386265</v>
      </c>
      <c r="Z58" s="96">
        <v>0</v>
      </c>
      <c r="AA58" s="98">
        <f t="shared" si="7"/>
        <v>421636.54355314799</v>
      </c>
      <c r="AB58" s="98">
        <f>IF(INDEX('Pace of change parameters'!$E$27:$I$27,1,$B$6)=1,MAX(AA58,Y58),Y58)</f>
        <v>445059.65722386265</v>
      </c>
      <c r="AC58" s="96">
        <f t="shared" si="5"/>
        <v>1.5916147303760786E-2</v>
      </c>
      <c r="AD58" s="142">
        <v>1.3701171469214124E-2</v>
      </c>
      <c r="AE58" s="55">
        <f>IF(ROUND(AB58,0)/D58 &gt; (1+'Pace of change parameters'!$F$25), ROUND(AB58,0), ROUNDUP(AB58,0))</f>
        <v>445060</v>
      </c>
      <c r="AF58" s="55">
        <v>1411.0587860681326</v>
      </c>
      <c r="AG58" s="16">
        <f t="shared" si="10"/>
        <v>1.5916929742265884E-2</v>
      </c>
      <c r="AH58" s="16">
        <f t="shared" si="10"/>
        <v>1.3701952201788714E-2</v>
      </c>
      <c r="AI58" s="55"/>
      <c r="AJ58" s="55">
        <v>421636.54355314799</v>
      </c>
      <c r="AK58" s="55">
        <v>1336.7949249720673</v>
      </c>
      <c r="AL58" s="16">
        <f t="shared" si="8"/>
        <v>5.5553667738241108E-2</v>
      </c>
      <c r="AM58" s="57">
        <f t="shared" si="8"/>
        <v>5.5553667738241108E-2</v>
      </c>
      <c r="AN58" s="10"/>
    </row>
    <row r="59" spans="1:40" x14ac:dyDescent="0.2">
      <c r="A59" s="188" t="s">
        <v>165</v>
      </c>
      <c r="B59" s="188" t="s">
        <v>166</v>
      </c>
      <c r="D59" s="67">
        <v>376501</v>
      </c>
      <c r="E59" s="72">
        <v>1243.1701385124431</v>
      </c>
      <c r="F59" s="54"/>
      <c r="G59" s="87">
        <v>374874.7613381343</v>
      </c>
      <c r="H59" s="80">
        <v>1232.0859027967579</v>
      </c>
      <c r="I59" s="89"/>
      <c r="J59" s="102">
        <f t="shared" si="9"/>
        <v>4.3380852209435883E-3</v>
      </c>
      <c r="K59" s="125">
        <f t="shared" si="9"/>
        <v>8.9963172945366487E-3</v>
      </c>
      <c r="L59" s="102">
        <v>1.5809469476082416E-2</v>
      </c>
      <c r="M59" s="96">
        <f>INDEX('Pace of change parameters'!$E$20:$I$20,1,$B$6)</f>
        <v>1.1119783131080974E-2</v>
      </c>
      <c r="N59" s="107">
        <f>IF(INDEX('Pace of change parameters'!$E$28:$I$28,1,$B$6)=1,(1+L59)*D59,D59)</f>
        <v>382453.2810672145</v>
      </c>
      <c r="O59" s="93">
        <f>IF(K59&lt;INDEX('Pace of change parameters'!$E$16:$I$16,1,$B$6),1,IF(K59&gt;INDEX('Pace of change parameters'!$E$17:$I$17,1,$B$6),0,(K59-INDEX('Pace of change parameters'!$E$17:$I$17,1,$B$6))/(INDEX('Pace of change parameters'!$E$16:$I$16,1,$B$6)-INDEX('Pace of change parameters'!$E$17:$I$17,1,$B$6))))</f>
        <v>0</v>
      </c>
      <c r="P59" s="56">
        <v>1.5809469476082416E-2</v>
      </c>
      <c r="Q59" s="56">
        <v>1.1119783131080974E-2</v>
      </c>
      <c r="R59" s="9">
        <f>IF(INDEX('Pace of change parameters'!$E$29:$I$29,1,$B$6)=1,D59*(1+P59),D59)</f>
        <v>382453.2810672145</v>
      </c>
      <c r="S59" s="102">
        <f>IF(P59&lt;INDEX('Pace of change parameters'!$E$22:$I$22,1,$B$6),INDEX('Pace of change parameters'!$E$22:$I$22,1,$B$6),P59)</f>
        <v>2.0029986807694699E-2</v>
      </c>
      <c r="T59" s="131">
        <v>1.5320815605450067E-2</v>
      </c>
      <c r="U59" s="116">
        <f t="shared" si="3"/>
        <v>384042.31006308389</v>
      </c>
      <c r="V59" s="130">
        <f>IF(J59&gt;INDEX('Pace of change parameters'!$E$24:$I$24,1,$B$6),0,IF(J59&lt;INDEX('Pace of change parameters'!$E$23:$I$23,1,$B$6),1,(J59-INDEX('Pace of change parameters'!$E$24:$I$24,1,$B$6))/(INDEX('Pace of change parameters'!$E$23:$I$23,1,$B$6)-INDEX('Pace of change parameters'!$E$24:$I$24,1,$B$6))))</f>
        <v>1</v>
      </c>
      <c r="W59" s="131">
        <f>MIN(S59, S59+(INDEX('Pace of change parameters'!$E$25:$I$25,1,$B$6)-S59)*(1-V59))</f>
        <v>2.0029986807694699E-2</v>
      </c>
      <c r="X59" s="131">
        <v>1.5320815605450067E-2</v>
      </c>
      <c r="Y59" s="107">
        <f t="shared" si="4"/>
        <v>384042.31006308389</v>
      </c>
      <c r="Z59" s="96">
        <v>0</v>
      </c>
      <c r="AA59" s="98">
        <f t="shared" si="7"/>
        <v>382871.1931558717</v>
      </c>
      <c r="AB59" s="98">
        <f>IF(INDEX('Pace of change parameters'!$E$27:$I$27,1,$B$6)=1,MAX(AA59,Y59),Y59)</f>
        <v>384042.31006308389</v>
      </c>
      <c r="AC59" s="96">
        <f t="shared" si="5"/>
        <v>2.0029986807694744E-2</v>
      </c>
      <c r="AD59" s="142">
        <v>1.5320815605450067E-2</v>
      </c>
      <c r="AE59" s="55">
        <f>IF(ROUND(AB59,0)/D59 &gt; (1+'Pace of change parameters'!$F$25), ROUND(AB59,0), ROUNDUP(AB59,0))</f>
        <v>384042</v>
      </c>
      <c r="AF59" s="55">
        <v>1262.2154998988426</v>
      </c>
      <c r="AG59" s="16">
        <f t="shared" si="10"/>
        <v>2.0029163269154715E-2</v>
      </c>
      <c r="AH59" s="16">
        <f t="shared" si="10"/>
        <v>1.5319995868939396E-2</v>
      </c>
      <c r="AI59" s="55"/>
      <c r="AJ59" s="55">
        <v>382871.1931558717</v>
      </c>
      <c r="AK59" s="55">
        <v>1258.3674558150017</v>
      </c>
      <c r="AL59" s="16">
        <f t="shared" si="8"/>
        <v>3.057965355078629E-3</v>
      </c>
      <c r="AM59" s="57">
        <f t="shared" si="8"/>
        <v>3.057965355078851E-3</v>
      </c>
      <c r="AN59" s="10"/>
    </row>
    <row r="60" spans="1:40" x14ac:dyDescent="0.2">
      <c r="A60" s="188" t="s">
        <v>167</v>
      </c>
      <c r="B60" s="188" t="s">
        <v>168</v>
      </c>
      <c r="D60" s="67">
        <v>290258</v>
      </c>
      <c r="E60" s="72">
        <v>1178.5298244519665</v>
      </c>
      <c r="F60" s="54"/>
      <c r="G60" s="87">
        <v>279289.00972286094</v>
      </c>
      <c r="H60" s="80">
        <v>1126.7061885084688</v>
      </c>
      <c r="I60" s="89"/>
      <c r="J60" s="102">
        <f t="shared" si="9"/>
        <v>3.9274693580043207E-2</v>
      </c>
      <c r="K60" s="125">
        <f t="shared" si="9"/>
        <v>4.5995696546321296E-2</v>
      </c>
      <c r="L60" s="102">
        <v>1.7658707925137795E-2</v>
      </c>
      <c r="M60" s="96">
        <f>INDEX('Pace of change parameters'!$E$20:$I$20,1,$B$6)</f>
        <v>1.1119783131080974E-2</v>
      </c>
      <c r="N60" s="107">
        <f>IF(INDEX('Pace of change parameters'!$E$28:$I$28,1,$B$6)=1,(1+L60)*D60,D60)</f>
        <v>295383.58124493464</v>
      </c>
      <c r="O60" s="93">
        <f>IF(K60&lt;INDEX('Pace of change parameters'!$E$16:$I$16,1,$B$6),1,IF(K60&gt;INDEX('Pace of change parameters'!$E$17:$I$17,1,$B$6),0,(K60-INDEX('Pace of change parameters'!$E$17:$I$17,1,$B$6))/(INDEX('Pace of change parameters'!$E$16:$I$16,1,$B$6)-INDEX('Pace of change parameters'!$E$17:$I$17,1,$B$6))))</f>
        <v>0</v>
      </c>
      <c r="P60" s="56">
        <v>1.7658707925137795E-2</v>
      </c>
      <c r="Q60" s="56">
        <v>1.1119783131080974E-2</v>
      </c>
      <c r="R60" s="9">
        <f>IF(INDEX('Pace of change parameters'!$E$29:$I$29,1,$B$6)=1,D60*(1+P60),D60)</f>
        <v>295383.58124493464</v>
      </c>
      <c r="S60" s="102">
        <f>IF(P60&lt;INDEX('Pace of change parameters'!$E$22:$I$22,1,$B$6),INDEX('Pace of change parameters'!$E$22:$I$22,1,$B$6),P60)</f>
        <v>2.0029986807694699E-2</v>
      </c>
      <c r="T60" s="131">
        <v>1.3475825457258006E-2</v>
      </c>
      <c r="U60" s="116">
        <f t="shared" si="3"/>
        <v>296071.86391082784</v>
      </c>
      <c r="V60" s="130">
        <f>IF(J60&gt;INDEX('Pace of change parameters'!$E$24:$I$24,1,$B$6),0,IF(J60&lt;INDEX('Pace of change parameters'!$E$23:$I$23,1,$B$6),1,(J60-INDEX('Pace of change parameters'!$E$24:$I$24,1,$B$6))/(INDEX('Pace of change parameters'!$E$23:$I$23,1,$B$6)-INDEX('Pace of change parameters'!$E$24:$I$24,1,$B$6))))</f>
        <v>1</v>
      </c>
      <c r="W60" s="131">
        <f>MIN(S60, S60+(INDEX('Pace of change parameters'!$E$25:$I$25,1,$B$6)-S60)*(1-V60))</f>
        <v>2.0029986807694699E-2</v>
      </c>
      <c r="X60" s="131">
        <v>1.3475825457258006E-2</v>
      </c>
      <c r="Y60" s="107">
        <f t="shared" si="4"/>
        <v>296071.86391082784</v>
      </c>
      <c r="Z60" s="96">
        <v>0</v>
      </c>
      <c r="AA60" s="98">
        <f t="shared" si="7"/>
        <v>285246.50741014275</v>
      </c>
      <c r="AB60" s="98">
        <f>IF(INDEX('Pace of change parameters'!$E$27:$I$27,1,$B$6)=1,MAX(AA60,Y60),Y60)</f>
        <v>296071.86391082784</v>
      </c>
      <c r="AC60" s="96">
        <f t="shared" si="5"/>
        <v>2.0029986807694744E-2</v>
      </c>
      <c r="AD60" s="142">
        <v>1.3475825457258006E-2</v>
      </c>
      <c r="AE60" s="55">
        <f>IF(ROUND(AB60,0)/D60 &gt; (1+'Pace of change parameters'!$F$25), ROUND(AB60,0), ROUNDUP(AB60,0))</f>
        <v>296072</v>
      </c>
      <c r="AF60" s="55">
        <v>1194.4120356726446</v>
      </c>
      <c r="AG60" s="16">
        <f t="shared" si="10"/>
        <v>2.003045566358197E-2</v>
      </c>
      <c r="AH60" s="16">
        <f t="shared" si="10"/>
        <v>1.3476291300530852E-2</v>
      </c>
      <c r="AI60" s="55"/>
      <c r="AJ60" s="55">
        <v>285246.50741014275</v>
      </c>
      <c r="AK60" s="55">
        <v>1150.7398929458398</v>
      </c>
      <c r="AL60" s="16">
        <f t="shared" si="8"/>
        <v>3.7951358942641678E-2</v>
      </c>
      <c r="AM60" s="57">
        <f t="shared" si="8"/>
        <v>3.79513589426419E-2</v>
      </c>
      <c r="AN60" s="10"/>
    </row>
    <row r="61" spans="1:40" x14ac:dyDescent="0.2">
      <c r="A61" s="188" t="s">
        <v>169</v>
      </c>
      <c r="B61" s="188" t="s">
        <v>170</v>
      </c>
      <c r="D61" s="67">
        <v>184053</v>
      </c>
      <c r="E61" s="72">
        <v>1280.1992598499412</v>
      </c>
      <c r="F61" s="54"/>
      <c r="G61" s="87">
        <v>173706.94538088876</v>
      </c>
      <c r="H61" s="80">
        <v>1206.1859270915925</v>
      </c>
      <c r="I61" s="89"/>
      <c r="J61" s="102">
        <f t="shared" si="9"/>
        <v>5.9560396945702809E-2</v>
      </c>
      <c r="K61" s="125">
        <f t="shared" si="9"/>
        <v>6.1361462686613244E-2</v>
      </c>
      <c r="L61" s="102">
        <v>1.2838508374685587E-2</v>
      </c>
      <c r="M61" s="96">
        <f>INDEX('Pace of change parameters'!$E$20:$I$20,1,$B$6)</f>
        <v>1.1119783131080974E-2</v>
      </c>
      <c r="N61" s="107">
        <f>IF(INDEX('Pace of change parameters'!$E$28:$I$28,1,$B$6)=1,(1+L61)*D61,D61)</f>
        <v>186415.96598188599</v>
      </c>
      <c r="O61" s="93">
        <f>IF(K61&lt;INDEX('Pace of change parameters'!$E$16:$I$16,1,$B$6),1,IF(K61&gt;INDEX('Pace of change parameters'!$E$17:$I$17,1,$B$6),0,(K61-INDEX('Pace of change parameters'!$E$17:$I$17,1,$B$6))/(INDEX('Pace of change parameters'!$E$16:$I$16,1,$B$6)-INDEX('Pace of change parameters'!$E$17:$I$17,1,$B$6))))</f>
        <v>0</v>
      </c>
      <c r="P61" s="56">
        <v>1.2838508374685587E-2</v>
      </c>
      <c r="Q61" s="56">
        <v>1.1119783131080974E-2</v>
      </c>
      <c r="R61" s="9">
        <f>IF(INDEX('Pace of change parameters'!$E$29:$I$29,1,$B$6)=1,D61*(1+P61),D61)</f>
        <v>186415.96598188599</v>
      </c>
      <c r="S61" s="102">
        <f>IF(P61&lt;INDEX('Pace of change parameters'!$E$22:$I$22,1,$B$6),INDEX('Pace of change parameters'!$E$22:$I$22,1,$B$6),P61)</f>
        <v>2.0029986807694699E-2</v>
      </c>
      <c r="T61" s="131">
        <v>1.8299058063315332E-2</v>
      </c>
      <c r="U61" s="116">
        <f t="shared" si="3"/>
        <v>187739.57916191663</v>
      </c>
      <c r="V61" s="130">
        <f>IF(J61&gt;INDEX('Pace of change parameters'!$E$24:$I$24,1,$B$6),0,IF(J61&lt;INDEX('Pace of change parameters'!$E$23:$I$23,1,$B$6),1,(J61-INDEX('Pace of change parameters'!$E$24:$I$24,1,$B$6))/(INDEX('Pace of change parameters'!$E$23:$I$23,1,$B$6)-INDEX('Pace of change parameters'!$E$24:$I$24,1,$B$6))))</f>
        <v>0.80879206108594393</v>
      </c>
      <c r="W61" s="131">
        <f>MIN(S61, S61+(INDEX('Pace of change parameters'!$E$25:$I$25,1,$B$6)-S61)*(1-V61))</f>
        <v>1.6511760731676067E-2</v>
      </c>
      <c r="X61" s="131">
        <v>1.4786802202606975E-2</v>
      </c>
      <c r="Y61" s="107">
        <f t="shared" si="4"/>
        <v>187092.03909794716</v>
      </c>
      <c r="Z61" s="96">
        <v>0</v>
      </c>
      <c r="AA61" s="98">
        <f t="shared" si="7"/>
        <v>177412.27817002474</v>
      </c>
      <c r="AB61" s="98">
        <f>IF(INDEX('Pace of change parameters'!$E$27:$I$27,1,$B$6)=1,MAX(AA61,Y61),Y61)</f>
        <v>187092.03909794716</v>
      </c>
      <c r="AC61" s="96">
        <f t="shared" si="5"/>
        <v>1.651176073167604E-2</v>
      </c>
      <c r="AD61" s="142">
        <v>1.4786802202606975E-2</v>
      </c>
      <c r="AE61" s="55">
        <f>IF(ROUND(AB61,0)/D61 &gt; (1+'Pace of change parameters'!$F$25), ROUND(AB61,0), ROUNDUP(AB61,0))</f>
        <v>187092</v>
      </c>
      <c r="AF61" s="55">
        <v>1299.1290415970218</v>
      </c>
      <c r="AG61" s="16">
        <f t="shared" si="10"/>
        <v>1.6511548304021018E-2</v>
      </c>
      <c r="AH61" s="16">
        <f t="shared" si="10"/>
        <v>1.4786590135428934E-2</v>
      </c>
      <c r="AI61" s="55"/>
      <c r="AJ61" s="55">
        <v>177412.27817002474</v>
      </c>
      <c r="AK61" s="55">
        <v>1231.9150092284463</v>
      </c>
      <c r="AL61" s="16">
        <f t="shared" si="8"/>
        <v>5.456060837400778E-2</v>
      </c>
      <c r="AM61" s="57">
        <f t="shared" si="8"/>
        <v>5.456060837400778E-2</v>
      </c>
      <c r="AN61" s="10"/>
    </row>
    <row r="62" spans="1:40" x14ac:dyDescent="0.2">
      <c r="A62" s="188" t="s">
        <v>171</v>
      </c>
      <c r="B62" s="188" t="s">
        <v>172</v>
      </c>
      <c r="D62" s="67">
        <v>189853</v>
      </c>
      <c r="E62" s="72">
        <v>1169.2877325466166</v>
      </c>
      <c r="F62" s="54"/>
      <c r="G62" s="87">
        <v>184819.67728105435</v>
      </c>
      <c r="H62" s="80">
        <v>1134.9661476094236</v>
      </c>
      <c r="I62" s="89"/>
      <c r="J62" s="102">
        <f t="shared" si="9"/>
        <v>2.7233694988502144E-2</v>
      </c>
      <c r="K62" s="125">
        <f t="shared" si="9"/>
        <v>3.024018382353022E-2</v>
      </c>
      <c r="L62" s="102">
        <v>1.4079110062907851E-2</v>
      </c>
      <c r="M62" s="96">
        <f>INDEX('Pace of change parameters'!$E$20:$I$20,1,$B$6)</f>
        <v>1.1119783131080974E-2</v>
      </c>
      <c r="N62" s="107">
        <f>IF(INDEX('Pace of change parameters'!$E$28:$I$28,1,$B$6)=1,(1+L62)*D62,D62)</f>
        <v>192525.96128277323</v>
      </c>
      <c r="O62" s="93">
        <f>IF(K62&lt;INDEX('Pace of change parameters'!$E$16:$I$16,1,$B$6),1,IF(K62&gt;INDEX('Pace of change parameters'!$E$17:$I$17,1,$B$6),0,(K62-INDEX('Pace of change parameters'!$E$17:$I$17,1,$B$6))/(INDEX('Pace of change parameters'!$E$16:$I$16,1,$B$6)-INDEX('Pace of change parameters'!$E$17:$I$17,1,$B$6))))</f>
        <v>0</v>
      </c>
      <c r="P62" s="56">
        <v>1.4079110062907851E-2</v>
      </c>
      <c r="Q62" s="56">
        <v>1.1119783131080974E-2</v>
      </c>
      <c r="R62" s="9">
        <f>IF(INDEX('Pace of change parameters'!$E$29:$I$29,1,$B$6)=1,D62*(1+P62),D62)</f>
        <v>192525.96128277323</v>
      </c>
      <c r="S62" s="102">
        <f>IF(P62&lt;INDEX('Pace of change parameters'!$E$22:$I$22,1,$B$6),INDEX('Pace of change parameters'!$E$22:$I$22,1,$B$6),P62)</f>
        <v>2.0029986807694699E-2</v>
      </c>
      <c r="T62" s="131">
        <v>1.7053293785151524E-2</v>
      </c>
      <c r="U62" s="116">
        <f t="shared" si="3"/>
        <v>193655.75308540126</v>
      </c>
      <c r="V62" s="130">
        <f>IF(J62&gt;INDEX('Pace of change parameters'!$E$24:$I$24,1,$B$6),0,IF(J62&lt;INDEX('Pace of change parameters'!$E$23:$I$23,1,$B$6),1,(J62-INDEX('Pace of change parameters'!$E$24:$I$24,1,$B$6))/(INDEX('Pace of change parameters'!$E$23:$I$23,1,$B$6)-INDEX('Pace of change parameters'!$E$24:$I$24,1,$B$6))))</f>
        <v>1</v>
      </c>
      <c r="W62" s="131">
        <f>MIN(S62, S62+(INDEX('Pace of change parameters'!$E$25:$I$25,1,$B$6)-S62)*(1-V62))</f>
        <v>2.0029986807694699E-2</v>
      </c>
      <c r="X62" s="131">
        <v>1.7053293785151524E-2</v>
      </c>
      <c r="Y62" s="107">
        <f t="shared" si="4"/>
        <v>193655.75308540126</v>
      </c>
      <c r="Z62" s="96">
        <v>0</v>
      </c>
      <c r="AA62" s="98">
        <f t="shared" si="7"/>
        <v>188762.055110596</v>
      </c>
      <c r="AB62" s="98">
        <f>IF(INDEX('Pace of change parameters'!$E$27:$I$27,1,$B$6)=1,MAX(AA62,Y62),Y62)</f>
        <v>193655.75308540126</v>
      </c>
      <c r="AC62" s="96">
        <f t="shared" si="5"/>
        <v>2.0029986807694744E-2</v>
      </c>
      <c r="AD62" s="142">
        <v>1.7053293785151524E-2</v>
      </c>
      <c r="AE62" s="55">
        <f>IF(ROUND(AB62,0)/D62 &gt; (1+'Pace of change parameters'!$F$25), ROUND(AB62,0), ROUNDUP(AB62,0))</f>
        <v>193656</v>
      </c>
      <c r="AF62" s="55">
        <v>1189.2294560563075</v>
      </c>
      <c r="AG62" s="16">
        <f t="shared" si="10"/>
        <v>2.0031287364434602E-2</v>
      </c>
      <c r="AH62" s="16">
        <f t="shared" si="10"/>
        <v>1.7054590546554005E-2</v>
      </c>
      <c r="AI62" s="55"/>
      <c r="AJ62" s="55">
        <v>188762.055110596</v>
      </c>
      <c r="AK62" s="55">
        <v>1159.1760447558806</v>
      </c>
      <c r="AL62" s="16">
        <f t="shared" si="8"/>
        <v>2.5926528965456663E-2</v>
      </c>
      <c r="AM62" s="57">
        <f t="shared" si="8"/>
        <v>2.5926528965456663E-2</v>
      </c>
      <c r="AN62" s="10"/>
    </row>
    <row r="63" spans="1:40" x14ac:dyDescent="0.2">
      <c r="A63" s="188" t="s">
        <v>173</v>
      </c>
      <c r="B63" s="188" t="s">
        <v>174</v>
      </c>
      <c r="D63" s="67">
        <v>381963</v>
      </c>
      <c r="E63" s="72">
        <v>1307.3947409833472</v>
      </c>
      <c r="F63" s="54"/>
      <c r="G63" s="87">
        <v>373054.00081603951</v>
      </c>
      <c r="H63" s="80">
        <v>1273.5375290441127</v>
      </c>
      <c r="I63" s="89"/>
      <c r="J63" s="102">
        <f t="shared" si="9"/>
        <v>2.3881258918206028E-2</v>
      </c>
      <c r="K63" s="125">
        <f t="shared" si="9"/>
        <v>2.6585170179199036E-2</v>
      </c>
      <c r="L63" s="102">
        <v>1.3789993318060523E-2</v>
      </c>
      <c r="M63" s="96">
        <f>INDEX('Pace of change parameters'!$E$20:$I$20,1,$B$6)</f>
        <v>1.1119783131080974E-2</v>
      </c>
      <c r="N63" s="107">
        <f>IF(INDEX('Pace of change parameters'!$E$28:$I$28,1,$B$6)=1,(1+L63)*D63,D63)</f>
        <v>387230.26721774635</v>
      </c>
      <c r="O63" s="93">
        <f>IF(K63&lt;INDEX('Pace of change parameters'!$E$16:$I$16,1,$B$6),1,IF(K63&gt;INDEX('Pace of change parameters'!$E$17:$I$17,1,$B$6),0,(K63-INDEX('Pace of change parameters'!$E$17:$I$17,1,$B$6))/(INDEX('Pace of change parameters'!$E$16:$I$16,1,$B$6)-INDEX('Pace of change parameters'!$E$17:$I$17,1,$B$6))))</f>
        <v>0</v>
      </c>
      <c r="P63" s="56">
        <v>1.3789993318060523E-2</v>
      </c>
      <c r="Q63" s="56">
        <v>1.1119783131080974E-2</v>
      </c>
      <c r="R63" s="9">
        <f>IF(INDEX('Pace of change parameters'!$E$29:$I$29,1,$B$6)=1,D63*(1+P63),D63)</f>
        <v>387230.26721774635</v>
      </c>
      <c r="S63" s="102">
        <f>IF(P63&lt;INDEX('Pace of change parameters'!$E$22:$I$22,1,$B$6),INDEX('Pace of change parameters'!$E$22:$I$22,1,$B$6),P63)</f>
        <v>2.0029986807694699E-2</v>
      </c>
      <c r="T63" s="131">
        <v>1.7343341171270454E-2</v>
      </c>
      <c r="U63" s="116">
        <f t="shared" si="3"/>
        <v>389613.71385102748</v>
      </c>
      <c r="V63" s="130">
        <f>IF(J63&gt;INDEX('Pace of change parameters'!$E$24:$I$24,1,$B$6),0,IF(J63&lt;INDEX('Pace of change parameters'!$E$23:$I$23,1,$B$6),1,(J63-INDEX('Pace of change parameters'!$E$24:$I$24,1,$B$6))/(INDEX('Pace of change parameters'!$E$23:$I$23,1,$B$6)-INDEX('Pace of change parameters'!$E$24:$I$24,1,$B$6))))</f>
        <v>1</v>
      </c>
      <c r="W63" s="131">
        <f>MIN(S63, S63+(INDEX('Pace of change parameters'!$E$25:$I$25,1,$B$6)-S63)*(1-V63))</f>
        <v>2.0029986807694699E-2</v>
      </c>
      <c r="X63" s="131">
        <v>1.7343341171270454E-2</v>
      </c>
      <c r="Y63" s="107">
        <f t="shared" si="4"/>
        <v>389613.71385102748</v>
      </c>
      <c r="Z63" s="96">
        <v>0</v>
      </c>
      <c r="AA63" s="98">
        <f t="shared" si="7"/>
        <v>381011.59409655613</v>
      </c>
      <c r="AB63" s="98">
        <f>IF(INDEX('Pace of change parameters'!$E$27:$I$27,1,$B$6)=1,MAX(AA63,Y63),Y63)</f>
        <v>389613.71385102748</v>
      </c>
      <c r="AC63" s="96">
        <f t="shared" si="5"/>
        <v>2.0029986807694744E-2</v>
      </c>
      <c r="AD63" s="142">
        <v>1.7343341171270454E-2</v>
      </c>
      <c r="AE63" s="55">
        <f>IF(ROUND(AB63,0)/D63 &gt; (1+'Pace of change parameters'!$F$25), ROUND(AB63,0), ROUNDUP(AB63,0))</f>
        <v>389614</v>
      </c>
      <c r="AF63" s="55">
        <v>1330.0703108815426</v>
      </c>
      <c r="AG63" s="16">
        <f t="shared" si="10"/>
        <v>2.0030735961336532E-2</v>
      </c>
      <c r="AH63" s="16">
        <f t="shared" si="10"/>
        <v>1.7344088351724629E-2</v>
      </c>
      <c r="AI63" s="55"/>
      <c r="AJ63" s="55">
        <v>381011.59409655613</v>
      </c>
      <c r="AK63" s="55">
        <v>1300.7032843005604</v>
      </c>
      <c r="AL63" s="16">
        <f t="shared" si="8"/>
        <v>2.2577806126455657E-2</v>
      </c>
      <c r="AM63" s="57">
        <f t="shared" si="8"/>
        <v>2.2577806126455657E-2</v>
      </c>
      <c r="AN63" s="10"/>
    </row>
    <row r="64" spans="1:40" x14ac:dyDescent="0.2">
      <c r="A64" s="188" t="s">
        <v>175</v>
      </c>
      <c r="B64" s="188" t="s">
        <v>176</v>
      </c>
      <c r="D64" s="67">
        <v>250872</v>
      </c>
      <c r="E64" s="72">
        <v>1175.4326230433396</v>
      </c>
      <c r="F64" s="54"/>
      <c r="G64" s="87">
        <v>245751.33621042431</v>
      </c>
      <c r="H64" s="80">
        <v>1142.903014715215</v>
      </c>
      <c r="I64" s="89"/>
      <c r="J64" s="102">
        <f t="shared" si="9"/>
        <v>2.0836768859686439E-2</v>
      </c>
      <c r="K64" s="125">
        <f t="shared" si="9"/>
        <v>2.8462264872256116E-2</v>
      </c>
      <c r="L64" s="102">
        <v>1.8672694732324802E-2</v>
      </c>
      <c r="M64" s="96">
        <f>INDEX('Pace of change parameters'!$E$20:$I$20,1,$B$6)</f>
        <v>1.1119783131080974E-2</v>
      </c>
      <c r="N64" s="107">
        <f>IF(INDEX('Pace of change parameters'!$E$28:$I$28,1,$B$6)=1,(1+L64)*D64,D64)</f>
        <v>255556.45627288779</v>
      </c>
      <c r="O64" s="93">
        <f>IF(K64&lt;INDEX('Pace of change parameters'!$E$16:$I$16,1,$B$6),1,IF(K64&gt;INDEX('Pace of change parameters'!$E$17:$I$17,1,$B$6),0,(K64-INDEX('Pace of change parameters'!$E$17:$I$17,1,$B$6))/(INDEX('Pace of change parameters'!$E$16:$I$16,1,$B$6)-INDEX('Pace of change parameters'!$E$17:$I$17,1,$B$6))))</f>
        <v>0</v>
      </c>
      <c r="P64" s="56">
        <v>1.8672694732324802E-2</v>
      </c>
      <c r="Q64" s="56">
        <v>1.1119783131080974E-2</v>
      </c>
      <c r="R64" s="9">
        <f>IF(INDEX('Pace of change parameters'!$E$29:$I$29,1,$B$6)=1,D64*(1+P64),D64)</f>
        <v>255556.45627288779</v>
      </c>
      <c r="S64" s="102">
        <f>IF(P64&lt;INDEX('Pace of change parameters'!$E$22:$I$22,1,$B$6),INDEX('Pace of change parameters'!$E$22:$I$22,1,$B$6),P64)</f>
        <v>2.0029986807694699E-2</v>
      </c>
      <c r="T64" s="131">
        <v>1.2467011613782386E-2</v>
      </c>
      <c r="U64" s="116">
        <f t="shared" si="3"/>
        <v>255896.96285042001</v>
      </c>
      <c r="V64" s="130">
        <f>IF(J64&gt;INDEX('Pace of change parameters'!$E$24:$I$24,1,$B$6),0,IF(J64&lt;INDEX('Pace of change parameters'!$E$23:$I$23,1,$B$6),1,(J64-INDEX('Pace of change parameters'!$E$24:$I$24,1,$B$6))/(INDEX('Pace of change parameters'!$E$23:$I$23,1,$B$6)-INDEX('Pace of change parameters'!$E$24:$I$24,1,$B$6))))</f>
        <v>1</v>
      </c>
      <c r="W64" s="131">
        <f>MIN(S64, S64+(INDEX('Pace of change parameters'!$E$25:$I$25,1,$B$6)-S64)*(1-V64))</f>
        <v>2.0029986807694699E-2</v>
      </c>
      <c r="X64" s="131">
        <v>1.2467011613782386E-2</v>
      </c>
      <c r="Y64" s="107">
        <f t="shared" si="4"/>
        <v>255896.96285042001</v>
      </c>
      <c r="Z64" s="96">
        <v>0</v>
      </c>
      <c r="AA64" s="98">
        <f t="shared" si="7"/>
        <v>250993.44372683825</v>
      </c>
      <c r="AB64" s="98">
        <f>IF(INDEX('Pace of change parameters'!$E$27:$I$27,1,$B$6)=1,MAX(AA64,Y64),Y64)</f>
        <v>255896.96285042001</v>
      </c>
      <c r="AC64" s="96">
        <f t="shared" si="5"/>
        <v>2.0029986807694744E-2</v>
      </c>
      <c r="AD64" s="142">
        <v>1.2467011613782386E-2</v>
      </c>
      <c r="AE64" s="55">
        <f>IF(ROUND(AB64,0)/D64 &gt; (1+'Pace of change parameters'!$F$25), ROUND(AB64,0), ROUNDUP(AB64,0))</f>
        <v>255897</v>
      </c>
      <c r="AF64" s="55">
        <v>1190.086927975668</v>
      </c>
      <c r="AG64" s="16">
        <f t="shared" si="10"/>
        <v>2.0030134889505335E-2</v>
      </c>
      <c r="AH64" s="16">
        <f t="shared" si="10"/>
        <v>1.2467158597645911E-2</v>
      </c>
      <c r="AI64" s="55"/>
      <c r="AJ64" s="55">
        <v>250993.44372683825</v>
      </c>
      <c r="AK64" s="55">
        <v>1167.2822127141258</v>
      </c>
      <c r="AL64" s="16">
        <f t="shared" si="8"/>
        <v>1.9536591077248922E-2</v>
      </c>
      <c r="AM64" s="57">
        <f t="shared" si="8"/>
        <v>1.9536591077248922E-2</v>
      </c>
      <c r="AN64" s="10"/>
    </row>
    <row r="65" spans="1:40" x14ac:dyDescent="0.2">
      <c r="A65" s="188" t="s">
        <v>177</v>
      </c>
      <c r="B65" s="188" t="s">
        <v>178</v>
      </c>
      <c r="D65" s="67">
        <v>364573</v>
      </c>
      <c r="E65" s="72">
        <v>1326.4813001635259</v>
      </c>
      <c r="F65" s="54"/>
      <c r="G65" s="87">
        <v>369780.26137162</v>
      </c>
      <c r="H65" s="80">
        <v>1335.9960231657087</v>
      </c>
      <c r="I65" s="89"/>
      <c r="J65" s="102">
        <f t="shared" si="9"/>
        <v>-1.4082042541440076E-2</v>
      </c>
      <c r="K65" s="125">
        <f t="shared" si="9"/>
        <v>-7.1218198536528998E-3</v>
      </c>
      <c r="L65" s="102">
        <v>1.8257921554647893E-2</v>
      </c>
      <c r="M65" s="96">
        <f>INDEX('Pace of change parameters'!$E$20:$I$20,1,$B$6)</f>
        <v>1.1119783131080974E-2</v>
      </c>
      <c r="N65" s="107">
        <f>IF(INDEX('Pace of change parameters'!$E$28:$I$28,1,$B$6)=1,(1+L65)*D65,D65)</f>
        <v>371229.34523494262</v>
      </c>
      <c r="O65" s="93">
        <f>IF(K65&lt;INDEX('Pace of change parameters'!$E$16:$I$16,1,$B$6),1,IF(K65&gt;INDEX('Pace of change parameters'!$E$17:$I$17,1,$B$6),0,(K65-INDEX('Pace of change parameters'!$E$17:$I$17,1,$B$6))/(INDEX('Pace of change parameters'!$E$16:$I$16,1,$B$6)-INDEX('Pace of change parameters'!$E$17:$I$17,1,$B$6))))</f>
        <v>0</v>
      </c>
      <c r="P65" s="56">
        <v>1.8257921554647893E-2</v>
      </c>
      <c r="Q65" s="56">
        <v>1.1119783131080974E-2</v>
      </c>
      <c r="R65" s="9">
        <f>IF(INDEX('Pace of change parameters'!$E$29:$I$29,1,$B$6)=1,D65*(1+P65),D65)</f>
        <v>371229.34523494262</v>
      </c>
      <c r="S65" s="102">
        <f>IF(P65&lt;INDEX('Pace of change parameters'!$E$22:$I$22,1,$B$6),INDEX('Pace of change parameters'!$E$22:$I$22,1,$B$6),P65)</f>
        <v>2.0029986807694699E-2</v>
      </c>
      <c r="T65" s="131">
        <v>1.2879425944975598E-2</v>
      </c>
      <c r="U65" s="116">
        <f t="shared" si="3"/>
        <v>371875.39238044171</v>
      </c>
      <c r="V65" s="130">
        <f>IF(J65&gt;INDEX('Pace of change parameters'!$E$24:$I$24,1,$B$6),0,IF(J65&lt;INDEX('Pace of change parameters'!$E$23:$I$23,1,$B$6),1,(J65-INDEX('Pace of change parameters'!$E$24:$I$24,1,$B$6))/(INDEX('Pace of change parameters'!$E$23:$I$23,1,$B$6)-INDEX('Pace of change parameters'!$E$24:$I$24,1,$B$6))))</f>
        <v>1</v>
      </c>
      <c r="W65" s="131">
        <f>MIN(S65, S65+(INDEX('Pace of change parameters'!$E$25:$I$25,1,$B$6)-S65)*(1-V65))</f>
        <v>2.0029986807694699E-2</v>
      </c>
      <c r="X65" s="131">
        <v>1.2879425944975598E-2</v>
      </c>
      <c r="Y65" s="107">
        <f t="shared" si="4"/>
        <v>371875.39238044171</v>
      </c>
      <c r="Z65" s="96">
        <v>0</v>
      </c>
      <c r="AA65" s="98">
        <f t="shared" si="7"/>
        <v>377668.02270569431</v>
      </c>
      <c r="AB65" s="98">
        <f>IF(INDEX('Pace of change parameters'!$E$27:$I$27,1,$B$6)=1,MAX(AA65,Y65),Y65)</f>
        <v>371875.39238044171</v>
      </c>
      <c r="AC65" s="96">
        <f t="shared" si="5"/>
        <v>2.0029986807694744E-2</v>
      </c>
      <c r="AD65" s="142">
        <v>1.2879425944975598E-2</v>
      </c>
      <c r="AE65" s="55">
        <f>IF(ROUND(AB65,0)/D65 &gt; (1+'Pace of change parameters'!$F$25), ROUND(AB65,0), ROUNDUP(AB65,0))</f>
        <v>371875</v>
      </c>
      <c r="AF65" s="55">
        <v>1343.5642001871283</v>
      </c>
      <c r="AG65" s="16">
        <f t="shared" si="10"/>
        <v>2.0028910533692823E-2</v>
      </c>
      <c r="AH65" s="16">
        <f t="shared" si="10"/>
        <v>1.2878357215813319E-2</v>
      </c>
      <c r="AI65" s="55"/>
      <c r="AJ65" s="55">
        <v>377668.02270569431</v>
      </c>
      <c r="AK65" s="55">
        <v>1364.494076942065</v>
      </c>
      <c r="AL65" s="16">
        <f t="shared" si="8"/>
        <v>-1.5338928258187834E-2</v>
      </c>
      <c r="AM65" s="57">
        <f t="shared" si="8"/>
        <v>-1.5338928258187945E-2</v>
      </c>
      <c r="AN65" s="10"/>
    </row>
    <row r="66" spans="1:40" x14ac:dyDescent="0.2">
      <c r="A66" s="188" t="s">
        <v>179</v>
      </c>
      <c r="B66" s="188" t="s">
        <v>180</v>
      </c>
      <c r="D66" s="67">
        <v>409259</v>
      </c>
      <c r="E66" s="72">
        <v>1108.4902587060369</v>
      </c>
      <c r="F66" s="54"/>
      <c r="G66" s="87">
        <v>405000.7949142303</v>
      </c>
      <c r="H66" s="80">
        <v>1090.5872096673345</v>
      </c>
      <c r="I66" s="89"/>
      <c r="J66" s="102">
        <f t="shared" si="9"/>
        <v>1.0514065995034683E-2</v>
      </c>
      <c r="K66" s="125">
        <f t="shared" si="9"/>
        <v>1.6415971946125651E-2</v>
      </c>
      <c r="L66" s="102">
        <v>1.7025226772235058E-2</v>
      </c>
      <c r="M66" s="96">
        <f>INDEX('Pace of change parameters'!$E$20:$I$20,1,$B$6)</f>
        <v>1.1119783131080974E-2</v>
      </c>
      <c r="N66" s="107">
        <f>IF(INDEX('Pace of change parameters'!$E$28:$I$28,1,$B$6)=1,(1+L66)*D66,D66)</f>
        <v>416226.72728357813</v>
      </c>
      <c r="O66" s="93">
        <f>IF(K66&lt;INDEX('Pace of change parameters'!$E$16:$I$16,1,$B$6),1,IF(K66&gt;INDEX('Pace of change parameters'!$E$17:$I$17,1,$B$6),0,(K66-INDEX('Pace of change parameters'!$E$17:$I$17,1,$B$6))/(INDEX('Pace of change parameters'!$E$16:$I$16,1,$B$6)-INDEX('Pace of change parameters'!$E$17:$I$17,1,$B$6))))</f>
        <v>0</v>
      </c>
      <c r="P66" s="56">
        <v>1.7025226772235058E-2</v>
      </c>
      <c r="Q66" s="56">
        <v>1.1119783131080974E-2</v>
      </c>
      <c r="R66" s="9">
        <f>IF(INDEX('Pace of change parameters'!$E$29:$I$29,1,$B$6)=1,D66*(1+P66),D66)</f>
        <v>416226.72728357813</v>
      </c>
      <c r="S66" s="102">
        <f>IF(P66&lt;INDEX('Pace of change parameters'!$E$22:$I$22,1,$B$6),INDEX('Pace of change parameters'!$E$22:$I$22,1,$B$6),P66)</f>
        <v>2.0029986807694699E-2</v>
      </c>
      <c r="T66" s="131">
        <v>1.4107095771355604E-2</v>
      </c>
      <c r="U66" s="116">
        <f t="shared" si="3"/>
        <v>417456.45237093035</v>
      </c>
      <c r="V66" s="130">
        <f>IF(J66&gt;INDEX('Pace of change parameters'!$E$24:$I$24,1,$B$6),0,IF(J66&lt;INDEX('Pace of change parameters'!$E$23:$I$23,1,$B$6),1,(J66-INDEX('Pace of change parameters'!$E$24:$I$24,1,$B$6))/(INDEX('Pace of change parameters'!$E$23:$I$23,1,$B$6)-INDEX('Pace of change parameters'!$E$24:$I$24,1,$B$6))))</f>
        <v>1</v>
      </c>
      <c r="W66" s="131">
        <f>MIN(S66, S66+(INDEX('Pace of change parameters'!$E$25:$I$25,1,$B$6)-S66)*(1-V66))</f>
        <v>2.0029986807694699E-2</v>
      </c>
      <c r="X66" s="131">
        <v>1.4107095771355604E-2</v>
      </c>
      <c r="Y66" s="107">
        <f t="shared" si="4"/>
        <v>417456.45237093035</v>
      </c>
      <c r="Z66" s="96">
        <v>0</v>
      </c>
      <c r="AA66" s="98">
        <f t="shared" si="7"/>
        <v>413639.84340898861</v>
      </c>
      <c r="AB66" s="98">
        <f>IF(INDEX('Pace of change parameters'!$E$27:$I$27,1,$B$6)=1,MAX(AA66,Y66),Y66)</f>
        <v>417456.45237093035</v>
      </c>
      <c r="AC66" s="96">
        <f t="shared" si="5"/>
        <v>2.0029986807694744E-2</v>
      </c>
      <c r="AD66" s="142">
        <v>1.4107095771355604E-2</v>
      </c>
      <c r="AE66" s="55">
        <f>IF(ROUND(AB66,0)/D66 &gt; (1+'Pace of change parameters'!$F$25), ROUND(AB66,0), ROUNDUP(AB66,0))</f>
        <v>417456</v>
      </c>
      <c r="AF66" s="55">
        <v>1124.1266188015823</v>
      </c>
      <c r="AG66" s="16">
        <f t="shared" si="10"/>
        <v>2.0028881466259696E-2</v>
      </c>
      <c r="AH66" s="16">
        <f t="shared" si="10"/>
        <v>1.4105996848179814E-2</v>
      </c>
      <c r="AI66" s="55"/>
      <c r="AJ66" s="55">
        <v>413639.84340898861</v>
      </c>
      <c r="AK66" s="55">
        <v>1113.8504622594053</v>
      </c>
      <c r="AL66" s="16">
        <f t="shared" si="8"/>
        <v>9.2257954639010098E-3</v>
      </c>
      <c r="AM66" s="57">
        <f t="shared" si="8"/>
        <v>9.2257954639010098E-3</v>
      </c>
      <c r="AN66" s="10"/>
    </row>
    <row r="67" spans="1:40" x14ac:dyDescent="0.2">
      <c r="A67" s="188" t="s">
        <v>181</v>
      </c>
      <c r="B67" s="188" t="s">
        <v>182</v>
      </c>
      <c r="D67" s="67">
        <v>221217</v>
      </c>
      <c r="E67" s="72">
        <v>1307.7324714851145</v>
      </c>
      <c r="F67" s="54"/>
      <c r="G67" s="87">
        <v>215998.63190905534</v>
      </c>
      <c r="H67" s="80">
        <v>1275.3199802380582</v>
      </c>
      <c r="I67" s="89"/>
      <c r="J67" s="102">
        <f t="shared" si="9"/>
        <v>2.4159264550998705E-2</v>
      </c>
      <c r="K67" s="125">
        <f t="shared" si="9"/>
        <v>2.541518344361382E-2</v>
      </c>
      <c r="L67" s="102">
        <v>1.2359711804565299E-2</v>
      </c>
      <c r="M67" s="96">
        <f>INDEX('Pace of change parameters'!$E$20:$I$20,1,$B$6)</f>
        <v>1.1119783131080974E-2</v>
      </c>
      <c r="N67" s="107">
        <f>IF(INDEX('Pace of change parameters'!$E$28:$I$28,1,$B$6)=1,(1+L67)*D67,D67)</f>
        <v>223951.17836627053</v>
      </c>
      <c r="O67" s="93">
        <f>IF(K67&lt;INDEX('Pace of change parameters'!$E$16:$I$16,1,$B$6),1,IF(K67&gt;INDEX('Pace of change parameters'!$E$17:$I$17,1,$B$6),0,(K67-INDEX('Pace of change parameters'!$E$17:$I$17,1,$B$6))/(INDEX('Pace of change parameters'!$E$16:$I$16,1,$B$6)-INDEX('Pace of change parameters'!$E$17:$I$17,1,$B$6))))</f>
        <v>0</v>
      </c>
      <c r="P67" s="56">
        <v>1.2359711804565299E-2</v>
      </c>
      <c r="Q67" s="56">
        <v>1.1119783131080974E-2</v>
      </c>
      <c r="R67" s="9">
        <f>IF(INDEX('Pace of change parameters'!$E$29:$I$29,1,$B$6)=1,D67*(1+P67),D67)</f>
        <v>223951.17836627053</v>
      </c>
      <c r="S67" s="102">
        <f>IF(P67&lt;INDEX('Pace of change parameters'!$E$22:$I$22,1,$B$6),INDEX('Pace of change parameters'!$E$22:$I$22,1,$B$6),P67)</f>
        <v>2.0029986807694699E-2</v>
      </c>
      <c r="T67" s="131">
        <v>1.8780663653376051E-2</v>
      </c>
      <c r="U67" s="116">
        <f t="shared" si="3"/>
        <v>225647.9735916378</v>
      </c>
      <c r="V67" s="130">
        <f>IF(J67&gt;INDEX('Pace of change parameters'!$E$24:$I$24,1,$B$6),0,IF(J67&lt;INDEX('Pace of change parameters'!$E$23:$I$23,1,$B$6),1,(J67-INDEX('Pace of change parameters'!$E$24:$I$24,1,$B$6))/(INDEX('Pace of change parameters'!$E$23:$I$23,1,$B$6)-INDEX('Pace of change parameters'!$E$24:$I$24,1,$B$6))))</f>
        <v>1</v>
      </c>
      <c r="W67" s="131">
        <f>MIN(S67, S67+(INDEX('Pace of change parameters'!$E$25:$I$25,1,$B$6)-S67)*(1-V67))</f>
        <v>2.0029986807694699E-2</v>
      </c>
      <c r="X67" s="131">
        <v>1.8780663653376051E-2</v>
      </c>
      <c r="Y67" s="107">
        <f t="shared" si="4"/>
        <v>225647.9735916378</v>
      </c>
      <c r="Z67" s="96">
        <v>0</v>
      </c>
      <c r="AA67" s="98">
        <f t="shared" si="7"/>
        <v>220606.08621358074</v>
      </c>
      <c r="AB67" s="98">
        <f>IF(INDEX('Pace of change parameters'!$E$27:$I$27,1,$B$6)=1,MAX(AA67,Y67),Y67)</f>
        <v>225647.9735916378</v>
      </c>
      <c r="AC67" s="96">
        <f t="shared" si="5"/>
        <v>2.0029986807694744E-2</v>
      </c>
      <c r="AD67" s="142">
        <v>1.8780663653376051E-2</v>
      </c>
      <c r="AE67" s="55">
        <f>IF(ROUND(AB67,0)/D67 &gt; (1+'Pace of change parameters'!$F$25), ROUND(AB67,0), ROUNDUP(AB67,0))</f>
        <v>225648</v>
      </c>
      <c r="AF67" s="55">
        <v>1332.2927111034769</v>
      </c>
      <c r="AG67" s="16">
        <f t="shared" si="10"/>
        <v>2.003010618532941E-2</v>
      </c>
      <c r="AH67" s="16">
        <f t="shared" si="10"/>
        <v>1.878078288479812E-2</v>
      </c>
      <c r="AI67" s="55"/>
      <c r="AJ67" s="55">
        <v>220606.08621358074</v>
      </c>
      <c r="AK67" s="55">
        <v>1302.523756857667</v>
      </c>
      <c r="AL67" s="16">
        <f t="shared" si="8"/>
        <v>2.2854826323956967E-2</v>
      </c>
      <c r="AM67" s="57">
        <f t="shared" si="8"/>
        <v>2.2854826323956967E-2</v>
      </c>
      <c r="AN67" s="10"/>
    </row>
    <row r="68" spans="1:40" x14ac:dyDescent="0.2">
      <c r="A68" s="188" t="s">
        <v>183</v>
      </c>
      <c r="B68" s="188" t="s">
        <v>184</v>
      </c>
      <c r="D68" s="67">
        <v>237139</v>
      </c>
      <c r="E68" s="72">
        <v>1239.0741745964269</v>
      </c>
      <c r="F68" s="54"/>
      <c r="G68" s="87">
        <v>224928.44683284772</v>
      </c>
      <c r="H68" s="80">
        <v>1167.5769729585375</v>
      </c>
      <c r="I68" s="89"/>
      <c r="J68" s="102">
        <f t="shared" si="9"/>
        <v>5.4286389023200599E-2</v>
      </c>
      <c r="K68" s="125">
        <f t="shared" si="9"/>
        <v>6.1235535895095561E-2</v>
      </c>
      <c r="L68" s="102">
        <v>1.7784404766352235E-2</v>
      </c>
      <c r="M68" s="96">
        <f>INDEX('Pace of change parameters'!$E$20:$I$20,1,$B$6)</f>
        <v>1.1119783131080974E-2</v>
      </c>
      <c r="N68" s="107">
        <f>IF(INDEX('Pace of change parameters'!$E$28:$I$28,1,$B$6)=1,(1+L68)*D68,D68)</f>
        <v>241356.375961888</v>
      </c>
      <c r="O68" s="93">
        <f>IF(K68&lt;INDEX('Pace of change parameters'!$E$16:$I$16,1,$B$6),1,IF(K68&gt;INDEX('Pace of change parameters'!$E$17:$I$17,1,$B$6),0,(K68-INDEX('Pace of change parameters'!$E$17:$I$17,1,$B$6))/(INDEX('Pace of change parameters'!$E$16:$I$16,1,$B$6)-INDEX('Pace of change parameters'!$E$17:$I$17,1,$B$6))))</f>
        <v>0</v>
      </c>
      <c r="P68" s="56">
        <v>1.7784404766352235E-2</v>
      </c>
      <c r="Q68" s="56">
        <v>1.1119783131080974E-2</v>
      </c>
      <c r="R68" s="9">
        <f>IF(INDEX('Pace of change parameters'!$E$29:$I$29,1,$B$6)=1,D68*(1+P68),D68)</f>
        <v>241356.375961888</v>
      </c>
      <c r="S68" s="102">
        <f>IF(P68&lt;INDEX('Pace of change parameters'!$E$22:$I$22,1,$B$6),INDEX('Pace of change parameters'!$E$22:$I$22,1,$B$6),P68)</f>
        <v>2.0029986807694699E-2</v>
      </c>
      <c r="T68" s="131">
        <v>1.3350660727566188E-2</v>
      </c>
      <c r="U68" s="116">
        <f t="shared" si="3"/>
        <v>241888.89104158993</v>
      </c>
      <c r="V68" s="130">
        <f>IF(J68&gt;INDEX('Pace of change parameters'!$E$24:$I$24,1,$B$6),0,IF(J68&lt;INDEX('Pace of change parameters'!$E$23:$I$23,1,$B$6),1,(J68-INDEX('Pace of change parameters'!$E$24:$I$24,1,$B$6))/(INDEX('Pace of change parameters'!$E$23:$I$23,1,$B$6)-INDEX('Pace of change parameters'!$E$24:$I$24,1,$B$6))))</f>
        <v>0.91427221953598814</v>
      </c>
      <c r="W68" s="131">
        <f>MIN(S68, S68+(INDEX('Pace of change parameters'!$E$25:$I$25,1,$B$6)-S68)*(1-V68))</f>
        <v>1.8452595647156882E-2</v>
      </c>
      <c r="X68" s="131">
        <v>1.1783598586815325E-2</v>
      </c>
      <c r="Y68" s="107">
        <f t="shared" si="4"/>
        <v>241514.83007917114</v>
      </c>
      <c r="Z68" s="96">
        <v>0</v>
      </c>
      <c r="AA68" s="98">
        <f t="shared" si="7"/>
        <v>229726.3825022114</v>
      </c>
      <c r="AB68" s="98">
        <f>IF(INDEX('Pace of change parameters'!$E$27:$I$27,1,$B$6)=1,MAX(AA68,Y68),Y68)</f>
        <v>241514.83007917114</v>
      </c>
      <c r="AC68" s="96">
        <f t="shared" si="5"/>
        <v>1.8452595647156844E-2</v>
      </c>
      <c r="AD68" s="142">
        <v>1.1783598586815325E-2</v>
      </c>
      <c r="AE68" s="55">
        <f>IF(ROUND(AB68,0)/D68 &gt; (1+'Pace of change parameters'!$F$25), ROUND(AB68,0), ROUNDUP(AB68,0))</f>
        <v>241515</v>
      </c>
      <c r="AF68" s="55">
        <v>1253.6758093280926</v>
      </c>
      <c r="AG68" s="16">
        <f t="shared" si="10"/>
        <v>1.8453312192427296E-2</v>
      </c>
      <c r="AH68" s="16">
        <f t="shared" si="10"/>
        <v>1.1784310440027923E-2</v>
      </c>
      <c r="AI68" s="55"/>
      <c r="AJ68" s="55">
        <v>229726.3825022114</v>
      </c>
      <c r="AK68" s="55">
        <v>1192.4824897313824</v>
      </c>
      <c r="AL68" s="16">
        <f t="shared" si="8"/>
        <v>5.1315906207137996E-2</v>
      </c>
      <c r="AM68" s="57">
        <f t="shared" si="8"/>
        <v>5.1315906207137996E-2</v>
      </c>
      <c r="AN68" s="10"/>
    </row>
    <row r="69" spans="1:40" x14ac:dyDescent="0.2">
      <c r="A69" s="188" t="s">
        <v>185</v>
      </c>
      <c r="B69" s="188" t="s">
        <v>186</v>
      </c>
      <c r="D69" s="67">
        <v>217072</v>
      </c>
      <c r="E69" s="72">
        <v>1258.5972847197338</v>
      </c>
      <c r="F69" s="54"/>
      <c r="G69" s="87">
        <v>214615.15102442988</v>
      </c>
      <c r="H69" s="80">
        <v>1238.3140733472565</v>
      </c>
      <c r="I69" s="89"/>
      <c r="J69" s="102">
        <f t="shared" si="9"/>
        <v>1.1447695858576301E-2</v>
      </c>
      <c r="K69" s="125">
        <f t="shared" si="9"/>
        <v>1.6379698663724573E-2</v>
      </c>
      <c r="L69" s="102">
        <v>1.605018697416849E-2</v>
      </c>
      <c r="M69" s="96">
        <f>INDEX('Pace of change parameters'!$E$20:$I$20,1,$B$6)</f>
        <v>1.1119783131080974E-2</v>
      </c>
      <c r="N69" s="107">
        <f>IF(INDEX('Pace of change parameters'!$E$28:$I$28,1,$B$6)=1,(1+L69)*D69,D69)</f>
        <v>220556.04618685669</v>
      </c>
      <c r="O69" s="93">
        <f>IF(K69&lt;INDEX('Pace of change parameters'!$E$16:$I$16,1,$B$6),1,IF(K69&gt;INDEX('Pace of change parameters'!$E$17:$I$17,1,$B$6),0,(K69-INDEX('Pace of change parameters'!$E$17:$I$17,1,$B$6))/(INDEX('Pace of change parameters'!$E$16:$I$16,1,$B$6)-INDEX('Pace of change parameters'!$E$17:$I$17,1,$B$6))))</f>
        <v>0</v>
      </c>
      <c r="P69" s="56">
        <v>1.605018697416849E-2</v>
      </c>
      <c r="Q69" s="56">
        <v>1.1119783131080974E-2</v>
      </c>
      <c r="R69" s="9">
        <f>IF(INDEX('Pace of change parameters'!$E$29:$I$29,1,$B$6)=1,D69*(1+P69),D69)</f>
        <v>220556.04618685669</v>
      </c>
      <c r="S69" s="102">
        <f>IF(P69&lt;INDEX('Pace of change parameters'!$E$22:$I$22,1,$B$6),INDEX('Pace of change parameters'!$E$22:$I$22,1,$B$6),P69)</f>
        <v>2.0029986807694699E-2</v>
      </c>
      <c r="T69" s="131">
        <v>1.5080270906358884E-2</v>
      </c>
      <c r="U69" s="116">
        <f t="shared" si="3"/>
        <v>221419.94929631992</v>
      </c>
      <c r="V69" s="130">
        <f>IF(J69&gt;INDEX('Pace of change parameters'!$E$24:$I$24,1,$B$6),0,IF(J69&lt;INDEX('Pace of change parameters'!$E$23:$I$23,1,$B$6),1,(J69-INDEX('Pace of change parameters'!$E$24:$I$24,1,$B$6))/(INDEX('Pace of change parameters'!$E$23:$I$23,1,$B$6)-INDEX('Pace of change parameters'!$E$24:$I$24,1,$B$6))))</f>
        <v>1</v>
      </c>
      <c r="W69" s="131">
        <f>MIN(S69, S69+(INDEX('Pace of change parameters'!$E$25:$I$25,1,$B$6)-S69)*(1-V69))</f>
        <v>2.0029986807694699E-2</v>
      </c>
      <c r="X69" s="131">
        <v>1.5080270906358884E-2</v>
      </c>
      <c r="Y69" s="107">
        <f t="shared" si="4"/>
        <v>221419.94929631992</v>
      </c>
      <c r="Z69" s="96">
        <v>0</v>
      </c>
      <c r="AA69" s="98">
        <f t="shared" si="7"/>
        <v>219193.09437834992</v>
      </c>
      <c r="AB69" s="98">
        <f>IF(INDEX('Pace of change parameters'!$E$27:$I$27,1,$B$6)=1,MAX(AA69,Y69),Y69)</f>
        <v>221419.94929631992</v>
      </c>
      <c r="AC69" s="96">
        <f t="shared" si="5"/>
        <v>2.0029986807694744E-2</v>
      </c>
      <c r="AD69" s="142">
        <v>1.5080270906358884E-2</v>
      </c>
      <c r="AE69" s="55">
        <f>IF(ROUND(AB69,0)/D69 &gt; (1+'Pace of change parameters'!$F$25), ROUND(AB69,0), ROUNDUP(AB69,0))</f>
        <v>221420</v>
      </c>
      <c r="AF69" s="55">
        <v>1277.5775652919231</v>
      </c>
      <c r="AG69" s="16">
        <f t="shared" si="10"/>
        <v>2.0030220387705411E-2</v>
      </c>
      <c r="AH69" s="16">
        <f t="shared" si="10"/>
        <v>1.5080503352917773E-2</v>
      </c>
      <c r="AI69" s="55"/>
      <c r="AJ69" s="55">
        <v>219193.09437834992</v>
      </c>
      <c r="AK69" s="55">
        <v>1264.7284791107174</v>
      </c>
      <c r="AL69" s="16">
        <f t="shared" si="8"/>
        <v>1.0159561038935783E-2</v>
      </c>
      <c r="AM69" s="57">
        <f t="shared" si="8"/>
        <v>1.0159561038935783E-2</v>
      </c>
      <c r="AN69" s="10"/>
    </row>
    <row r="70" spans="1:40" x14ac:dyDescent="0.2">
      <c r="A70" s="188" t="s">
        <v>187</v>
      </c>
      <c r="B70" s="188" t="s">
        <v>188</v>
      </c>
      <c r="D70" s="67">
        <v>353184</v>
      </c>
      <c r="E70" s="72">
        <v>1357.4024568289028</v>
      </c>
      <c r="F70" s="54"/>
      <c r="G70" s="87">
        <v>332290.14226716262</v>
      </c>
      <c r="H70" s="80">
        <v>1272.492405147937</v>
      </c>
      <c r="I70" s="89"/>
      <c r="J70" s="102">
        <f t="shared" si="9"/>
        <v>6.2878355615011428E-2</v>
      </c>
      <c r="K70" s="125">
        <f t="shared" si="9"/>
        <v>6.6727354393203209E-2</v>
      </c>
      <c r="L70" s="102">
        <v>1.4781348717883391E-2</v>
      </c>
      <c r="M70" s="96">
        <f>INDEX('Pace of change parameters'!$E$20:$I$20,1,$B$6)</f>
        <v>1.1119783131080974E-2</v>
      </c>
      <c r="N70" s="107">
        <f>IF(INDEX('Pace of change parameters'!$E$28:$I$28,1,$B$6)=1,(1+L70)*D70,D70)</f>
        <v>358404.53586557694</v>
      </c>
      <c r="O70" s="93">
        <f>IF(K70&lt;INDEX('Pace of change parameters'!$E$16:$I$16,1,$B$6),1,IF(K70&gt;INDEX('Pace of change parameters'!$E$17:$I$17,1,$B$6),0,(K70-INDEX('Pace of change parameters'!$E$17:$I$17,1,$B$6))/(INDEX('Pace of change parameters'!$E$16:$I$16,1,$B$6)-INDEX('Pace of change parameters'!$E$17:$I$17,1,$B$6))))</f>
        <v>0</v>
      </c>
      <c r="P70" s="56">
        <v>1.4781348717883391E-2</v>
      </c>
      <c r="Q70" s="56">
        <v>1.1119783131080974E-2</v>
      </c>
      <c r="R70" s="9">
        <f>IF(INDEX('Pace of change parameters'!$E$29:$I$29,1,$B$6)=1,D70*(1+P70),D70)</f>
        <v>358404.53586557694</v>
      </c>
      <c r="S70" s="102">
        <f>IF(P70&lt;INDEX('Pace of change parameters'!$E$22:$I$22,1,$B$6),INDEX('Pace of change parameters'!$E$22:$I$22,1,$B$6),P70)</f>
        <v>2.0029986807694699E-2</v>
      </c>
      <c r="T70" s="131">
        <v>1.6349482921886871E-2</v>
      </c>
      <c r="U70" s="116">
        <f t="shared" si="3"/>
        <v>360258.27086068888</v>
      </c>
      <c r="V70" s="130">
        <f>IF(J70&gt;INDEX('Pace of change parameters'!$E$24:$I$24,1,$B$6),0,IF(J70&lt;INDEX('Pace of change parameters'!$E$23:$I$23,1,$B$6),1,(J70-INDEX('Pace of change parameters'!$E$24:$I$24,1,$B$6))/(INDEX('Pace of change parameters'!$E$23:$I$23,1,$B$6)-INDEX('Pace of change parameters'!$E$24:$I$24,1,$B$6))))</f>
        <v>0.74243288769977156</v>
      </c>
      <c r="W70" s="131">
        <f>MIN(S70, S70+(INDEX('Pace of change parameters'!$E$25:$I$25,1,$B$6)-S70)*(1-V70))</f>
        <v>1.5290751941370495E-2</v>
      </c>
      <c r="X70" s="131">
        <v>1.1627348310032426E-2</v>
      </c>
      <c r="Y70" s="107">
        <f t="shared" si="4"/>
        <v>358584.44893366098</v>
      </c>
      <c r="Z70" s="96">
        <v>0</v>
      </c>
      <c r="AA70" s="98">
        <f t="shared" si="7"/>
        <v>339378.20404240949</v>
      </c>
      <c r="AB70" s="98">
        <f>IF(INDEX('Pace of change parameters'!$E$27:$I$27,1,$B$6)=1,MAX(AA70,Y70),Y70)</f>
        <v>358584.44893366098</v>
      </c>
      <c r="AC70" s="96">
        <f t="shared" si="5"/>
        <v>1.5290751941370528E-2</v>
      </c>
      <c r="AD70" s="142">
        <v>1.1627348310032426E-2</v>
      </c>
      <c r="AE70" s="55">
        <f>IF(ROUND(AB70,0)/D70 &gt; (1+'Pace of change parameters'!$F$25), ROUND(AB70,0), ROUNDUP(AB70,0))</f>
        <v>358584</v>
      </c>
      <c r="AF70" s="55">
        <v>1373.1837288170423</v>
      </c>
      <c r="AG70" s="16">
        <f t="shared" si="10"/>
        <v>1.5289480837183955E-2</v>
      </c>
      <c r="AH70" s="16">
        <f t="shared" si="10"/>
        <v>1.1626081792283527E-2</v>
      </c>
      <c r="AI70" s="55"/>
      <c r="AJ70" s="55">
        <v>339378.20404240949</v>
      </c>
      <c r="AK70" s="55">
        <v>1299.635866927099</v>
      </c>
      <c r="AL70" s="16">
        <f t="shared" si="8"/>
        <v>5.6591129686072827E-2</v>
      </c>
      <c r="AM70" s="57">
        <f t="shared" si="8"/>
        <v>5.6591129686073049E-2</v>
      </c>
      <c r="AN70" s="10"/>
    </row>
    <row r="71" spans="1:40" x14ac:dyDescent="0.2">
      <c r="A71" s="188" t="s">
        <v>189</v>
      </c>
      <c r="B71" s="188" t="s">
        <v>190</v>
      </c>
      <c r="D71" s="67">
        <v>158111</v>
      </c>
      <c r="E71" s="72">
        <v>1327.7568607827959</v>
      </c>
      <c r="F71" s="54"/>
      <c r="G71" s="87">
        <v>155199.77124245587</v>
      </c>
      <c r="H71" s="80">
        <v>1302.2503231449411</v>
      </c>
      <c r="I71" s="89"/>
      <c r="J71" s="102">
        <f t="shared" si="9"/>
        <v>1.8757944900551049E-2</v>
      </c>
      <c r="K71" s="125">
        <f t="shared" si="9"/>
        <v>1.9586508971836114E-2</v>
      </c>
      <c r="L71" s="102">
        <v>1.194213502365904E-2</v>
      </c>
      <c r="M71" s="96">
        <f>INDEX('Pace of change parameters'!$E$20:$I$20,1,$B$6)</f>
        <v>1.1119783131080974E-2</v>
      </c>
      <c r="N71" s="107">
        <f>IF(INDEX('Pace of change parameters'!$E$28:$I$28,1,$B$6)=1,(1+L71)*D71,D71)</f>
        <v>159999.18291072577</v>
      </c>
      <c r="O71" s="93">
        <f>IF(K71&lt;INDEX('Pace of change parameters'!$E$16:$I$16,1,$B$6),1,IF(K71&gt;INDEX('Pace of change parameters'!$E$17:$I$17,1,$B$6),0,(K71-INDEX('Pace of change parameters'!$E$17:$I$17,1,$B$6))/(INDEX('Pace of change parameters'!$E$16:$I$16,1,$B$6)-INDEX('Pace of change parameters'!$E$17:$I$17,1,$B$6))))</f>
        <v>0</v>
      </c>
      <c r="P71" s="56">
        <v>1.194213502365904E-2</v>
      </c>
      <c r="Q71" s="56">
        <v>1.1119783131080974E-2</v>
      </c>
      <c r="R71" s="9">
        <f>IF(INDEX('Pace of change parameters'!$E$29:$I$29,1,$B$6)=1,D71*(1+P71),D71)</f>
        <v>159999.18291072577</v>
      </c>
      <c r="S71" s="102">
        <f>IF(P71&lt;INDEX('Pace of change parameters'!$E$22:$I$22,1,$B$6),INDEX('Pace of change parameters'!$E$22:$I$22,1,$B$6),P71)</f>
        <v>2.0029986807694699E-2</v>
      </c>
      <c r="T71" s="131">
        <v>1.9201062345410191E-2</v>
      </c>
      <c r="U71" s="116">
        <f t="shared" si="3"/>
        <v>161277.96124415143</v>
      </c>
      <c r="V71" s="130">
        <f>IF(J71&gt;INDEX('Pace of change parameters'!$E$24:$I$24,1,$B$6),0,IF(J71&lt;INDEX('Pace of change parameters'!$E$23:$I$23,1,$B$6),1,(J71-INDEX('Pace of change parameters'!$E$24:$I$24,1,$B$6))/(INDEX('Pace of change parameters'!$E$23:$I$23,1,$B$6)-INDEX('Pace of change parameters'!$E$24:$I$24,1,$B$6))))</f>
        <v>1</v>
      </c>
      <c r="W71" s="131">
        <f>MIN(S71, S71+(INDEX('Pace of change parameters'!$E$25:$I$25,1,$B$6)-S71)*(1-V71))</f>
        <v>2.0029986807694699E-2</v>
      </c>
      <c r="X71" s="131">
        <v>1.9201062345410191E-2</v>
      </c>
      <c r="Y71" s="107">
        <f t="shared" si="4"/>
        <v>161277.96124415143</v>
      </c>
      <c r="Z71" s="96">
        <v>0</v>
      </c>
      <c r="AA71" s="98">
        <f t="shared" si="7"/>
        <v>158510.32857215917</v>
      </c>
      <c r="AB71" s="98">
        <f>IF(INDEX('Pace of change parameters'!$E$27:$I$27,1,$B$6)=1,MAX(AA71,Y71),Y71)</f>
        <v>161277.96124415143</v>
      </c>
      <c r="AC71" s="96">
        <f t="shared" si="5"/>
        <v>2.0029986807694744E-2</v>
      </c>
      <c r="AD71" s="142">
        <v>1.9201062345410191E-2</v>
      </c>
      <c r="AE71" s="55">
        <f>IF(ROUND(AB71,0)/D71 &gt; (1+'Pace of change parameters'!$F$25), ROUND(AB71,0), ROUNDUP(AB71,0))</f>
        <v>161278</v>
      </c>
      <c r="AF71" s="55">
        <v>1353.2515282388274</v>
      </c>
      <c r="AG71" s="16">
        <f t="shared" si="10"/>
        <v>2.0030231925672437E-2</v>
      </c>
      <c r="AH71" s="16">
        <f t="shared" si="10"/>
        <v>1.9201307264193446E-2</v>
      </c>
      <c r="AI71" s="55"/>
      <c r="AJ71" s="55">
        <v>158510.32857215917</v>
      </c>
      <c r="AK71" s="55">
        <v>1330.0285493490312</v>
      </c>
      <c r="AL71" s="16">
        <f t="shared" si="8"/>
        <v>1.7460511581621541E-2</v>
      </c>
      <c r="AM71" s="57">
        <f t="shared" si="8"/>
        <v>1.7460511581621541E-2</v>
      </c>
      <c r="AN71" s="10"/>
    </row>
    <row r="72" spans="1:40" x14ac:dyDescent="0.2">
      <c r="A72" s="188" t="s">
        <v>191</v>
      </c>
      <c r="B72" s="188" t="s">
        <v>192</v>
      </c>
      <c r="D72" s="67">
        <v>737037</v>
      </c>
      <c r="E72" s="72">
        <v>1252.6569914105514</v>
      </c>
      <c r="F72" s="54"/>
      <c r="G72" s="87">
        <v>694963.47771517129</v>
      </c>
      <c r="H72" s="80">
        <v>1174.5881640757768</v>
      </c>
      <c r="I72" s="89"/>
      <c r="J72" s="102">
        <f t="shared" si="9"/>
        <v>6.0540623549245609E-2</v>
      </c>
      <c r="K72" s="125">
        <f t="shared" si="9"/>
        <v>6.6464851019678806E-2</v>
      </c>
      <c r="L72" s="102">
        <v>1.6767943571250665E-2</v>
      </c>
      <c r="M72" s="96">
        <f>INDEX('Pace of change parameters'!$E$20:$I$20,1,$B$6)</f>
        <v>1.1119783131080974E-2</v>
      </c>
      <c r="N72" s="107">
        <f>IF(INDEX('Pace of change parameters'!$E$28:$I$28,1,$B$6)=1,(1+L72)*D72,D72)</f>
        <v>749395.59482592391</v>
      </c>
      <c r="O72" s="93">
        <f>IF(K72&lt;INDEX('Pace of change parameters'!$E$16:$I$16,1,$B$6),1,IF(K72&gt;INDEX('Pace of change parameters'!$E$17:$I$17,1,$B$6),0,(K72-INDEX('Pace of change parameters'!$E$17:$I$17,1,$B$6))/(INDEX('Pace of change parameters'!$E$16:$I$16,1,$B$6)-INDEX('Pace of change parameters'!$E$17:$I$17,1,$B$6))))</f>
        <v>0</v>
      </c>
      <c r="P72" s="56">
        <v>1.6767943571250665E-2</v>
      </c>
      <c r="Q72" s="56">
        <v>1.1119783131080974E-2</v>
      </c>
      <c r="R72" s="9">
        <f>IF(INDEX('Pace of change parameters'!$E$29:$I$29,1,$B$6)=1,D72*(1+P72),D72)</f>
        <v>749395.59482592391</v>
      </c>
      <c r="S72" s="102">
        <f>IF(P72&lt;INDEX('Pace of change parameters'!$E$22:$I$22,1,$B$6),INDEX('Pace of change parameters'!$E$22:$I$22,1,$B$6),P72)</f>
        <v>2.0029986807694699E-2</v>
      </c>
      <c r="T72" s="131">
        <v>1.4363705670783267E-2</v>
      </c>
      <c r="U72" s="116">
        <f t="shared" si="3"/>
        <v>751799.84138678294</v>
      </c>
      <c r="V72" s="130">
        <f>IF(J72&gt;INDEX('Pace of change parameters'!$E$24:$I$24,1,$B$6),0,IF(J72&lt;INDEX('Pace of change parameters'!$E$23:$I$23,1,$B$6),1,(J72-INDEX('Pace of change parameters'!$E$24:$I$24,1,$B$6))/(INDEX('Pace of change parameters'!$E$23:$I$23,1,$B$6)-INDEX('Pace of change parameters'!$E$24:$I$24,1,$B$6))))</f>
        <v>0.78918752901508793</v>
      </c>
      <c r="W72" s="131">
        <f>MIN(S72, S72+(INDEX('Pace of change parameters'!$E$25:$I$25,1,$B$6)-S72)*(1-V72))</f>
        <v>1.6151037341572316E-2</v>
      </c>
      <c r="X72" s="131">
        <v>1.0506303824314278E-2</v>
      </c>
      <c r="Y72" s="107">
        <f t="shared" si="4"/>
        <v>748940.9121091204</v>
      </c>
      <c r="Z72" s="96">
        <v>0</v>
      </c>
      <c r="AA72" s="98">
        <f t="shared" si="7"/>
        <v>709787.70339931769</v>
      </c>
      <c r="AB72" s="98">
        <f>IF(INDEX('Pace of change parameters'!$E$27:$I$27,1,$B$6)=1,MAX(AA72,Y72),Y72)</f>
        <v>748940.9121091204</v>
      </c>
      <c r="AC72" s="96">
        <f t="shared" si="5"/>
        <v>1.6151037341572305E-2</v>
      </c>
      <c r="AD72" s="142">
        <v>1.0506303824314278E-2</v>
      </c>
      <c r="AE72" s="55">
        <f>IF(ROUND(AB72,0)/D72 &gt; (1+'Pace of change parameters'!$F$25), ROUND(AB72,0), ROUNDUP(AB72,0))</f>
        <v>748941</v>
      </c>
      <c r="AF72" s="55">
        <v>1265.8179348981812</v>
      </c>
      <c r="AG72" s="16">
        <f t="shared" si="10"/>
        <v>1.6151156590510363E-2</v>
      </c>
      <c r="AH72" s="16">
        <f t="shared" si="10"/>
        <v>1.0506422410822891E-2</v>
      </c>
      <c r="AI72" s="55"/>
      <c r="AJ72" s="55">
        <v>709787.70339931769</v>
      </c>
      <c r="AK72" s="55">
        <v>1199.6432361601876</v>
      </c>
      <c r="AL72" s="16">
        <f t="shared" si="8"/>
        <v>5.5161982115453867E-2</v>
      </c>
      <c r="AM72" s="57">
        <f t="shared" si="8"/>
        <v>5.5161982115453867E-2</v>
      </c>
      <c r="AN72" s="10"/>
    </row>
    <row r="73" spans="1:40" x14ac:dyDescent="0.2">
      <c r="A73" s="188" t="s">
        <v>193</v>
      </c>
      <c r="B73" s="188" t="s">
        <v>194</v>
      </c>
      <c r="D73" s="67">
        <v>394029</v>
      </c>
      <c r="E73" s="72">
        <v>1111.5114554424238</v>
      </c>
      <c r="F73" s="54"/>
      <c r="G73" s="87">
        <v>385604.97202975664</v>
      </c>
      <c r="H73" s="80">
        <v>1081.0306842217549</v>
      </c>
      <c r="I73" s="89"/>
      <c r="J73" s="102">
        <f t="shared" si="9"/>
        <v>2.1846263874401695E-2</v>
      </c>
      <c r="K73" s="125">
        <f t="shared" si="9"/>
        <v>2.8196027796021594E-2</v>
      </c>
      <c r="L73" s="102">
        <v>1.7402892583396001E-2</v>
      </c>
      <c r="M73" s="96">
        <f>INDEX('Pace of change parameters'!$E$20:$I$20,1,$B$6)</f>
        <v>1.1119783131080974E-2</v>
      </c>
      <c r="N73" s="107">
        <f>IF(INDEX('Pace of change parameters'!$E$28:$I$28,1,$B$6)=1,(1+L73)*D73,D73)</f>
        <v>400886.24436174292</v>
      </c>
      <c r="O73" s="93">
        <f>IF(K73&lt;INDEX('Pace of change parameters'!$E$16:$I$16,1,$B$6),1,IF(K73&gt;INDEX('Pace of change parameters'!$E$17:$I$17,1,$B$6),0,(K73-INDEX('Pace of change parameters'!$E$17:$I$17,1,$B$6))/(INDEX('Pace of change parameters'!$E$16:$I$16,1,$B$6)-INDEX('Pace of change parameters'!$E$17:$I$17,1,$B$6))))</f>
        <v>0</v>
      </c>
      <c r="P73" s="56">
        <v>1.7402892583396001E-2</v>
      </c>
      <c r="Q73" s="56">
        <v>1.1119783131080974E-2</v>
      </c>
      <c r="R73" s="9">
        <f>IF(INDEX('Pace of change parameters'!$E$29:$I$29,1,$B$6)=1,D73*(1+P73),D73)</f>
        <v>400886.24436174292</v>
      </c>
      <c r="S73" s="102">
        <f>IF(P73&lt;INDEX('Pace of change parameters'!$E$22:$I$22,1,$B$6),INDEX('Pace of change parameters'!$E$22:$I$22,1,$B$6),P73)</f>
        <v>2.0029986807694699E-2</v>
      </c>
      <c r="T73" s="131">
        <v>1.3730653378946078E-2</v>
      </c>
      <c r="U73" s="116">
        <f t="shared" ref="U73:U136" si="11">D73*(1+S73)</f>
        <v>401921.39567184914</v>
      </c>
      <c r="V73" s="130">
        <f>IF(J73&gt;INDEX('Pace of change parameters'!$E$24:$I$24,1,$B$6),0,IF(J73&lt;INDEX('Pace of change parameters'!$E$23:$I$23,1,$B$6),1,(J73-INDEX('Pace of change parameters'!$E$24:$I$24,1,$B$6))/(INDEX('Pace of change parameters'!$E$23:$I$23,1,$B$6)-INDEX('Pace of change parameters'!$E$24:$I$24,1,$B$6))))</f>
        <v>1</v>
      </c>
      <c r="W73" s="131">
        <f>MIN(S73, S73+(INDEX('Pace of change parameters'!$E$25:$I$25,1,$B$6)-S73)*(1-V73))</f>
        <v>2.0029986807694699E-2</v>
      </c>
      <c r="X73" s="131">
        <v>1.3730653378946078E-2</v>
      </c>
      <c r="Y73" s="107">
        <f t="shared" ref="Y73:Y136" si="12">D73*(1+W73)</f>
        <v>401921.39567184914</v>
      </c>
      <c r="Z73" s="96">
        <v>0</v>
      </c>
      <c r="AA73" s="98">
        <f t="shared" si="7"/>
        <v>393830.28935015964</v>
      </c>
      <c r="AB73" s="98">
        <f>IF(INDEX('Pace of change parameters'!$E$27:$I$27,1,$B$6)=1,MAX(AA73,Y73),Y73)</f>
        <v>401921.39567184914</v>
      </c>
      <c r="AC73" s="96">
        <f t="shared" ref="AC73:AC136" si="13">AB73/D73-1</f>
        <v>2.0029986807694744E-2</v>
      </c>
      <c r="AD73" s="142">
        <v>1.3730653378946078E-2</v>
      </c>
      <c r="AE73" s="55">
        <f>IF(ROUND(AB73,0)/D73 &gt; (1+'Pace of change parameters'!$F$25), ROUND(AB73,0), ROUNDUP(AB73,0))</f>
        <v>401921</v>
      </c>
      <c r="AF73" s="55">
        <v>1126.772124710993</v>
      </c>
      <c r="AG73" s="16">
        <f t="shared" ref="AG73:AH104" si="14">AE73/D73 - 1</f>
        <v>2.0028982638333748E-2</v>
      </c>
      <c r="AH73" s="16">
        <f t="shared" si="14"/>
        <v>1.3729655410969155E-2</v>
      </c>
      <c r="AI73" s="55"/>
      <c r="AJ73" s="55">
        <v>393830.28935015964</v>
      </c>
      <c r="AK73" s="55">
        <v>1104.0900871231524</v>
      </c>
      <c r="AL73" s="16">
        <f t="shared" si="8"/>
        <v>2.0543647526934716E-2</v>
      </c>
      <c r="AM73" s="57">
        <f t="shared" si="8"/>
        <v>2.0543647526934716E-2</v>
      </c>
      <c r="AN73" s="10"/>
    </row>
    <row r="74" spans="1:40" x14ac:dyDescent="0.2">
      <c r="A74" s="188" t="s">
        <v>195</v>
      </c>
      <c r="B74" s="188" t="s">
        <v>196</v>
      </c>
      <c r="D74" s="67">
        <v>488812</v>
      </c>
      <c r="E74" s="72">
        <v>1338.6080063234124</v>
      </c>
      <c r="F74" s="54"/>
      <c r="G74" s="87">
        <v>475991.73816940567</v>
      </c>
      <c r="H74" s="80">
        <v>1296.7241605046092</v>
      </c>
      <c r="I74" s="89"/>
      <c r="J74" s="102">
        <f t="shared" si="9"/>
        <v>2.6933790657583945E-2</v>
      </c>
      <c r="K74" s="125">
        <f t="shared" si="9"/>
        <v>3.2299734280037073E-2</v>
      </c>
      <c r="L74" s="102">
        <v>1.6403095260048906E-2</v>
      </c>
      <c r="M74" s="96">
        <f>INDEX('Pace of change parameters'!$E$20:$I$20,1,$B$6)</f>
        <v>1.1119783131080974E-2</v>
      </c>
      <c r="N74" s="107">
        <f>IF(INDEX('Pace of change parameters'!$E$28:$I$28,1,$B$6)=1,(1+L74)*D74,D74)</f>
        <v>496830.02980025503</v>
      </c>
      <c r="O74" s="93">
        <f>IF(K74&lt;INDEX('Pace of change parameters'!$E$16:$I$16,1,$B$6),1,IF(K74&gt;INDEX('Pace of change parameters'!$E$17:$I$17,1,$B$6),0,(K74-INDEX('Pace of change parameters'!$E$17:$I$17,1,$B$6))/(INDEX('Pace of change parameters'!$E$16:$I$16,1,$B$6)-INDEX('Pace of change parameters'!$E$17:$I$17,1,$B$6))))</f>
        <v>0</v>
      </c>
      <c r="P74" s="56">
        <v>1.6403095260048906E-2</v>
      </c>
      <c r="Q74" s="56">
        <v>1.1119783131080974E-2</v>
      </c>
      <c r="R74" s="9">
        <f>IF(INDEX('Pace of change parameters'!$E$29:$I$29,1,$B$6)=1,D74*(1+P74),D74)</f>
        <v>496830.02980025503</v>
      </c>
      <c r="S74" s="102">
        <f>IF(P74&lt;INDEX('Pace of change parameters'!$E$22:$I$22,1,$B$6),INDEX('Pace of change parameters'!$E$22:$I$22,1,$B$6),P74)</f>
        <v>2.0029986807694699E-2</v>
      </c>
      <c r="T74" s="131">
        <v>1.4727821922184248E-2</v>
      </c>
      <c r="U74" s="116">
        <f t="shared" si="11"/>
        <v>498602.89791144291</v>
      </c>
      <c r="V74" s="130">
        <f>IF(J74&gt;INDEX('Pace of change parameters'!$E$24:$I$24,1,$B$6),0,IF(J74&lt;INDEX('Pace of change parameters'!$E$23:$I$23,1,$B$6),1,(J74-INDEX('Pace of change parameters'!$E$24:$I$24,1,$B$6))/(INDEX('Pace of change parameters'!$E$23:$I$23,1,$B$6)-INDEX('Pace of change parameters'!$E$24:$I$24,1,$B$6))))</f>
        <v>1</v>
      </c>
      <c r="W74" s="131">
        <f>MIN(S74, S74+(INDEX('Pace of change parameters'!$E$25:$I$25,1,$B$6)-S74)*(1-V74))</f>
        <v>2.0029986807694699E-2</v>
      </c>
      <c r="X74" s="131">
        <v>1.4727821922184248E-2</v>
      </c>
      <c r="Y74" s="107">
        <f t="shared" si="12"/>
        <v>498602.89791144291</v>
      </c>
      <c r="Z74" s="96">
        <v>0</v>
      </c>
      <c r="AA74" s="98">
        <f t="shared" ref="AA74:AA137" si="15">(1+Z74)*AJ74</f>
        <v>486145.09036225913</v>
      </c>
      <c r="AB74" s="98">
        <f>IF(INDEX('Pace of change parameters'!$E$27:$I$27,1,$B$6)=1,MAX(AA74,Y74),Y74)</f>
        <v>498602.89791144291</v>
      </c>
      <c r="AC74" s="96">
        <f t="shared" si="13"/>
        <v>2.0029986807694744E-2</v>
      </c>
      <c r="AD74" s="142">
        <v>1.4727821922184248E-2</v>
      </c>
      <c r="AE74" s="55">
        <f>IF(ROUND(AB74,0)/D74 &gt; (1+'Pace of change parameters'!$F$25), ROUND(AB74,0), ROUNDUP(AB74,0))</f>
        <v>498603</v>
      </c>
      <c r="AF74" s="55">
        <v>1358.323064779692</v>
      </c>
      <c r="AG74" s="16">
        <f t="shared" si="14"/>
        <v>2.0030195658044425E-2</v>
      </c>
      <c r="AH74" s="16">
        <f t="shared" si="14"/>
        <v>1.4728029686919664E-2</v>
      </c>
      <c r="AI74" s="55"/>
      <c r="AJ74" s="55">
        <v>486145.09036225913</v>
      </c>
      <c r="AK74" s="55">
        <v>1324.3845084535474</v>
      </c>
      <c r="AL74" s="16">
        <f t="shared" ref="AL74:AM137" si="16">AE74/AJ74-1</f>
        <v>2.5625908570747091E-2</v>
      </c>
      <c r="AM74" s="57">
        <f t="shared" si="16"/>
        <v>2.5625908570747313E-2</v>
      </c>
      <c r="AN74" s="10"/>
    </row>
    <row r="75" spans="1:40" x14ac:dyDescent="0.2">
      <c r="A75" s="188" t="s">
        <v>197</v>
      </c>
      <c r="B75" s="188" t="s">
        <v>198</v>
      </c>
      <c r="D75" s="67">
        <v>896349</v>
      </c>
      <c r="E75" s="72">
        <v>1240.0800778806988</v>
      </c>
      <c r="F75" s="54"/>
      <c r="G75" s="87">
        <v>904207.3252462321</v>
      </c>
      <c r="H75" s="80">
        <v>1241.8512114077241</v>
      </c>
      <c r="I75" s="89"/>
      <c r="J75" s="102">
        <f t="shared" si="9"/>
        <v>-8.6908444853530664E-3</v>
      </c>
      <c r="K75" s="125">
        <f t="shared" si="9"/>
        <v>-1.4262042914284789E-3</v>
      </c>
      <c r="L75" s="102">
        <v>1.8529602133098511E-2</v>
      </c>
      <c r="M75" s="96">
        <f>INDEX('Pace of change parameters'!$E$20:$I$20,1,$B$6)</f>
        <v>1.1119783131080974E-2</v>
      </c>
      <c r="N75" s="107">
        <f>IF(INDEX('Pace of change parameters'!$E$28:$I$28,1,$B$6)=1,(1+L75)*D75,D75)</f>
        <v>912957.99034240074</v>
      </c>
      <c r="O75" s="93">
        <f>IF(K75&lt;INDEX('Pace of change parameters'!$E$16:$I$16,1,$B$6),1,IF(K75&gt;INDEX('Pace of change parameters'!$E$17:$I$17,1,$B$6),0,(K75-INDEX('Pace of change parameters'!$E$17:$I$17,1,$B$6))/(INDEX('Pace of change parameters'!$E$16:$I$16,1,$B$6)-INDEX('Pace of change parameters'!$E$17:$I$17,1,$B$6))))</f>
        <v>0</v>
      </c>
      <c r="P75" s="56">
        <v>1.8529602133098511E-2</v>
      </c>
      <c r="Q75" s="56">
        <v>1.1119783131080974E-2</v>
      </c>
      <c r="R75" s="9">
        <f>IF(INDEX('Pace of change parameters'!$E$29:$I$29,1,$B$6)=1,D75*(1+P75),D75)</f>
        <v>912957.99034240074</v>
      </c>
      <c r="S75" s="102">
        <f>IF(P75&lt;INDEX('Pace of change parameters'!$E$22:$I$22,1,$B$6),INDEX('Pace of change parameters'!$E$22:$I$22,1,$B$6),P75)</f>
        <v>2.0029986807694699E-2</v>
      </c>
      <c r="T75" s="131">
        <v>1.2609252483384292E-2</v>
      </c>
      <c r="U75" s="116">
        <f t="shared" si="11"/>
        <v>914302.85864509037</v>
      </c>
      <c r="V75" s="130">
        <f>IF(J75&gt;INDEX('Pace of change parameters'!$E$24:$I$24,1,$B$6),0,IF(J75&lt;INDEX('Pace of change parameters'!$E$23:$I$23,1,$B$6),1,(J75-INDEX('Pace of change parameters'!$E$24:$I$24,1,$B$6))/(INDEX('Pace of change parameters'!$E$23:$I$23,1,$B$6)-INDEX('Pace of change parameters'!$E$24:$I$24,1,$B$6))))</f>
        <v>1</v>
      </c>
      <c r="W75" s="131">
        <f>MIN(S75, S75+(INDEX('Pace of change parameters'!$E$25:$I$25,1,$B$6)-S75)*(1-V75))</f>
        <v>2.0029986807694699E-2</v>
      </c>
      <c r="X75" s="131">
        <v>1.2609252483384292E-2</v>
      </c>
      <c r="Y75" s="107">
        <f t="shared" si="12"/>
        <v>914302.85864509037</v>
      </c>
      <c r="Z75" s="96">
        <v>0</v>
      </c>
      <c r="AA75" s="98">
        <f t="shared" si="15"/>
        <v>923494.91932063934</v>
      </c>
      <c r="AB75" s="98">
        <f>IF(INDEX('Pace of change parameters'!$E$27:$I$27,1,$B$6)=1,MAX(AA75,Y75),Y75)</f>
        <v>914302.85864509037</v>
      </c>
      <c r="AC75" s="96">
        <f t="shared" si="13"/>
        <v>2.0029986807694744E-2</v>
      </c>
      <c r="AD75" s="142">
        <v>1.2609252483384292E-2</v>
      </c>
      <c r="AE75" s="55">
        <f>IF(ROUND(AB75,0)/D75 &gt; (1+'Pace of change parameters'!$F$25), ROUND(AB75,0), ROUNDUP(AB75,0))</f>
        <v>914303</v>
      </c>
      <c r="AF75" s="55">
        <v>1255.7167548211564</v>
      </c>
      <c r="AG75" s="16">
        <f t="shared" si="14"/>
        <v>2.0030144508444758E-2</v>
      </c>
      <c r="AH75" s="16">
        <f t="shared" si="14"/>
        <v>1.2609409036858921E-2</v>
      </c>
      <c r="AI75" s="55"/>
      <c r="AJ75" s="55">
        <v>923494.91932063934</v>
      </c>
      <c r="AK75" s="55">
        <v>1268.3410676582478</v>
      </c>
      <c r="AL75" s="16">
        <f t="shared" si="16"/>
        <v>-9.9534054041156006E-3</v>
      </c>
      <c r="AM75" s="57">
        <f t="shared" si="16"/>
        <v>-9.9534054041156006E-3</v>
      </c>
      <c r="AN75" s="10"/>
    </row>
    <row r="76" spans="1:40" x14ac:dyDescent="0.2">
      <c r="A76" s="188" t="s">
        <v>199</v>
      </c>
      <c r="B76" s="188" t="s">
        <v>200</v>
      </c>
      <c r="D76" s="67">
        <v>341043</v>
      </c>
      <c r="E76" s="72">
        <v>1154.7882756750685</v>
      </c>
      <c r="F76" s="54"/>
      <c r="G76" s="87">
        <v>353983.90855667146</v>
      </c>
      <c r="H76" s="80">
        <v>1190.0367758445261</v>
      </c>
      <c r="I76" s="89"/>
      <c r="J76" s="102">
        <f t="shared" si="9"/>
        <v>-3.6557900638581331E-2</v>
      </c>
      <c r="K76" s="125">
        <f t="shared" si="9"/>
        <v>-2.9619673009216974E-2</v>
      </c>
      <c r="L76" s="102">
        <v>1.8401361567986552E-2</v>
      </c>
      <c r="M76" s="96">
        <f>INDEX('Pace of change parameters'!$E$20:$I$20,1,$B$6)</f>
        <v>1.1119783131080974E-2</v>
      </c>
      <c r="N76" s="107">
        <f>IF(INDEX('Pace of change parameters'!$E$28:$I$28,1,$B$6)=1,(1+L76)*D76,D76)</f>
        <v>347318.65555323084</v>
      </c>
      <c r="O76" s="93">
        <f>IF(K76&lt;INDEX('Pace of change parameters'!$E$16:$I$16,1,$B$6),1,IF(K76&gt;INDEX('Pace of change parameters'!$E$17:$I$17,1,$B$6),0,(K76-INDEX('Pace of change parameters'!$E$17:$I$17,1,$B$6))/(INDEX('Pace of change parameters'!$E$16:$I$16,1,$B$6)-INDEX('Pace of change parameters'!$E$17:$I$17,1,$B$6))))</f>
        <v>0</v>
      </c>
      <c r="P76" s="56">
        <v>1.8401361567986552E-2</v>
      </c>
      <c r="Q76" s="56">
        <v>1.1119783131080974E-2</v>
      </c>
      <c r="R76" s="9">
        <f>IF(INDEX('Pace of change parameters'!$E$29:$I$29,1,$B$6)=1,D76*(1+P76),D76)</f>
        <v>347318.65555323084</v>
      </c>
      <c r="S76" s="102">
        <f>IF(P76&lt;INDEX('Pace of change parameters'!$E$22:$I$22,1,$B$6),INDEX('Pace of change parameters'!$E$22:$I$22,1,$B$6),P76)</f>
        <v>2.0029986807694699E-2</v>
      </c>
      <c r="T76" s="131">
        <v>1.2736763686409525E-2</v>
      </c>
      <c r="U76" s="116">
        <f t="shared" si="11"/>
        <v>347874.08679085661</v>
      </c>
      <c r="V76" s="130">
        <f>IF(J76&gt;INDEX('Pace of change parameters'!$E$24:$I$24,1,$B$6),0,IF(J76&lt;INDEX('Pace of change parameters'!$E$23:$I$23,1,$B$6),1,(J76-INDEX('Pace of change parameters'!$E$24:$I$24,1,$B$6))/(INDEX('Pace of change parameters'!$E$23:$I$23,1,$B$6)-INDEX('Pace of change parameters'!$E$24:$I$24,1,$B$6))))</f>
        <v>1</v>
      </c>
      <c r="W76" s="131">
        <f>MIN(S76, S76+(INDEX('Pace of change parameters'!$E$25:$I$25,1,$B$6)-S76)*(1-V76))</f>
        <v>2.0029986807694699E-2</v>
      </c>
      <c r="X76" s="131">
        <v>1.2736763686409525E-2</v>
      </c>
      <c r="Y76" s="107">
        <f t="shared" si="12"/>
        <v>347874.08679085661</v>
      </c>
      <c r="Z76" s="96">
        <v>0</v>
      </c>
      <c r="AA76" s="98">
        <f t="shared" si="15"/>
        <v>361534.71880392742</v>
      </c>
      <c r="AB76" s="98">
        <f>IF(INDEX('Pace of change parameters'!$E$27:$I$27,1,$B$6)=1,MAX(AA76,Y76),Y76)</f>
        <v>347874.08679085661</v>
      </c>
      <c r="AC76" s="96">
        <f t="shared" si="13"/>
        <v>2.0029986807694744E-2</v>
      </c>
      <c r="AD76" s="142">
        <v>1.2736763686409525E-2</v>
      </c>
      <c r="AE76" s="55">
        <f>IF(ROUND(AB76,0)/D76 &gt; (1+'Pace of change parameters'!$F$25), ROUND(AB76,0), ROUNDUP(AB76,0))</f>
        <v>347874</v>
      </c>
      <c r="AF76" s="55">
        <v>1169.4962492733243</v>
      </c>
      <c r="AG76" s="16">
        <f t="shared" si="14"/>
        <v>2.0029732321144245E-2</v>
      </c>
      <c r="AH76" s="16">
        <f t="shared" si="14"/>
        <v>1.2736511019440178E-2</v>
      </c>
      <c r="AI76" s="55"/>
      <c r="AJ76" s="55">
        <v>361534.71880392742</v>
      </c>
      <c r="AK76" s="55">
        <v>1215.4213813716435</v>
      </c>
      <c r="AL76" s="16">
        <f t="shared" si="16"/>
        <v>-3.7785358067743635E-2</v>
      </c>
      <c r="AM76" s="57">
        <f t="shared" si="16"/>
        <v>-3.7785358067743635E-2</v>
      </c>
      <c r="AN76" s="10"/>
    </row>
    <row r="77" spans="1:40" x14ac:dyDescent="0.2">
      <c r="A77" s="188" t="s">
        <v>201</v>
      </c>
      <c r="B77" s="188" t="s">
        <v>202</v>
      </c>
      <c r="D77" s="67">
        <v>164232</v>
      </c>
      <c r="E77" s="72">
        <v>1242.28163929374</v>
      </c>
      <c r="F77" s="54"/>
      <c r="G77" s="87">
        <v>165990.67001242258</v>
      </c>
      <c r="H77" s="80">
        <v>1251.6416827113944</v>
      </c>
      <c r="I77" s="89"/>
      <c r="J77" s="102">
        <f t="shared" si="9"/>
        <v>-1.0594993154078858E-2</v>
      </c>
      <c r="K77" s="125">
        <f t="shared" si="9"/>
        <v>-7.4782132513979693E-3</v>
      </c>
      <c r="L77" s="102">
        <v>1.4304967961823012E-2</v>
      </c>
      <c r="M77" s="96">
        <f>INDEX('Pace of change parameters'!$E$20:$I$20,1,$B$6)</f>
        <v>1.1119783131080974E-2</v>
      </c>
      <c r="N77" s="107">
        <f>IF(INDEX('Pace of change parameters'!$E$28:$I$28,1,$B$6)=1,(1+L77)*D77,D77)</f>
        <v>166581.33349830611</v>
      </c>
      <c r="O77" s="93">
        <f>IF(K77&lt;INDEX('Pace of change parameters'!$E$16:$I$16,1,$B$6),1,IF(K77&gt;INDEX('Pace of change parameters'!$E$17:$I$17,1,$B$6),0,(K77-INDEX('Pace of change parameters'!$E$17:$I$17,1,$B$6))/(INDEX('Pace of change parameters'!$E$16:$I$16,1,$B$6)-INDEX('Pace of change parameters'!$E$17:$I$17,1,$B$6))))</f>
        <v>0</v>
      </c>
      <c r="P77" s="56">
        <v>1.4304967961823012E-2</v>
      </c>
      <c r="Q77" s="56">
        <v>1.1119783131080974E-2</v>
      </c>
      <c r="R77" s="9">
        <f>IF(INDEX('Pace of change parameters'!$E$29:$I$29,1,$B$6)=1,D77*(1+P77),D77)</f>
        <v>166581.33349830611</v>
      </c>
      <c r="S77" s="102">
        <f>IF(P77&lt;INDEX('Pace of change parameters'!$E$22:$I$22,1,$B$6),INDEX('Pace of change parameters'!$E$22:$I$22,1,$B$6),P77)</f>
        <v>2.0029986807694699E-2</v>
      </c>
      <c r="T77" s="131">
        <v>1.6826823909448674E-2</v>
      </c>
      <c r="U77" s="116">
        <f t="shared" si="11"/>
        <v>167521.56479340131</v>
      </c>
      <c r="V77" s="130">
        <f>IF(J77&gt;INDEX('Pace of change parameters'!$E$24:$I$24,1,$B$6),0,IF(J77&lt;INDEX('Pace of change parameters'!$E$23:$I$23,1,$B$6),1,(J77-INDEX('Pace of change parameters'!$E$24:$I$24,1,$B$6))/(INDEX('Pace of change parameters'!$E$23:$I$23,1,$B$6)-INDEX('Pace of change parameters'!$E$24:$I$24,1,$B$6))))</f>
        <v>1</v>
      </c>
      <c r="W77" s="131">
        <f>MIN(S77, S77+(INDEX('Pace of change parameters'!$E$25:$I$25,1,$B$6)-S77)*(1-V77))</f>
        <v>2.0029986807694699E-2</v>
      </c>
      <c r="X77" s="131">
        <v>1.6826823909448674E-2</v>
      </c>
      <c r="Y77" s="107">
        <f t="shared" si="12"/>
        <v>167521.56479340131</v>
      </c>
      <c r="Z77" s="96">
        <v>0</v>
      </c>
      <c r="AA77" s="98">
        <f t="shared" si="15"/>
        <v>169531.40737867498</v>
      </c>
      <c r="AB77" s="98">
        <f>IF(INDEX('Pace of change parameters'!$E$27:$I$27,1,$B$6)=1,MAX(AA77,Y77),Y77)</f>
        <v>167521.56479340131</v>
      </c>
      <c r="AC77" s="96">
        <f t="shared" si="13"/>
        <v>2.0029986807694744E-2</v>
      </c>
      <c r="AD77" s="142">
        <v>1.6826823909448674E-2</v>
      </c>
      <c r="AE77" s="55">
        <f>IF(ROUND(AB77,0)/D77 &gt; (1+'Pace of change parameters'!$F$25), ROUND(AB77,0), ROUNDUP(AB77,0))</f>
        <v>167522</v>
      </c>
      <c r="AF77" s="55">
        <v>1263.1885753306869</v>
      </c>
      <c r="AG77" s="16">
        <f t="shared" si="14"/>
        <v>2.0032636757757238E-2</v>
      </c>
      <c r="AH77" s="16">
        <f t="shared" si="14"/>
        <v>1.6829465537970156E-2</v>
      </c>
      <c r="AI77" s="55"/>
      <c r="AJ77" s="55">
        <v>169531.40737867498</v>
      </c>
      <c r="AK77" s="55">
        <v>1278.340378938138</v>
      </c>
      <c r="AL77" s="16">
        <f t="shared" si="16"/>
        <v>-1.1852714548559407E-2</v>
      </c>
      <c r="AM77" s="57">
        <f t="shared" si="16"/>
        <v>-1.1852714548559407E-2</v>
      </c>
      <c r="AN77" s="10"/>
    </row>
    <row r="78" spans="1:40" x14ac:dyDescent="0.2">
      <c r="A78" s="188" t="s">
        <v>203</v>
      </c>
      <c r="B78" s="188" t="s">
        <v>204</v>
      </c>
      <c r="D78" s="67">
        <v>578866</v>
      </c>
      <c r="E78" s="72">
        <v>1174.4276405276828</v>
      </c>
      <c r="F78" s="54"/>
      <c r="G78" s="87">
        <v>593571.94323512237</v>
      </c>
      <c r="H78" s="80">
        <v>1190.6306811838153</v>
      </c>
      <c r="I78" s="89"/>
      <c r="J78" s="102">
        <f t="shared" si="9"/>
        <v>-2.4775334149001571E-2</v>
      </c>
      <c r="K78" s="125">
        <f t="shared" si="9"/>
        <v>-1.3608788108855241E-2</v>
      </c>
      <c r="L78" s="102">
        <v>2.2697336494729381E-2</v>
      </c>
      <c r="M78" s="96">
        <f>INDEX('Pace of change parameters'!$E$20:$I$20,1,$B$6)</f>
        <v>1.1119783131080974E-2</v>
      </c>
      <c r="N78" s="107">
        <f>IF(INDEX('Pace of change parameters'!$E$28:$I$28,1,$B$6)=1,(1+L78)*D78,D78)</f>
        <v>592004.71638735803</v>
      </c>
      <c r="O78" s="93">
        <f>IF(K78&lt;INDEX('Pace of change parameters'!$E$16:$I$16,1,$B$6),1,IF(K78&gt;INDEX('Pace of change parameters'!$E$17:$I$17,1,$B$6),0,(K78-INDEX('Pace of change parameters'!$E$17:$I$17,1,$B$6))/(INDEX('Pace of change parameters'!$E$16:$I$16,1,$B$6)-INDEX('Pace of change parameters'!$E$17:$I$17,1,$B$6))))</f>
        <v>0</v>
      </c>
      <c r="P78" s="56">
        <v>2.2697336494729381E-2</v>
      </c>
      <c r="Q78" s="56">
        <v>1.1119783131080974E-2</v>
      </c>
      <c r="R78" s="9">
        <f>IF(INDEX('Pace of change parameters'!$E$29:$I$29,1,$B$6)=1,D78*(1+P78),D78)</f>
        <v>592004.71638735803</v>
      </c>
      <c r="S78" s="102">
        <f>IF(P78&lt;INDEX('Pace of change parameters'!$E$22:$I$22,1,$B$6),INDEX('Pace of change parameters'!$E$22:$I$22,1,$B$6),P78)</f>
        <v>2.2697336494729381E-2</v>
      </c>
      <c r="T78" s="131">
        <v>1.1119783131080974E-2</v>
      </c>
      <c r="U78" s="116">
        <f t="shared" si="11"/>
        <v>592004.71638735803</v>
      </c>
      <c r="V78" s="130">
        <f>IF(J78&gt;INDEX('Pace of change parameters'!$E$24:$I$24,1,$B$6),0,IF(J78&lt;INDEX('Pace of change parameters'!$E$23:$I$23,1,$B$6),1,(J78-INDEX('Pace of change parameters'!$E$24:$I$24,1,$B$6))/(INDEX('Pace of change parameters'!$E$23:$I$23,1,$B$6)-INDEX('Pace of change parameters'!$E$24:$I$24,1,$B$6))))</f>
        <v>1</v>
      </c>
      <c r="W78" s="131">
        <f>MIN(S78, S78+(INDEX('Pace of change parameters'!$E$25:$I$25,1,$B$6)-S78)*(1-V78))</f>
        <v>2.2697336494729381E-2</v>
      </c>
      <c r="X78" s="131">
        <v>1.1119783131080974E-2</v>
      </c>
      <c r="Y78" s="107">
        <f t="shared" si="12"/>
        <v>592004.71638735803</v>
      </c>
      <c r="Z78" s="96">
        <v>0</v>
      </c>
      <c r="AA78" s="98">
        <f t="shared" si="15"/>
        <v>606233.39197085169</v>
      </c>
      <c r="AB78" s="98">
        <f>IF(INDEX('Pace of change parameters'!$E$27:$I$27,1,$B$6)=1,MAX(AA78,Y78),Y78)</f>
        <v>592004.71638735803</v>
      </c>
      <c r="AC78" s="96">
        <f t="shared" si="13"/>
        <v>2.2697336494729381E-2</v>
      </c>
      <c r="AD78" s="142">
        <v>1.1119783131080974E-2</v>
      </c>
      <c r="AE78" s="55">
        <f>IF(ROUND(AB78,0)/D78 &gt; (1+'Pace of change parameters'!$F$25), ROUND(AB78,0), ROUNDUP(AB78,0))</f>
        <v>592005</v>
      </c>
      <c r="AF78" s="55">
        <v>1187.4875900847956</v>
      </c>
      <c r="AG78" s="16">
        <f t="shared" si="14"/>
        <v>2.2697826439970648E-2</v>
      </c>
      <c r="AH78" s="16">
        <f t="shared" si="14"/>
        <v>1.1120267529845185E-2</v>
      </c>
      <c r="AI78" s="55"/>
      <c r="AJ78" s="55">
        <v>606233.39197085169</v>
      </c>
      <c r="AK78" s="55">
        <v>1216.0279552713203</v>
      </c>
      <c r="AL78" s="16">
        <f t="shared" si="16"/>
        <v>-2.3470155486809308E-2</v>
      </c>
      <c r="AM78" s="57">
        <f t="shared" si="16"/>
        <v>-2.3470155486809308E-2</v>
      </c>
      <c r="AN78" s="10"/>
    </row>
    <row r="79" spans="1:40" x14ac:dyDescent="0.2">
      <c r="A79" s="188" t="s">
        <v>205</v>
      </c>
      <c r="B79" s="188" t="s">
        <v>206</v>
      </c>
      <c r="D79" s="67">
        <v>404961</v>
      </c>
      <c r="E79" s="72">
        <v>1280.0510791249465</v>
      </c>
      <c r="F79" s="54"/>
      <c r="G79" s="87">
        <v>416582.31003558205</v>
      </c>
      <c r="H79" s="80">
        <v>1312.9861726084284</v>
      </c>
      <c r="I79" s="89"/>
      <c r="J79" s="102">
        <f t="shared" si="9"/>
        <v>-2.789679195592687E-2</v>
      </c>
      <c r="K79" s="125">
        <f t="shared" si="9"/>
        <v>-2.5084112971313188E-2</v>
      </c>
      <c r="L79" s="102">
        <v>1.4045352495945185E-2</v>
      </c>
      <c r="M79" s="96">
        <f>INDEX('Pace of change parameters'!$E$20:$I$20,1,$B$6)</f>
        <v>1.1119783131080974E-2</v>
      </c>
      <c r="N79" s="107">
        <f>IF(INDEX('Pace of change parameters'!$E$28:$I$28,1,$B$6)=1,(1+L79)*D79,D79)</f>
        <v>410648.81999211048</v>
      </c>
      <c r="O79" s="93">
        <f>IF(K79&lt;INDEX('Pace of change parameters'!$E$16:$I$16,1,$B$6),1,IF(K79&gt;INDEX('Pace of change parameters'!$E$17:$I$17,1,$B$6),0,(K79-INDEX('Pace of change parameters'!$E$17:$I$17,1,$B$6))/(INDEX('Pace of change parameters'!$E$16:$I$16,1,$B$6)-INDEX('Pace of change parameters'!$E$17:$I$17,1,$B$6))))</f>
        <v>0</v>
      </c>
      <c r="P79" s="56">
        <v>1.4045352495945185E-2</v>
      </c>
      <c r="Q79" s="56">
        <v>1.1119783131080974E-2</v>
      </c>
      <c r="R79" s="9">
        <f>IF(INDEX('Pace of change parameters'!$E$29:$I$29,1,$B$6)=1,D79*(1+P79),D79)</f>
        <v>410648.81999211048</v>
      </c>
      <c r="S79" s="102">
        <f>IF(P79&lt;INDEX('Pace of change parameters'!$E$22:$I$22,1,$B$6),INDEX('Pace of change parameters'!$E$22:$I$22,1,$B$6),P79)</f>
        <v>2.0029986807694699E-2</v>
      </c>
      <c r="T79" s="131">
        <v>1.7087151486471441E-2</v>
      </c>
      <c r="U79" s="116">
        <f t="shared" si="11"/>
        <v>413072.36348763085</v>
      </c>
      <c r="V79" s="130">
        <f>IF(J79&gt;INDEX('Pace of change parameters'!$E$24:$I$24,1,$B$6),0,IF(J79&lt;INDEX('Pace of change parameters'!$E$23:$I$23,1,$B$6),1,(J79-INDEX('Pace of change parameters'!$E$24:$I$24,1,$B$6))/(INDEX('Pace of change parameters'!$E$23:$I$23,1,$B$6)-INDEX('Pace of change parameters'!$E$24:$I$24,1,$B$6))))</f>
        <v>1</v>
      </c>
      <c r="W79" s="131">
        <f>MIN(S79, S79+(INDEX('Pace of change parameters'!$E$25:$I$25,1,$B$6)-S79)*(1-V79))</f>
        <v>2.0029986807694699E-2</v>
      </c>
      <c r="X79" s="131">
        <v>1.7087151486471441E-2</v>
      </c>
      <c r="Y79" s="107">
        <f t="shared" si="12"/>
        <v>413072.36348763085</v>
      </c>
      <c r="Z79" s="96">
        <v>0</v>
      </c>
      <c r="AA79" s="98">
        <f t="shared" si="15"/>
        <v>425468.40315848071</v>
      </c>
      <c r="AB79" s="98">
        <f>IF(INDEX('Pace of change parameters'!$E$27:$I$27,1,$B$6)=1,MAX(AA79,Y79),Y79)</f>
        <v>413072.36348763085</v>
      </c>
      <c r="AC79" s="96">
        <f t="shared" si="13"/>
        <v>2.0029986807694744E-2</v>
      </c>
      <c r="AD79" s="142">
        <v>1.7087151486471441E-2</v>
      </c>
      <c r="AE79" s="55">
        <f>IF(ROUND(AB79,0)/D79 &gt; (1+'Pace of change parameters'!$F$25), ROUND(AB79,0), ROUNDUP(AB79,0))</f>
        <v>413072</v>
      </c>
      <c r="AF79" s="55">
        <v>1301.9223601822739</v>
      </c>
      <c r="AG79" s="16">
        <f t="shared" si="14"/>
        <v>2.0029089220937379E-2</v>
      </c>
      <c r="AH79" s="16">
        <f t="shared" si="14"/>
        <v>1.7086256489294849E-2</v>
      </c>
      <c r="AI79" s="55"/>
      <c r="AJ79" s="55">
        <v>425468.40315848071</v>
      </c>
      <c r="AK79" s="55">
        <v>1340.9934045955001</v>
      </c>
      <c r="AL79" s="16">
        <f t="shared" si="16"/>
        <v>-2.9135896030011987E-2</v>
      </c>
      <c r="AM79" s="57">
        <f t="shared" si="16"/>
        <v>-2.9135896030011987E-2</v>
      </c>
      <c r="AN79" s="10"/>
    </row>
    <row r="80" spans="1:40" x14ac:dyDescent="0.2">
      <c r="A80" s="188" t="s">
        <v>207</v>
      </c>
      <c r="B80" s="188" t="s">
        <v>208</v>
      </c>
      <c r="D80" s="67">
        <v>155647</v>
      </c>
      <c r="E80" s="72">
        <v>1118.9070578117978</v>
      </c>
      <c r="F80" s="54"/>
      <c r="G80" s="87">
        <v>160918.44082884962</v>
      </c>
      <c r="H80" s="80">
        <v>1149.1026586056319</v>
      </c>
      <c r="I80" s="89"/>
      <c r="J80" s="102">
        <f t="shared" si="9"/>
        <v>-3.275846324198628E-2</v>
      </c>
      <c r="K80" s="125">
        <f t="shared" si="9"/>
        <v>-2.6277548457223632E-2</v>
      </c>
      <c r="L80" s="102">
        <v>1.7894700152970122E-2</v>
      </c>
      <c r="M80" s="96">
        <f>INDEX('Pace of change parameters'!$E$20:$I$20,1,$B$6)</f>
        <v>1.1119783131080974E-2</v>
      </c>
      <c r="N80" s="107">
        <f>IF(INDEX('Pace of change parameters'!$E$28:$I$28,1,$B$6)=1,(1+L80)*D80,D80)</f>
        <v>158432.25639470934</v>
      </c>
      <c r="O80" s="93">
        <f>IF(K80&lt;INDEX('Pace of change parameters'!$E$16:$I$16,1,$B$6),1,IF(K80&gt;INDEX('Pace of change parameters'!$E$17:$I$17,1,$B$6),0,(K80-INDEX('Pace of change parameters'!$E$17:$I$17,1,$B$6))/(INDEX('Pace of change parameters'!$E$16:$I$16,1,$B$6)-INDEX('Pace of change parameters'!$E$17:$I$17,1,$B$6))))</f>
        <v>0</v>
      </c>
      <c r="P80" s="56">
        <v>1.7894700152970122E-2</v>
      </c>
      <c r="Q80" s="56">
        <v>1.1119783131080974E-2</v>
      </c>
      <c r="R80" s="9">
        <f>IF(INDEX('Pace of change parameters'!$E$29:$I$29,1,$B$6)=1,D80*(1+P80),D80)</f>
        <v>158432.25639470934</v>
      </c>
      <c r="S80" s="102">
        <f>IF(P80&lt;INDEX('Pace of change parameters'!$E$22:$I$22,1,$B$6),INDEX('Pace of change parameters'!$E$22:$I$22,1,$B$6),P80)</f>
        <v>2.0029986807694699E-2</v>
      </c>
      <c r="T80" s="131">
        <v>1.3240857716618537E-2</v>
      </c>
      <c r="U80" s="116">
        <f t="shared" si="11"/>
        <v>158764.60735665727</v>
      </c>
      <c r="V80" s="130">
        <f>IF(J80&gt;INDEX('Pace of change parameters'!$E$24:$I$24,1,$B$6),0,IF(J80&lt;INDEX('Pace of change parameters'!$E$23:$I$23,1,$B$6),1,(J80-INDEX('Pace of change parameters'!$E$24:$I$24,1,$B$6))/(INDEX('Pace of change parameters'!$E$23:$I$23,1,$B$6)-INDEX('Pace of change parameters'!$E$24:$I$24,1,$B$6))))</f>
        <v>1</v>
      </c>
      <c r="W80" s="131">
        <f>MIN(S80, S80+(INDEX('Pace of change parameters'!$E$25:$I$25,1,$B$6)-S80)*(1-V80))</f>
        <v>2.0029986807694699E-2</v>
      </c>
      <c r="X80" s="131">
        <v>1.3240857716618537E-2</v>
      </c>
      <c r="Y80" s="107">
        <f t="shared" si="12"/>
        <v>158764.60735665727</v>
      </c>
      <c r="Z80" s="96">
        <v>0</v>
      </c>
      <c r="AA80" s="98">
        <f t="shared" si="15"/>
        <v>164350.98276821972</v>
      </c>
      <c r="AB80" s="98">
        <f>IF(INDEX('Pace of change parameters'!$E$27:$I$27,1,$B$6)=1,MAX(AA80,Y80),Y80)</f>
        <v>158764.60735665727</v>
      </c>
      <c r="AC80" s="96">
        <f t="shared" si="13"/>
        <v>2.0029986807694744E-2</v>
      </c>
      <c r="AD80" s="142">
        <v>1.3240857716618537E-2</v>
      </c>
      <c r="AE80" s="55">
        <f>IF(ROUND(AB80,0)/D80 &gt; (1+'Pace of change parameters'!$F$25), ROUND(AB80,0), ROUNDUP(AB80,0))</f>
        <v>158765</v>
      </c>
      <c r="AF80" s="55">
        <v>1133.7251507896515</v>
      </c>
      <c r="AG80" s="16">
        <f t="shared" si="14"/>
        <v>2.0032509460510051E-2</v>
      </c>
      <c r="AH80" s="16">
        <f t="shared" si="14"/>
        <v>1.3243363579127587E-2</v>
      </c>
      <c r="AI80" s="55"/>
      <c r="AJ80" s="55">
        <v>164350.98276821972</v>
      </c>
      <c r="AK80" s="55">
        <v>1173.6141008492255</v>
      </c>
      <c r="AL80" s="16">
        <f t="shared" si="16"/>
        <v>-3.3988131218524509E-2</v>
      </c>
      <c r="AM80" s="57">
        <f t="shared" si="16"/>
        <v>-3.3988131218524398E-2</v>
      </c>
      <c r="AN80" s="10"/>
    </row>
    <row r="81" spans="1:40" x14ac:dyDescent="0.2">
      <c r="A81" s="188" t="s">
        <v>209</v>
      </c>
      <c r="B81" s="188" t="s">
        <v>210</v>
      </c>
      <c r="D81" s="67">
        <v>225205</v>
      </c>
      <c r="E81" s="72">
        <v>1214.7269493577699</v>
      </c>
      <c r="F81" s="54"/>
      <c r="G81" s="87">
        <v>224516.19734356689</v>
      </c>
      <c r="H81" s="80">
        <v>1204.5496836395118</v>
      </c>
      <c r="I81" s="89"/>
      <c r="J81" s="102">
        <f t="shared" si="9"/>
        <v>3.0679419328445423E-3</v>
      </c>
      <c r="K81" s="125">
        <f t="shared" si="9"/>
        <v>8.4490211209118371E-3</v>
      </c>
      <c r="L81" s="102">
        <v>1.65440573942639E-2</v>
      </c>
      <c r="M81" s="96">
        <f>INDEX('Pace of change parameters'!$E$20:$I$20,1,$B$6)</f>
        <v>1.1119783131080974E-2</v>
      </c>
      <c r="N81" s="107">
        <f>IF(INDEX('Pace of change parameters'!$E$28:$I$28,1,$B$6)=1,(1+L81)*D81,D81)</f>
        <v>228930.80444547519</v>
      </c>
      <c r="O81" s="93">
        <f>IF(K81&lt;INDEX('Pace of change parameters'!$E$16:$I$16,1,$B$6),1,IF(K81&gt;INDEX('Pace of change parameters'!$E$17:$I$17,1,$B$6),0,(K81-INDEX('Pace of change parameters'!$E$17:$I$17,1,$B$6))/(INDEX('Pace of change parameters'!$E$16:$I$16,1,$B$6)-INDEX('Pace of change parameters'!$E$17:$I$17,1,$B$6))))</f>
        <v>0</v>
      </c>
      <c r="P81" s="56">
        <v>1.65440573942639E-2</v>
      </c>
      <c r="Q81" s="56">
        <v>1.1119783131080974E-2</v>
      </c>
      <c r="R81" s="9">
        <f>IF(INDEX('Pace of change parameters'!$E$29:$I$29,1,$B$6)=1,D81*(1+P81),D81)</f>
        <v>228930.80444547519</v>
      </c>
      <c r="S81" s="102">
        <f>IF(P81&lt;INDEX('Pace of change parameters'!$E$22:$I$22,1,$B$6),INDEX('Pace of change parameters'!$E$22:$I$22,1,$B$6),P81)</f>
        <v>2.0029986807694699E-2</v>
      </c>
      <c r="T81" s="131">
        <v>1.4587111641714667E-2</v>
      </c>
      <c r="U81" s="116">
        <f t="shared" si="11"/>
        <v>229715.85317902689</v>
      </c>
      <c r="V81" s="130">
        <f>IF(J81&gt;INDEX('Pace of change parameters'!$E$24:$I$24,1,$B$6),0,IF(J81&lt;INDEX('Pace of change parameters'!$E$23:$I$23,1,$B$6),1,(J81-INDEX('Pace of change parameters'!$E$24:$I$24,1,$B$6))/(INDEX('Pace of change parameters'!$E$23:$I$23,1,$B$6)-INDEX('Pace of change parameters'!$E$24:$I$24,1,$B$6))))</f>
        <v>1</v>
      </c>
      <c r="W81" s="131">
        <f>MIN(S81, S81+(INDEX('Pace of change parameters'!$E$25:$I$25,1,$B$6)-S81)*(1-V81))</f>
        <v>2.0029986807694699E-2</v>
      </c>
      <c r="X81" s="131">
        <v>1.4587111641714667E-2</v>
      </c>
      <c r="Y81" s="107">
        <f t="shared" si="12"/>
        <v>229715.85317902689</v>
      </c>
      <c r="Z81" s="96">
        <v>0</v>
      </c>
      <c r="AA81" s="98">
        <f t="shared" si="15"/>
        <v>229305.3393429562</v>
      </c>
      <c r="AB81" s="98">
        <f>IF(INDEX('Pace of change parameters'!$E$27:$I$27,1,$B$6)=1,MAX(AA81,Y81),Y81)</f>
        <v>229715.85317902689</v>
      </c>
      <c r="AC81" s="96">
        <f t="shared" si="13"/>
        <v>2.0029986807694744E-2</v>
      </c>
      <c r="AD81" s="142">
        <v>1.4587111641714667E-2</v>
      </c>
      <c r="AE81" s="55">
        <f>IF(ROUND(AB81,0)/D81 &gt; (1+'Pace of change parameters'!$F$25), ROUND(AB81,0), ROUNDUP(AB81,0))</f>
        <v>229716</v>
      </c>
      <c r="AF81" s="55">
        <v>1232.4470946900374</v>
      </c>
      <c r="AG81" s="16">
        <f t="shared" si="14"/>
        <v>2.0030638751359797E-2</v>
      </c>
      <c r="AH81" s="16">
        <f t="shared" si="14"/>
        <v>1.458776010661178E-2</v>
      </c>
      <c r="AI81" s="55"/>
      <c r="AJ81" s="55">
        <v>229305.3393429562</v>
      </c>
      <c r="AK81" s="55">
        <v>1230.243863162076</v>
      </c>
      <c r="AL81" s="16">
        <f t="shared" si="16"/>
        <v>1.7908900779217696E-3</v>
      </c>
      <c r="AM81" s="57">
        <f t="shared" si="16"/>
        <v>1.7908900779219916E-3</v>
      </c>
      <c r="AN81" s="10"/>
    </row>
    <row r="82" spans="1:40" x14ac:dyDescent="0.2">
      <c r="A82" s="188" t="s">
        <v>211</v>
      </c>
      <c r="B82" s="188" t="s">
        <v>212</v>
      </c>
      <c r="D82" s="67">
        <v>275390</v>
      </c>
      <c r="E82" s="72">
        <v>1270.2623854334513</v>
      </c>
      <c r="F82" s="54"/>
      <c r="G82" s="87">
        <v>271848.90540696908</v>
      </c>
      <c r="H82" s="80">
        <v>1251.4376111463434</v>
      </c>
      <c r="I82" s="89"/>
      <c r="J82" s="102">
        <f t="shared" si="9"/>
        <v>1.302596597815886E-2</v>
      </c>
      <c r="K82" s="125">
        <f t="shared" si="9"/>
        <v>1.5042519195075155E-2</v>
      </c>
      <c r="L82" s="102">
        <v>1.3132541855771507E-2</v>
      </c>
      <c r="M82" s="96">
        <f>INDEX('Pace of change parameters'!$E$20:$I$20,1,$B$6)</f>
        <v>1.1119783131080974E-2</v>
      </c>
      <c r="N82" s="107">
        <f>IF(INDEX('Pace of change parameters'!$E$28:$I$28,1,$B$6)=1,(1+L82)*D82,D82)</f>
        <v>279006.57070166094</v>
      </c>
      <c r="O82" s="93">
        <f>IF(K82&lt;INDEX('Pace of change parameters'!$E$16:$I$16,1,$B$6),1,IF(K82&gt;INDEX('Pace of change parameters'!$E$17:$I$17,1,$B$6),0,(K82-INDEX('Pace of change parameters'!$E$17:$I$17,1,$B$6))/(INDEX('Pace of change parameters'!$E$16:$I$16,1,$B$6)-INDEX('Pace of change parameters'!$E$17:$I$17,1,$B$6))))</f>
        <v>0</v>
      </c>
      <c r="P82" s="56">
        <v>1.3132541855771507E-2</v>
      </c>
      <c r="Q82" s="56">
        <v>1.1119783131080974E-2</v>
      </c>
      <c r="R82" s="9">
        <f>IF(INDEX('Pace of change parameters'!$E$29:$I$29,1,$B$6)=1,D82*(1+P82),D82)</f>
        <v>279006.57070166094</v>
      </c>
      <c r="S82" s="102">
        <f>IF(P82&lt;INDEX('Pace of change parameters'!$E$22:$I$22,1,$B$6),INDEX('Pace of change parameters'!$E$22:$I$22,1,$B$6),P82)</f>
        <v>2.0029986807694699E-2</v>
      </c>
      <c r="T82" s="131">
        <v>1.8003525144907329E-2</v>
      </c>
      <c r="U82" s="116">
        <f t="shared" si="11"/>
        <v>280906.05806697108</v>
      </c>
      <c r="V82" s="130">
        <f>IF(J82&gt;INDEX('Pace of change parameters'!$E$24:$I$24,1,$B$6),0,IF(J82&lt;INDEX('Pace of change parameters'!$E$23:$I$23,1,$B$6),1,(J82-INDEX('Pace of change parameters'!$E$24:$I$24,1,$B$6))/(INDEX('Pace of change parameters'!$E$23:$I$23,1,$B$6)-INDEX('Pace of change parameters'!$E$24:$I$24,1,$B$6))))</f>
        <v>1</v>
      </c>
      <c r="W82" s="131">
        <f>MIN(S82, S82+(INDEX('Pace of change parameters'!$E$25:$I$25,1,$B$6)-S82)*(1-V82))</f>
        <v>2.0029986807694699E-2</v>
      </c>
      <c r="X82" s="131">
        <v>1.8003525144907329E-2</v>
      </c>
      <c r="Y82" s="107">
        <f t="shared" si="12"/>
        <v>280906.05806697108</v>
      </c>
      <c r="Z82" s="96">
        <v>0</v>
      </c>
      <c r="AA82" s="98">
        <f t="shared" si="15"/>
        <v>277647.69866009126</v>
      </c>
      <c r="AB82" s="98">
        <f>IF(INDEX('Pace of change parameters'!$E$27:$I$27,1,$B$6)=1,MAX(AA82,Y82),Y82)</f>
        <v>280906.05806697108</v>
      </c>
      <c r="AC82" s="96">
        <f t="shared" si="13"/>
        <v>2.0029986807694744E-2</v>
      </c>
      <c r="AD82" s="142">
        <v>1.8003525144907329E-2</v>
      </c>
      <c r="AE82" s="55">
        <f>IF(ROUND(AB82,0)/D82 &gt; (1+'Pace of change parameters'!$F$25), ROUND(AB82,0), ROUNDUP(AB82,0))</f>
        <v>280906</v>
      </c>
      <c r="AF82" s="55">
        <v>1293.131318922952</v>
      </c>
      <c r="AG82" s="16">
        <f t="shared" si="14"/>
        <v>2.0029775954101492E-2</v>
      </c>
      <c r="AH82" s="16">
        <f t="shared" si="14"/>
        <v>1.8003314710210105E-2</v>
      </c>
      <c r="AI82" s="55"/>
      <c r="AJ82" s="55">
        <v>277647.69866009126</v>
      </c>
      <c r="AK82" s="55">
        <v>1278.1319543343543</v>
      </c>
      <c r="AL82" s="16">
        <f t="shared" si="16"/>
        <v>1.1735380324177314E-2</v>
      </c>
      <c r="AM82" s="57">
        <f t="shared" si="16"/>
        <v>1.1735380324177314E-2</v>
      </c>
      <c r="AN82" s="10"/>
    </row>
    <row r="83" spans="1:40" x14ac:dyDescent="0.2">
      <c r="A83" s="188" t="s">
        <v>213</v>
      </c>
      <c r="B83" s="188" t="s">
        <v>214</v>
      </c>
      <c r="D83" s="67">
        <v>197525</v>
      </c>
      <c r="E83" s="72">
        <v>1128.5479483944648</v>
      </c>
      <c r="F83" s="54"/>
      <c r="G83" s="87">
        <v>200226.01862877497</v>
      </c>
      <c r="H83" s="80">
        <v>1139.1961809523332</v>
      </c>
      <c r="I83" s="89"/>
      <c r="J83" s="102">
        <f t="shared" si="9"/>
        <v>-1.3489848358732681E-2</v>
      </c>
      <c r="K83" s="125">
        <f t="shared" si="9"/>
        <v>-9.3471455890650201E-3</v>
      </c>
      <c r="L83" s="102">
        <v>1.5365830390781099E-2</v>
      </c>
      <c r="M83" s="96">
        <f>INDEX('Pace of change parameters'!$E$20:$I$20,1,$B$6)</f>
        <v>1.1119783131080974E-2</v>
      </c>
      <c r="N83" s="107">
        <f>IF(INDEX('Pace of change parameters'!$E$28:$I$28,1,$B$6)=1,(1+L83)*D83,D83)</f>
        <v>200560.13564793902</v>
      </c>
      <c r="O83" s="93">
        <f>IF(K83&lt;INDEX('Pace of change parameters'!$E$16:$I$16,1,$B$6),1,IF(K83&gt;INDEX('Pace of change parameters'!$E$17:$I$17,1,$B$6),0,(K83-INDEX('Pace of change parameters'!$E$17:$I$17,1,$B$6))/(INDEX('Pace of change parameters'!$E$16:$I$16,1,$B$6)-INDEX('Pace of change parameters'!$E$17:$I$17,1,$B$6))))</f>
        <v>0</v>
      </c>
      <c r="P83" s="56">
        <v>1.5365830390781099E-2</v>
      </c>
      <c r="Q83" s="56">
        <v>1.1119783131080974E-2</v>
      </c>
      <c r="R83" s="9">
        <f>IF(INDEX('Pace of change parameters'!$E$29:$I$29,1,$B$6)=1,D83*(1+P83),D83)</f>
        <v>200560.13564793902</v>
      </c>
      <c r="S83" s="102">
        <f>IF(P83&lt;INDEX('Pace of change parameters'!$E$22:$I$22,1,$B$6),INDEX('Pace of change parameters'!$E$22:$I$22,1,$B$6),P83)</f>
        <v>2.0029986807694699E-2</v>
      </c>
      <c r="T83" s="131">
        <v>1.5764435022650014E-2</v>
      </c>
      <c r="U83" s="116">
        <f t="shared" si="11"/>
        <v>201481.4231441899</v>
      </c>
      <c r="V83" s="130">
        <f>IF(J83&gt;INDEX('Pace of change parameters'!$E$24:$I$24,1,$B$6),0,IF(J83&lt;INDEX('Pace of change parameters'!$E$23:$I$23,1,$B$6),1,(J83-INDEX('Pace of change parameters'!$E$24:$I$24,1,$B$6))/(INDEX('Pace of change parameters'!$E$23:$I$23,1,$B$6)-INDEX('Pace of change parameters'!$E$24:$I$24,1,$B$6))))</f>
        <v>1</v>
      </c>
      <c r="W83" s="131">
        <f>MIN(S83, S83+(INDEX('Pace of change parameters'!$E$25:$I$25,1,$B$6)-S83)*(1-V83))</f>
        <v>2.0029986807694699E-2</v>
      </c>
      <c r="X83" s="131">
        <v>1.5764435022650014E-2</v>
      </c>
      <c r="Y83" s="107">
        <f t="shared" si="12"/>
        <v>201481.4231441899</v>
      </c>
      <c r="Z83" s="96">
        <v>0</v>
      </c>
      <c r="AA83" s="98">
        <f t="shared" si="15"/>
        <v>204497.02823312077</v>
      </c>
      <c r="AB83" s="98">
        <f>IF(INDEX('Pace of change parameters'!$E$27:$I$27,1,$B$6)=1,MAX(AA83,Y83),Y83)</f>
        <v>201481.4231441899</v>
      </c>
      <c r="AC83" s="96">
        <f t="shared" si="13"/>
        <v>2.0029986807694744E-2</v>
      </c>
      <c r="AD83" s="142">
        <v>1.5764435022650014E-2</v>
      </c>
      <c r="AE83" s="55">
        <f>IF(ROUND(AB83,0)/D83 &gt; (1+'Pace of change parameters'!$F$25), ROUND(AB83,0), ROUNDUP(AB83,0))</f>
        <v>201481</v>
      </c>
      <c r="AF83" s="55">
        <v>1146.3364616963486</v>
      </c>
      <c r="AG83" s="16">
        <f t="shared" si="14"/>
        <v>2.0027844576635978E-2</v>
      </c>
      <c r="AH83" s="16">
        <f t="shared" si="14"/>
        <v>1.5762301749952856E-2</v>
      </c>
      <c r="AI83" s="55"/>
      <c r="AJ83" s="55">
        <v>204497.02823312077</v>
      </c>
      <c r="AK83" s="55">
        <v>1163.4963086949833</v>
      </c>
      <c r="AL83" s="16">
        <f t="shared" si="16"/>
        <v>-1.4748518641955921E-2</v>
      </c>
      <c r="AM83" s="57">
        <f t="shared" si="16"/>
        <v>-1.474851864195581E-2</v>
      </c>
      <c r="AN83" s="10"/>
    </row>
    <row r="84" spans="1:40" x14ac:dyDescent="0.2">
      <c r="A84" s="188" t="s">
        <v>215</v>
      </c>
      <c r="B84" s="188" t="s">
        <v>216</v>
      </c>
      <c r="D84" s="67">
        <v>665595</v>
      </c>
      <c r="E84" s="72">
        <v>1172.6775991617428</v>
      </c>
      <c r="F84" s="54"/>
      <c r="G84" s="87">
        <v>690766.34521853004</v>
      </c>
      <c r="H84" s="80">
        <v>1206.9032911107113</v>
      </c>
      <c r="I84" s="89"/>
      <c r="J84" s="102">
        <f t="shared" si="9"/>
        <v>-3.6439738838994651E-2</v>
      </c>
      <c r="K84" s="125">
        <f t="shared" si="9"/>
        <v>-2.8358272117619765E-2</v>
      </c>
      <c r="L84" s="102">
        <v>1.9600135848047318E-2</v>
      </c>
      <c r="M84" s="96">
        <f>INDEX('Pace of change parameters'!$E$20:$I$20,1,$B$6)</f>
        <v>1.1119783131080974E-2</v>
      </c>
      <c r="N84" s="107">
        <f>IF(INDEX('Pace of change parameters'!$E$28:$I$28,1,$B$6)=1,(1+L84)*D84,D84)</f>
        <v>678640.75241978106</v>
      </c>
      <c r="O84" s="93">
        <f>IF(K84&lt;INDEX('Pace of change parameters'!$E$16:$I$16,1,$B$6),1,IF(K84&gt;INDEX('Pace of change parameters'!$E$17:$I$17,1,$B$6),0,(K84-INDEX('Pace of change parameters'!$E$17:$I$17,1,$B$6))/(INDEX('Pace of change parameters'!$E$16:$I$16,1,$B$6)-INDEX('Pace of change parameters'!$E$17:$I$17,1,$B$6))))</f>
        <v>0</v>
      </c>
      <c r="P84" s="56">
        <v>1.9600135848047318E-2</v>
      </c>
      <c r="Q84" s="56">
        <v>1.1119783131080974E-2</v>
      </c>
      <c r="R84" s="9">
        <f>IF(INDEX('Pace of change parameters'!$E$29:$I$29,1,$B$6)=1,D84*(1+P84),D84)</f>
        <v>678640.75241978106</v>
      </c>
      <c r="S84" s="102">
        <f>IF(P84&lt;INDEX('Pace of change parameters'!$E$22:$I$22,1,$B$6),INDEX('Pace of change parameters'!$E$22:$I$22,1,$B$6),P84)</f>
        <v>2.0029986807694699E-2</v>
      </c>
      <c r="T84" s="131">
        <v>1.1546058877637266E-2</v>
      </c>
      <c r="U84" s="116">
        <f t="shared" si="11"/>
        <v>678926.85906926764</v>
      </c>
      <c r="V84" s="130">
        <f>IF(J84&gt;INDEX('Pace of change parameters'!$E$24:$I$24,1,$B$6),0,IF(J84&lt;INDEX('Pace of change parameters'!$E$23:$I$23,1,$B$6),1,(J84-INDEX('Pace of change parameters'!$E$24:$I$24,1,$B$6))/(INDEX('Pace of change parameters'!$E$23:$I$23,1,$B$6)-INDEX('Pace of change parameters'!$E$24:$I$24,1,$B$6))))</f>
        <v>1</v>
      </c>
      <c r="W84" s="131">
        <f>MIN(S84, S84+(INDEX('Pace of change parameters'!$E$25:$I$25,1,$B$6)-S84)*(1-V84))</f>
        <v>2.0029986807694699E-2</v>
      </c>
      <c r="X84" s="131">
        <v>1.1546058877637266E-2</v>
      </c>
      <c r="Y84" s="107">
        <f t="shared" si="12"/>
        <v>678926.85906926764</v>
      </c>
      <c r="Z84" s="96">
        <v>0</v>
      </c>
      <c r="AA84" s="98">
        <f t="shared" si="15"/>
        <v>705501.04211252904</v>
      </c>
      <c r="AB84" s="98">
        <f>IF(INDEX('Pace of change parameters'!$E$27:$I$27,1,$B$6)=1,MAX(AA84,Y84),Y84)</f>
        <v>678926.85906926764</v>
      </c>
      <c r="AC84" s="96">
        <f t="shared" si="13"/>
        <v>2.0029986807694744E-2</v>
      </c>
      <c r="AD84" s="142">
        <v>1.1546058877637266E-2</v>
      </c>
      <c r="AE84" s="55">
        <f>IF(ROUND(AB84,0)/D84 &gt; (1+'Pace of change parameters'!$F$25), ROUND(AB84,0), ROUNDUP(AB84,0))</f>
        <v>678927</v>
      </c>
      <c r="AF84" s="55">
        <v>1186.2176499995778</v>
      </c>
      <c r="AG84" s="16">
        <f t="shared" si="14"/>
        <v>2.0030198544159772E-2</v>
      </c>
      <c r="AH84" s="16">
        <f t="shared" si="14"/>
        <v>1.1546268853019459E-2</v>
      </c>
      <c r="AI84" s="55"/>
      <c r="AJ84" s="55">
        <v>705501.04211252904</v>
      </c>
      <c r="AK84" s="55">
        <v>1232.6476752979002</v>
      </c>
      <c r="AL84" s="16">
        <f t="shared" si="16"/>
        <v>-3.7666906958714885E-2</v>
      </c>
      <c r="AM84" s="57">
        <f t="shared" si="16"/>
        <v>-3.7666906958714996E-2</v>
      </c>
      <c r="AN84" s="10"/>
    </row>
    <row r="85" spans="1:40" x14ac:dyDescent="0.2">
      <c r="A85" s="188" t="s">
        <v>217</v>
      </c>
      <c r="B85" s="188" t="s">
        <v>218</v>
      </c>
      <c r="D85" s="67">
        <v>376852</v>
      </c>
      <c r="E85" s="72">
        <v>1235.2442700192346</v>
      </c>
      <c r="F85" s="54"/>
      <c r="G85" s="87">
        <v>384451.21957551647</v>
      </c>
      <c r="H85" s="80">
        <v>1254.93213014756</v>
      </c>
      <c r="I85" s="89"/>
      <c r="J85" s="102">
        <f t="shared" si="9"/>
        <v>-1.9766407774455708E-2</v>
      </c>
      <c r="K85" s="125">
        <f t="shared" si="9"/>
        <v>-1.5688386371947027E-2</v>
      </c>
      <c r="L85" s="102">
        <v>1.5326298954260409E-2</v>
      </c>
      <c r="M85" s="96">
        <f>INDEX('Pace of change parameters'!$E$20:$I$20,1,$B$6)</f>
        <v>1.1119783131080974E-2</v>
      </c>
      <c r="N85" s="107">
        <f>IF(INDEX('Pace of change parameters'!$E$28:$I$28,1,$B$6)=1,(1+L85)*D85,D85)</f>
        <v>382627.74641351093</v>
      </c>
      <c r="O85" s="93">
        <f>IF(K85&lt;INDEX('Pace of change parameters'!$E$16:$I$16,1,$B$6),1,IF(K85&gt;INDEX('Pace of change parameters'!$E$17:$I$17,1,$B$6),0,(K85-INDEX('Pace of change parameters'!$E$17:$I$17,1,$B$6))/(INDEX('Pace of change parameters'!$E$16:$I$16,1,$B$6)-INDEX('Pace of change parameters'!$E$17:$I$17,1,$B$6))))</f>
        <v>0</v>
      </c>
      <c r="P85" s="56">
        <v>1.5326298954260409E-2</v>
      </c>
      <c r="Q85" s="56">
        <v>1.1119783131080974E-2</v>
      </c>
      <c r="R85" s="9">
        <f>IF(INDEX('Pace of change parameters'!$E$29:$I$29,1,$B$6)=1,D85*(1+P85),D85)</f>
        <v>382627.74641351093</v>
      </c>
      <c r="S85" s="102">
        <f>IF(P85&lt;INDEX('Pace of change parameters'!$E$22:$I$22,1,$B$6),INDEX('Pace of change parameters'!$E$22:$I$22,1,$B$6),P85)</f>
        <v>2.0029986807694699E-2</v>
      </c>
      <c r="T85" s="131">
        <v>1.5803983517872267E-2</v>
      </c>
      <c r="U85" s="116">
        <f t="shared" si="11"/>
        <v>384400.3405884534</v>
      </c>
      <c r="V85" s="130">
        <f>IF(J85&gt;INDEX('Pace of change parameters'!$E$24:$I$24,1,$B$6),0,IF(J85&lt;INDEX('Pace of change parameters'!$E$23:$I$23,1,$B$6),1,(J85-INDEX('Pace of change parameters'!$E$24:$I$24,1,$B$6))/(INDEX('Pace of change parameters'!$E$23:$I$23,1,$B$6)-INDEX('Pace of change parameters'!$E$24:$I$24,1,$B$6))))</f>
        <v>1</v>
      </c>
      <c r="W85" s="131">
        <f>MIN(S85, S85+(INDEX('Pace of change parameters'!$E$25:$I$25,1,$B$6)-S85)*(1-V85))</f>
        <v>2.0029986807694699E-2</v>
      </c>
      <c r="X85" s="131">
        <v>1.5803983517872267E-2</v>
      </c>
      <c r="Y85" s="107">
        <f t="shared" si="12"/>
        <v>384400.3405884534</v>
      </c>
      <c r="Z85" s="96">
        <v>0</v>
      </c>
      <c r="AA85" s="98">
        <f t="shared" si="15"/>
        <v>392651.92626915453</v>
      </c>
      <c r="AB85" s="98">
        <f>IF(INDEX('Pace of change parameters'!$E$27:$I$27,1,$B$6)=1,MAX(AA85,Y85),Y85)</f>
        <v>384400.3405884534</v>
      </c>
      <c r="AC85" s="96">
        <f t="shared" si="13"/>
        <v>2.0029986807694744E-2</v>
      </c>
      <c r="AD85" s="142">
        <v>1.5803983517872267E-2</v>
      </c>
      <c r="AE85" s="55">
        <f>IF(ROUND(AB85,0)/D85 &gt; (1+'Pace of change parameters'!$F$25), ROUND(AB85,0), ROUNDUP(AB85,0))</f>
        <v>384400</v>
      </c>
      <c r="AF85" s="55">
        <v>1254.7649383486132</v>
      </c>
      <c r="AG85" s="16">
        <f t="shared" si="14"/>
        <v>2.0029083035249862E-2</v>
      </c>
      <c r="AH85" s="16">
        <f t="shared" si="14"/>
        <v>1.5803083489773773E-2</v>
      </c>
      <c r="AI85" s="55"/>
      <c r="AJ85" s="55">
        <v>392651.92626915453</v>
      </c>
      <c r="AK85" s="55">
        <v>1281.7010147179499</v>
      </c>
      <c r="AL85" s="16">
        <f t="shared" si="16"/>
        <v>-2.1015881285905147E-2</v>
      </c>
      <c r="AM85" s="57">
        <f t="shared" si="16"/>
        <v>-2.1015881285905147E-2</v>
      </c>
      <c r="AN85" s="10"/>
    </row>
    <row r="86" spans="1:40" x14ac:dyDescent="0.2">
      <c r="A86" s="188" t="s">
        <v>219</v>
      </c>
      <c r="B86" s="188" t="s">
        <v>220</v>
      </c>
      <c r="D86" s="67">
        <v>291565</v>
      </c>
      <c r="E86" s="72">
        <v>1192.9604241348768</v>
      </c>
      <c r="F86" s="54"/>
      <c r="G86" s="87">
        <v>301509.44384895865</v>
      </c>
      <c r="H86" s="80">
        <v>1226.9732793919445</v>
      </c>
      <c r="I86" s="89"/>
      <c r="J86" s="102">
        <f t="shared" si="9"/>
        <v>-3.2982196915663842E-2</v>
      </c>
      <c r="K86" s="125">
        <f t="shared" si="9"/>
        <v>-2.7720942116949421E-2</v>
      </c>
      <c r="L86" s="102">
        <v>1.6620983619950902E-2</v>
      </c>
      <c r="M86" s="96">
        <f>INDEX('Pace of change parameters'!$E$20:$I$20,1,$B$6)</f>
        <v>1.1119783131080974E-2</v>
      </c>
      <c r="N86" s="107">
        <f>IF(INDEX('Pace of change parameters'!$E$28:$I$28,1,$B$6)=1,(1+L86)*D86,D86)</f>
        <v>296411.09708915098</v>
      </c>
      <c r="O86" s="93">
        <f>IF(K86&lt;INDEX('Pace of change parameters'!$E$16:$I$16,1,$B$6),1,IF(K86&gt;INDEX('Pace of change parameters'!$E$17:$I$17,1,$B$6),0,(K86-INDEX('Pace of change parameters'!$E$17:$I$17,1,$B$6))/(INDEX('Pace of change parameters'!$E$16:$I$16,1,$B$6)-INDEX('Pace of change parameters'!$E$17:$I$17,1,$B$6))))</f>
        <v>0</v>
      </c>
      <c r="P86" s="56">
        <v>1.6620983619950902E-2</v>
      </c>
      <c r="Q86" s="56">
        <v>1.1119783131080974E-2</v>
      </c>
      <c r="R86" s="9">
        <f>IF(INDEX('Pace of change parameters'!$E$29:$I$29,1,$B$6)=1,D86*(1+P86),D86)</f>
        <v>296411.09708915098</v>
      </c>
      <c r="S86" s="102">
        <f>IF(P86&lt;INDEX('Pace of change parameters'!$E$22:$I$22,1,$B$6),INDEX('Pace of change parameters'!$E$22:$I$22,1,$B$6),P86)</f>
        <v>2.0029986807694699E-2</v>
      </c>
      <c r="T86" s="131">
        <v>1.4510339316150977E-2</v>
      </c>
      <c r="U86" s="116">
        <f t="shared" si="11"/>
        <v>297405.04310358554</v>
      </c>
      <c r="V86" s="130">
        <f>IF(J86&gt;INDEX('Pace of change parameters'!$E$24:$I$24,1,$B$6),0,IF(J86&lt;INDEX('Pace of change parameters'!$E$23:$I$23,1,$B$6),1,(J86-INDEX('Pace of change parameters'!$E$24:$I$24,1,$B$6))/(INDEX('Pace of change parameters'!$E$23:$I$23,1,$B$6)-INDEX('Pace of change parameters'!$E$24:$I$24,1,$B$6))))</f>
        <v>1</v>
      </c>
      <c r="W86" s="131">
        <f>MIN(S86, S86+(INDEX('Pace of change parameters'!$E$25:$I$25,1,$B$6)-S86)*(1-V86))</f>
        <v>2.0029986807694699E-2</v>
      </c>
      <c r="X86" s="131">
        <v>1.4510339316150977E-2</v>
      </c>
      <c r="Y86" s="107">
        <f t="shared" si="12"/>
        <v>297405.04310358554</v>
      </c>
      <c r="Z86" s="96">
        <v>0</v>
      </c>
      <c r="AA86" s="98">
        <f t="shared" si="15"/>
        <v>307940.92432936211</v>
      </c>
      <c r="AB86" s="98">
        <f>IF(INDEX('Pace of change parameters'!$E$27:$I$27,1,$B$6)=1,MAX(AA86,Y86),Y86)</f>
        <v>297405.04310358554</v>
      </c>
      <c r="AC86" s="96">
        <f t="shared" si="13"/>
        <v>2.0029986807694744E-2</v>
      </c>
      <c r="AD86" s="142">
        <v>1.4510339316150977E-2</v>
      </c>
      <c r="AE86" s="55">
        <f>IF(ROUND(AB86,0)/D86 &gt; (1+'Pace of change parameters'!$F$25), ROUND(AB86,0), ROUNDUP(AB86,0))</f>
        <v>297405</v>
      </c>
      <c r="AF86" s="55">
        <v>1210.2705092725457</v>
      </c>
      <c r="AG86" s="16">
        <f t="shared" si="14"/>
        <v>2.0029838972441816E-2</v>
      </c>
      <c r="AH86" s="16">
        <f t="shared" si="14"/>
        <v>1.4510192280873024E-2</v>
      </c>
      <c r="AI86" s="55"/>
      <c r="AJ86" s="55">
        <v>307940.92432936211</v>
      </c>
      <c r="AK86" s="55">
        <v>1253.1457753365125</v>
      </c>
      <c r="AL86" s="16">
        <f t="shared" si="16"/>
        <v>-3.4214108931144516E-2</v>
      </c>
      <c r="AM86" s="57">
        <f t="shared" si="16"/>
        <v>-3.4214108931144405E-2</v>
      </c>
      <c r="AN86" s="10"/>
    </row>
    <row r="87" spans="1:40" x14ac:dyDescent="0.2">
      <c r="A87" s="188" t="s">
        <v>221</v>
      </c>
      <c r="B87" s="188" t="s">
        <v>222</v>
      </c>
      <c r="D87" s="67">
        <v>247038</v>
      </c>
      <c r="E87" s="72">
        <v>1135.6624773300728</v>
      </c>
      <c r="F87" s="54"/>
      <c r="G87" s="87">
        <v>255810.49954958871</v>
      </c>
      <c r="H87" s="80">
        <v>1171.1394661614174</v>
      </c>
      <c r="I87" s="89"/>
      <c r="J87" s="102">
        <f t="shared" si="9"/>
        <v>-3.4292961254657861E-2</v>
      </c>
      <c r="K87" s="125">
        <f t="shared" si="9"/>
        <v>-3.0292710523730948E-2</v>
      </c>
      <c r="L87" s="102">
        <v>1.5308147188963117E-2</v>
      </c>
      <c r="M87" s="96">
        <f>INDEX('Pace of change parameters'!$E$20:$I$20,1,$B$6)</f>
        <v>1.1119783131080974E-2</v>
      </c>
      <c r="N87" s="107">
        <f>IF(INDEX('Pace of change parameters'!$E$28:$I$28,1,$B$6)=1,(1+L87)*D87,D87)</f>
        <v>250819.69406526707</v>
      </c>
      <c r="O87" s="93">
        <f>IF(K87&lt;INDEX('Pace of change parameters'!$E$16:$I$16,1,$B$6),1,IF(K87&gt;INDEX('Pace of change parameters'!$E$17:$I$17,1,$B$6),0,(K87-INDEX('Pace of change parameters'!$E$17:$I$17,1,$B$6))/(INDEX('Pace of change parameters'!$E$16:$I$16,1,$B$6)-INDEX('Pace of change parameters'!$E$17:$I$17,1,$B$6))))</f>
        <v>0</v>
      </c>
      <c r="P87" s="56">
        <v>1.5308147188963117E-2</v>
      </c>
      <c r="Q87" s="56">
        <v>1.1119783131080974E-2</v>
      </c>
      <c r="R87" s="9">
        <f>IF(INDEX('Pace of change parameters'!$E$29:$I$29,1,$B$6)=1,D87*(1+P87),D87)</f>
        <v>250819.69406526707</v>
      </c>
      <c r="S87" s="102">
        <f>IF(P87&lt;INDEX('Pace of change parameters'!$E$22:$I$22,1,$B$6),INDEX('Pace of change parameters'!$E$22:$I$22,1,$B$6),P87)</f>
        <v>2.0029986807694699E-2</v>
      </c>
      <c r="T87" s="131">
        <v>1.5822144147773498E-2</v>
      </c>
      <c r="U87" s="116">
        <f t="shared" si="11"/>
        <v>251986.1678809993</v>
      </c>
      <c r="V87" s="130">
        <f>IF(J87&gt;INDEX('Pace of change parameters'!$E$24:$I$24,1,$B$6),0,IF(J87&lt;INDEX('Pace of change parameters'!$E$23:$I$23,1,$B$6),1,(J87-INDEX('Pace of change parameters'!$E$24:$I$24,1,$B$6))/(INDEX('Pace of change parameters'!$E$23:$I$23,1,$B$6)-INDEX('Pace of change parameters'!$E$24:$I$24,1,$B$6))))</f>
        <v>1</v>
      </c>
      <c r="W87" s="131">
        <f>MIN(S87, S87+(INDEX('Pace of change parameters'!$E$25:$I$25,1,$B$6)-S87)*(1-V87))</f>
        <v>2.0029986807694699E-2</v>
      </c>
      <c r="X87" s="131">
        <v>1.5822144147773498E-2</v>
      </c>
      <c r="Y87" s="107">
        <f t="shared" si="12"/>
        <v>251986.1678809993</v>
      </c>
      <c r="Z87" s="96">
        <v>0</v>
      </c>
      <c r="AA87" s="98">
        <f t="shared" si="15"/>
        <v>261267.17849646648</v>
      </c>
      <c r="AB87" s="98">
        <f>IF(INDEX('Pace of change parameters'!$E$27:$I$27,1,$B$6)=1,MAX(AA87,Y87),Y87)</f>
        <v>251986.1678809993</v>
      </c>
      <c r="AC87" s="96">
        <f t="shared" si="13"/>
        <v>2.0029986807694744E-2</v>
      </c>
      <c r="AD87" s="142">
        <v>1.5822144147773498E-2</v>
      </c>
      <c r="AE87" s="55">
        <f>IF(ROUND(AB87,0)/D87 &gt; (1+'Pace of change parameters'!$F$25), ROUND(AB87,0), ROUNDUP(AB87,0))</f>
        <v>251986</v>
      </c>
      <c r="AF87" s="55">
        <v>1153.6303241647979</v>
      </c>
      <c r="AG87" s="16">
        <f t="shared" si="14"/>
        <v>2.0029307232085847E-2</v>
      </c>
      <c r="AH87" s="16">
        <f t="shared" si="14"/>
        <v>1.5821467375559894E-2</v>
      </c>
      <c r="AI87" s="55"/>
      <c r="AJ87" s="55">
        <v>261267.17849646648</v>
      </c>
      <c r="AK87" s="55">
        <v>1196.1209742703988</v>
      </c>
      <c r="AL87" s="16">
        <f t="shared" si="16"/>
        <v>-3.5523706230065177E-2</v>
      </c>
      <c r="AM87" s="57">
        <f t="shared" si="16"/>
        <v>-3.5523706230065177E-2</v>
      </c>
      <c r="AN87" s="10"/>
    </row>
    <row r="88" spans="1:40" x14ac:dyDescent="0.2">
      <c r="A88" s="188" t="s">
        <v>223</v>
      </c>
      <c r="B88" s="188" t="s">
        <v>224</v>
      </c>
      <c r="D88" s="67">
        <v>320006</v>
      </c>
      <c r="E88" s="72">
        <v>1148.0621865512176</v>
      </c>
      <c r="F88" s="54"/>
      <c r="G88" s="87">
        <v>328373.71413410531</v>
      </c>
      <c r="H88" s="80">
        <v>1171.2339975090167</v>
      </c>
      <c r="I88" s="89"/>
      <c r="J88" s="102">
        <f t="shared" si="9"/>
        <v>-2.5482289762961963E-2</v>
      </c>
      <c r="K88" s="125">
        <f t="shared" si="9"/>
        <v>-1.9784100365154211E-2</v>
      </c>
      <c r="L88" s="102">
        <v>1.7031991772984423E-2</v>
      </c>
      <c r="M88" s="96">
        <f>INDEX('Pace of change parameters'!$E$20:$I$20,1,$B$6)</f>
        <v>1.1119783131080974E-2</v>
      </c>
      <c r="N88" s="107">
        <f>IF(INDEX('Pace of change parameters'!$E$28:$I$28,1,$B$6)=1,(1+L88)*D88,D88)</f>
        <v>325456.33955930563</v>
      </c>
      <c r="O88" s="93">
        <f>IF(K88&lt;INDEX('Pace of change parameters'!$E$16:$I$16,1,$B$6),1,IF(K88&gt;INDEX('Pace of change parameters'!$E$17:$I$17,1,$B$6),0,(K88-INDEX('Pace of change parameters'!$E$17:$I$17,1,$B$6))/(INDEX('Pace of change parameters'!$E$16:$I$16,1,$B$6)-INDEX('Pace of change parameters'!$E$17:$I$17,1,$B$6))))</f>
        <v>0</v>
      </c>
      <c r="P88" s="56">
        <v>1.7031991772984423E-2</v>
      </c>
      <c r="Q88" s="56">
        <v>1.1119783131080974E-2</v>
      </c>
      <c r="R88" s="9">
        <f>IF(INDEX('Pace of change parameters'!$E$29:$I$29,1,$B$6)=1,D88*(1+P88),D88)</f>
        <v>325456.33955930563</v>
      </c>
      <c r="S88" s="102">
        <f>IF(P88&lt;INDEX('Pace of change parameters'!$E$22:$I$22,1,$B$6),INDEX('Pace of change parameters'!$E$22:$I$22,1,$B$6),P88)</f>
        <v>2.0029986807694699E-2</v>
      </c>
      <c r="T88" s="131">
        <v>1.4100350226162961E-2</v>
      </c>
      <c r="U88" s="116">
        <f t="shared" si="11"/>
        <v>326415.71595838317</v>
      </c>
      <c r="V88" s="130">
        <f>IF(J88&gt;INDEX('Pace of change parameters'!$E$24:$I$24,1,$B$6),0,IF(J88&lt;INDEX('Pace of change parameters'!$E$23:$I$23,1,$B$6),1,(J88-INDEX('Pace of change parameters'!$E$24:$I$24,1,$B$6))/(INDEX('Pace of change parameters'!$E$23:$I$23,1,$B$6)-INDEX('Pace of change parameters'!$E$24:$I$24,1,$B$6))))</f>
        <v>1</v>
      </c>
      <c r="W88" s="131">
        <f>MIN(S88, S88+(INDEX('Pace of change parameters'!$E$25:$I$25,1,$B$6)-S88)*(1-V88))</f>
        <v>2.0029986807694699E-2</v>
      </c>
      <c r="X88" s="131">
        <v>1.4100350226162961E-2</v>
      </c>
      <c r="Y88" s="107">
        <f t="shared" si="12"/>
        <v>326415.71595838317</v>
      </c>
      <c r="Z88" s="96">
        <v>0</v>
      </c>
      <c r="AA88" s="98">
        <f t="shared" si="15"/>
        <v>335378.23480772326</v>
      </c>
      <c r="AB88" s="98">
        <f>IF(INDEX('Pace of change parameters'!$E$27:$I$27,1,$B$6)=1,MAX(AA88,Y88),Y88)</f>
        <v>326415.71595838317</v>
      </c>
      <c r="AC88" s="96">
        <f t="shared" si="13"/>
        <v>2.0029986807694744E-2</v>
      </c>
      <c r="AD88" s="142">
        <v>1.4100350226162961E-2</v>
      </c>
      <c r="AE88" s="55">
        <f>IF(ROUND(AB88,0)/D88 &gt; (1+'Pace of change parameters'!$F$25), ROUND(AB88,0), ROUNDUP(AB88,0))</f>
        <v>326416</v>
      </c>
      <c r="AF88" s="55">
        <v>1164.2512785745416</v>
      </c>
      <c r="AG88" s="16">
        <f t="shared" si="14"/>
        <v>2.0030874421104627E-2</v>
      </c>
      <c r="AH88" s="16">
        <f t="shared" si="14"/>
        <v>1.4101232679700093E-2</v>
      </c>
      <c r="AI88" s="55"/>
      <c r="AJ88" s="55">
        <v>335378.23480772326</v>
      </c>
      <c r="AK88" s="55">
        <v>1196.2175220606978</v>
      </c>
      <c r="AL88" s="16">
        <f t="shared" si="16"/>
        <v>-2.672276813926644E-2</v>
      </c>
      <c r="AM88" s="57">
        <f t="shared" si="16"/>
        <v>-2.6722768139266662E-2</v>
      </c>
      <c r="AN88" s="10"/>
    </row>
    <row r="89" spans="1:40" x14ac:dyDescent="0.2">
      <c r="A89" s="188" t="s">
        <v>225</v>
      </c>
      <c r="B89" s="188" t="s">
        <v>226</v>
      </c>
      <c r="D89" s="67">
        <v>336569</v>
      </c>
      <c r="E89" s="72">
        <v>1113.2238913290898</v>
      </c>
      <c r="F89" s="54"/>
      <c r="G89" s="87">
        <v>347447.47329611005</v>
      </c>
      <c r="H89" s="80">
        <v>1144.3874410771996</v>
      </c>
      <c r="I89" s="89"/>
      <c r="J89" s="102">
        <f t="shared" ref="J89:K152" si="17">D89/G89-1</f>
        <v>-3.1309691772715587E-2</v>
      </c>
      <c r="K89" s="125">
        <f t="shared" si="17"/>
        <v>-2.7231642562221658E-2</v>
      </c>
      <c r="L89" s="102">
        <v>1.5376454430764186E-2</v>
      </c>
      <c r="M89" s="96">
        <f>INDEX('Pace of change parameters'!$E$20:$I$20,1,$B$6)</f>
        <v>1.1119783131080974E-2</v>
      </c>
      <c r="N89" s="107">
        <f>IF(INDEX('Pace of change parameters'!$E$28:$I$28,1,$B$6)=1,(1+L89)*D89,D89)</f>
        <v>341744.23789130786</v>
      </c>
      <c r="O89" s="93">
        <f>IF(K89&lt;INDEX('Pace of change parameters'!$E$16:$I$16,1,$B$6),1,IF(K89&gt;INDEX('Pace of change parameters'!$E$17:$I$17,1,$B$6),0,(K89-INDEX('Pace of change parameters'!$E$17:$I$17,1,$B$6))/(INDEX('Pace of change parameters'!$E$16:$I$16,1,$B$6)-INDEX('Pace of change parameters'!$E$17:$I$17,1,$B$6))))</f>
        <v>0</v>
      </c>
      <c r="P89" s="56">
        <v>1.5376454430764186E-2</v>
      </c>
      <c r="Q89" s="56">
        <v>1.1119783131080974E-2</v>
      </c>
      <c r="R89" s="9">
        <f>IF(INDEX('Pace of change parameters'!$E$29:$I$29,1,$B$6)=1,D89*(1+P89),D89)</f>
        <v>341744.23789130786</v>
      </c>
      <c r="S89" s="102">
        <f>IF(P89&lt;INDEX('Pace of change parameters'!$E$22:$I$22,1,$B$6),INDEX('Pace of change parameters'!$E$22:$I$22,1,$B$6),P89)</f>
        <v>2.0029986807694699E-2</v>
      </c>
      <c r="T89" s="131">
        <v>1.5753806923166414E-2</v>
      </c>
      <c r="U89" s="116">
        <f t="shared" si="11"/>
        <v>343310.47262987902</v>
      </c>
      <c r="V89" s="130">
        <f>IF(J89&gt;INDEX('Pace of change parameters'!$E$24:$I$24,1,$B$6),0,IF(J89&lt;INDEX('Pace of change parameters'!$E$23:$I$23,1,$B$6),1,(J89-INDEX('Pace of change parameters'!$E$24:$I$24,1,$B$6))/(INDEX('Pace of change parameters'!$E$23:$I$23,1,$B$6)-INDEX('Pace of change parameters'!$E$24:$I$24,1,$B$6))))</f>
        <v>1</v>
      </c>
      <c r="W89" s="131">
        <f>MIN(S89, S89+(INDEX('Pace of change parameters'!$E$25:$I$25,1,$B$6)-S89)*(1-V89))</f>
        <v>2.0029986807694699E-2</v>
      </c>
      <c r="X89" s="131">
        <v>1.5753806923166414E-2</v>
      </c>
      <c r="Y89" s="107">
        <f t="shared" si="12"/>
        <v>343310.47262987902</v>
      </c>
      <c r="Z89" s="96">
        <v>0</v>
      </c>
      <c r="AA89" s="98">
        <f t="shared" si="15"/>
        <v>354858.85522147641</v>
      </c>
      <c r="AB89" s="98">
        <f>IF(INDEX('Pace of change parameters'!$E$27:$I$27,1,$B$6)=1,MAX(AA89,Y89),Y89)</f>
        <v>343310.47262987902</v>
      </c>
      <c r="AC89" s="96">
        <f t="shared" si="13"/>
        <v>2.0029986807694744E-2</v>
      </c>
      <c r="AD89" s="142">
        <v>1.5753806923166414E-2</v>
      </c>
      <c r="AE89" s="55">
        <f>IF(ROUND(AB89,0)/D89 &gt; (1+'Pace of change parameters'!$F$25), ROUND(AB89,0), ROUNDUP(AB89,0))</f>
        <v>343310</v>
      </c>
      <c r="AF89" s="55">
        <v>1130.7598488747219</v>
      </c>
      <c r="AG89" s="16">
        <f t="shared" si="14"/>
        <v>2.002858254919504E-2</v>
      </c>
      <c r="AH89" s="16">
        <f t="shared" si="14"/>
        <v>1.5752408551612751E-2</v>
      </c>
      <c r="AI89" s="55"/>
      <c r="AJ89" s="55">
        <v>354858.85522147641</v>
      </c>
      <c r="AK89" s="55">
        <v>1168.7983032888455</v>
      </c>
      <c r="AL89" s="16">
        <f t="shared" si="16"/>
        <v>-3.25449261066586E-2</v>
      </c>
      <c r="AM89" s="57">
        <f t="shared" si="16"/>
        <v>-3.2544926106658822E-2</v>
      </c>
      <c r="AN89" s="10"/>
    </row>
    <row r="90" spans="1:40" x14ac:dyDescent="0.2">
      <c r="A90" s="188" t="s">
        <v>227</v>
      </c>
      <c r="B90" s="188" t="s">
        <v>228</v>
      </c>
      <c r="D90" s="67">
        <v>168275</v>
      </c>
      <c r="E90" s="72">
        <v>1143.5949771551398</v>
      </c>
      <c r="F90" s="54"/>
      <c r="G90" s="87">
        <v>172845.08083187073</v>
      </c>
      <c r="H90" s="80">
        <v>1170.5133563378313</v>
      </c>
      <c r="I90" s="89"/>
      <c r="J90" s="102">
        <f t="shared" si="17"/>
        <v>-2.6440329165723364E-2</v>
      </c>
      <c r="K90" s="125">
        <f t="shared" si="17"/>
        <v>-2.2997071359280086E-2</v>
      </c>
      <c r="L90" s="102">
        <v>1.4695882461009058E-2</v>
      </c>
      <c r="M90" s="96">
        <f>INDEX('Pace of change parameters'!$E$20:$I$20,1,$B$6)</f>
        <v>1.1119783131080974E-2</v>
      </c>
      <c r="N90" s="107">
        <f>IF(INDEX('Pace of change parameters'!$E$28:$I$28,1,$B$6)=1,(1+L90)*D90,D90)</f>
        <v>170747.94962112629</v>
      </c>
      <c r="O90" s="93">
        <f>IF(K90&lt;INDEX('Pace of change parameters'!$E$16:$I$16,1,$B$6),1,IF(K90&gt;INDEX('Pace of change parameters'!$E$17:$I$17,1,$B$6),0,(K90-INDEX('Pace of change parameters'!$E$17:$I$17,1,$B$6))/(INDEX('Pace of change parameters'!$E$16:$I$16,1,$B$6)-INDEX('Pace of change parameters'!$E$17:$I$17,1,$B$6))))</f>
        <v>0</v>
      </c>
      <c r="P90" s="56">
        <v>1.4695882461009058E-2</v>
      </c>
      <c r="Q90" s="56">
        <v>1.1119783131080974E-2</v>
      </c>
      <c r="R90" s="9">
        <f>IF(INDEX('Pace of change parameters'!$E$29:$I$29,1,$B$6)=1,D90*(1+P90),D90)</f>
        <v>170747.94962112629</v>
      </c>
      <c r="S90" s="102">
        <f>IF(P90&lt;INDEX('Pace of change parameters'!$E$22:$I$22,1,$B$6),INDEX('Pace of change parameters'!$E$22:$I$22,1,$B$6),P90)</f>
        <v>2.0029986807694699E-2</v>
      </c>
      <c r="T90" s="131">
        <v>1.643508845895747E-2</v>
      </c>
      <c r="U90" s="116">
        <f t="shared" si="11"/>
        <v>171645.54603006484</v>
      </c>
      <c r="V90" s="130">
        <f>IF(J90&gt;INDEX('Pace of change parameters'!$E$24:$I$24,1,$B$6),0,IF(J90&lt;INDEX('Pace of change parameters'!$E$23:$I$23,1,$B$6),1,(J90-INDEX('Pace of change parameters'!$E$24:$I$24,1,$B$6))/(INDEX('Pace of change parameters'!$E$23:$I$23,1,$B$6)-INDEX('Pace of change parameters'!$E$24:$I$24,1,$B$6))))</f>
        <v>1</v>
      </c>
      <c r="W90" s="131">
        <f>MIN(S90, S90+(INDEX('Pace of change parameters'!$E$25:$I$25,1,$B$6)-S90)*(1-V90))</f>
        <v>2.0029986807694699E-2</v>
      </c>
      <c r="X90" s="131">
        <v>1.643508845895747E-2</v>
      </c>
      <c r="Y90" s="107">
        <f t="shared" si="12"/>
        <v>171645.54603006484</v>
      </c>
      <c r="Z90" s="96">
        <v>0</v>
      </c>
      <c r="AA90" s="98">
        <f t="shared" si="15"/>
        <v>176532.02923823911</v>
      </c>
      <c r="AB90" s="98">
        <f>IF(INDEX('Pace of change parameters'!$E$27:$I$27,1,$B$6)=1,MAX(AA90,Y90),Y90)</f>
        <v>171645.54603006484</v>
      </c>
      <c r="AC90" s="96">
        <f t="shared" si="13"/>
        <v>2.0029986807694744E-2</v>
      </c>
      <c r="AD90" s="142">
        <v>1.643508845895747E-2</v>
      </c>
      <c r="AE90" s="55">
        <f>IF(ROUND(AB90,0)/D90 &gt; (1+'Pace of change parameters'!$F$25), ROUND(AB90,0), ROUNDUP(AB90,0))</f>
        <v>171646</v>
      </c>
      <c r="AF90" s="55">
        <v>1162.3931360672952</v>
      </c>
      <c r="AG90" s="16">
        <f t="shared" si="14"/>
        <v>2.0032684593671135E-2</v>
      </c>
      <c r="AH90" s="16">
        <f t="shared" si="14"/>
        <v>1.6437776737109111E-2</v>
      </c>
      <c r="AI90" s="55"/>
      <c r="AJ90" s="55">
        <v>176532.02923823911</v>
      </c>
      <c r="AK90" s="55">
        <v>1195.4815089344361</v>
      </c>
      <c r="AL90" s="16">
        <f t="shared" si="16"/>
        <v>-2.7677862534765008E-2</v>
      </c>
      <c r="AM90" s="57">
        <f t="shared" si="16"/>
        <v>-2.7677862534765119E-2</v>
      </c>
      <c r="AN90" s="10"/>
    </row>
    <row r="91" spans="1:40" x14ac:dyDescent="0.2">
      <c r="A91" s="188" t="s">
        <v>229</v>
      </c>
      <c r="B91" s="188" t="s">
        <v>230</v>
      </c>
      <c r="D91" s="67">
        <v>379130</v>
      </c>
      <c r="E91" s="72">
        <v>1326.1913993025323</v>
      </c>
      <c r="F91" s="54"/>
      <c r="G91" s="87">
        <v>379893.43628691661</v>
      </c>
      <c r="H91" s="80">
        <v>1324.7169567597732</v>
      </c>
      <c r="I91" s="89"/>
      <c r="J91" s="102">
        <f t="shared" si="17"/>
        <v>-2.0096064158897642E-3</v>
      </c>
      <c r="K91" s="125">
        <f t="shared" si="17"/>
        <v>1.1130245862978061E-3</v>
      </c>
      <c r="L91" s="102">
        <v>1.4283494928336804E-2</v>
      </c>
      <c r="M91" s="96">
        <f>INDEX('Pace of change parameters'!$E$20:$I$20,1,$B$6)</f>
        <v>1.1119783131080974E-2</v>
      </c>
      <c r="N91" s="107">
        <f>IF(INDEX('Pace of change parameters'!$E$28:$I$28,1,$B$6)=1,(1+L91)*D91,D91)</f>
        <v>384545.30143218033</v>
      </c>
      <c r="O91" s="93">
        <f>IF(K91&lt;INDEX('Pace of change parameters'!$E$16:$I$16,1,$B$6),1,IF(K91&gt;INDEX('Pace of change parameters'!$E$17:$I$17,1,$B$6),0,(K91-INDEX('Pace of change parameters'!$E$17:$I$17,1,$B$6))/(INDEX('Pace of change parameters'!$E$16:$I$16,1,$B$6)-INDEX('Pace of change parameters'!$E$17:$I$17,1,$B$6))))</f>
        <v>0</v>
      </c>
      <c r="P91" s="56">
        <v>1.4283494928336804E-2</v>
      </c>
      <c r="Q91" s="56">
        <v>1.1119783131080974E-2</v>
      </c>
      <c r="R91" s="9">
        <f>IF(INDEX('Pace of change parameters'!$E$29:$I$29,1,$B$6)=1,D91*(1+P91),D91)</f>
        <v>384545.30143218033</v>
      </c>
      <c r="S91" s="102">
        <f>IF(P91&lt;INDEX('Pace of change parameters'!$E$22:$I$22,1,$B$6),INDEX('Pace of change parameters'!$E$22:$I$22,1,$B$6),P91)</f>
        <v>2.0029986807694699E-2</v>
      </c>
      <c r="T91" s="131">
        <v>1.6848350786844213E-2</v>
      </c>
      <c r="U91" s="116">
        <f t="shared" si="11"/>
        <v>386723.9688984013</v>
      </c>
      <c r="V91" s="130">
        <f>IF(J91&gt;INDEX('Pace of change parameters'!$E$24:$I$24,1,$B$6),0,IF(J91&lt;INDEX('Pace of change parameters'!$E$23:$I$23,1,$B$6),1,(J91-INDEX('Pace of change parameters'!$E$24:$I$24,1,$B$6))/(INDEX('Pace of change parameters'!$E$23:$I$23,1,$B$6)-INDEX('Pace of change parameters'!$E$24:$I$24,1,$B$6))))</f>
        <v>1</v>
      </c>
      <c r="W91" s="131">
        <f>MIN(S91, S91+(INDEX('Pace of change parameters'!$E$25:$I$25,1,$B$6)-S91)*(1-V91))</f>
        <v>2.0029986807694699E-2</v>
      </c>
      <c r="X91" s="131">
        <v>1.6848350786844213E-2</v>
      </c>
      <c r="Y91" s="107">
        <f t="shared" si="12"/>
        <v>386723.9688984013</v>
      </c>
      <c r="Z91" s="96">
        <v>0</v>
      </c>
      <c r="AA91" s="98">
        <f t="shared" si="15"/>
        <v>387996.92116925638</v>
      </c>
      <c r="AB91" s="98">
        <f>IF(INDEX('Pace of change parameters'!$E$27:$I$27,1,$B$6)=1,MAX(AA91,Y91),Y91)</f>
        <v>386723.9688984013</v>
      </c>
      <c r="AC91" s="96">
        <f t="shared" si="13"/>
        <v>2.0029986807694744E-2</v>
      </c>
      <c r="AD91" s="142">
        <v>1.6848350786844213E-2</v>
      </c>
      <c r="AE91" s="55">
        <f>IF(ROUND(AB91,0)/D91 &gt; (1+'Pace of change parameters'!$F$25), ROUND(AB91,0), ROUNDUP(AB91,0))</f>
        <v>386724</v>
      </c>
      <c r="AF91" s="55">
        <v>1348.5356456620884</v>
      </c>
      <c r="AG91" s="16">
        <f t="shared" si="14"/>
        <v>2.0030068841822013E-2</v>
      </c>
      <c r="AH91" s="16">
        <f t="shared" si="14"/>
        <v>1.6848432565093718E-2</v>
      </c>
      <c r="AI91" s="55"/>
      <c r="AJ91" s="55">
        <v>387996.92116925638</v>
      </c>
      <c r="AK91" s="55">
        <v>1352.9744174240172</v>
      </c>
      <c r="AL91" s="16">
        <f t="shared" si="16"/>
        <v>-3.2807506962178046E-3</v>
      </c>
      <c r="AM91" s="57">
        <f t="shared" si="16"/>
        <v>-3.2807506962179156E-3</v>
      </c>
      <c r="AN91" s="10"/>
    </row>
    <row r="92" spans="1:40" x14ac:dyDescent="0.2">
      <c r="A92" s="188" t="s">
        <v>231</v>
      </c>
      <c r="B92" s="188" t="s">
        <v>232</v>
      </c>
      <c r="D92" s="67">
        <v>205369</v>
      </c>
      <c r="E92" s="72">
        <v>1143.4413357141768</v>
      </c>
      <c r="F92" s="54"/>
      <c r="G92" s="87">
        <v>212047.95326874626</v>
      </c>
      <c r="H92" s="80">
        <v>1175.9132529617593</v>
      </c>
      <c r="I92" s="89"/>
      <c r="J92" s="102">
        <f t="shared" si="17"/>
        <v>-3.1497372013213787E-2</v>
      </c>
      <c r="K92" s="125">
        <f t="shared" si="17"/>
        <v>-2.761421147843679E-2</v>
      </c>
      <c r="L92" s="102">
        <v>1.5173814916155992E-2</v>
      </c>
      <c r="M92" s="96">
        <f>INDEX('Pace of change parameters'!$E$20:$I$20,1,$B$6)</f>
        <v>1.1119783131080974E-2</v>
      </c>
      <c r="N92" s="107">
        <f>IF(INDEX('Pace of change parameters'!$E$28:$I$28,1,$B$6)=1,(1+L92)*D92,D92)</f>
        <v>208485.23119551604</v>
      </c>
      <c r="O92" s="93">
        <f>IF(K92&lt;INDEX('Pace of change parameters'!$E$16:$I$16,1,$B$6),1,IF(K92&gt;INDEX('Pace of change parameters'!$E$17:$I$17,1,$B$6),0,(K92-INDEX('Pace of change parameters'!$E$17:$I$17,1,$B$6))/(INDEX('Pace of change parameters'!$E$16:$I$16,1,$B$6)-INDEX('Pace of change parameters'!$E$17:$I$17,1,$B$6))))</f>
        <v>0</v>
      </c>
      <c r="P92" s="56">
        <v>1.5173814916155992E-2</v>
      </c>
      <c r="Q92" s="56">
        <v>1.1119783131080974E-2</v>
      </c>
      <c r="R92" s="9">
        <f>IF(INDEX('Pace of change parameters'!$E$29:$I$29,1,$B$6)=1,D92*(1+P92),D92)</f>
        <v>208485.23119551604</v>
      </c>
      <c r="S92" s="102">
        <f>IF(P92&lt;INDEX('Pace of change parameters'!$E$22:$I$22,1,$B$6),INDEX('Pace of change parameters'!$E$22:$I$22,1,$B$6),P92)</f>
        <v>2.0029986807694699E-2</v>
      </c>
      <c r="T92" s="131">
        <v>1.595656221036168E-2</v>
      </c>
      <c r="U92" s="116">
        <f t="shared" si="11"/>
        <v>209482.53836070947</v>
      </c>
      <c r="V92" s="130">
        <f>IF(J92&gt;INDEX('Pace of change parameters'!$E$24:$I$24,1,$B$6),0,IF(J92&lt;INDEX('Pace of change parameters'!$E$23:$I$23,1,$B$6),1,(J92-INDEX('Pace of change parameters'!$E$24:$I$24,1,$B$6))/(INDEX('Pace of change parameters'!$E$23:$I$23,1,$B$6)-INDEX('Pace of change parameters'!$E$24:$I$24,1,$B$6))))</f>
        <v>1</v>
      </c>
      <c r="W92" s="131">
        <f>MIN(S92, S92+(INDEX('Pace of change parameters'!$E$25:$I$25,1,$B$6)-S92)*(1-V92))</f>
        <v>2.0029986807694699E-2</v>
      </c>
      <c r="X92" s="131">
        <v>1.595656221036168E-2</v>
      </c>
      <c r="Y92" s="107">
        <f t="shared" si="12"/>
        <v>209482.53836070947</v>
      </c>
      <c r="Z92" s="96">
        <v>0</v>
      </c>
      <c r="AA92" s="98">
        <f t="shared" si="15"/>
        <v>216571.13587605668</v>
      </c>
      <c r="AB92" s="98">
        <f>IF(INDEX('Pace of change parameters'!$E$27:$I$27,1,$B$6)=1,MAX(AA92,Y92),Y92)</f>
        <v>209482.53836070947</v>
      </c>
      <c r="AC92" s="96">
        <f t="shared" si="13"/>
        <v>2.0029986807694744E-2</v>
      </c>
      <c r="AD92" s="142">
        <v>1.595656221036168E-2</v>
      </c>
      <c r="AE92" s="55">
        <f>IF(ROUND(AB92,0)/D92 &gt; (1+'Pace of change parameters'!$F$25), ROUND(AB92,0), ROUNDUP(AB92,0))</f>
        <v>209483</v>
      </c>
      <c r="AF92" s="55">
        <v>1161.6892885449763</v>
      </c>
      <c r="AG92" s="16">
        <f t="shared" si="14"/>
        <v>2.003223466053794E-2</v>
      </c>
      <c r="AH92" s="16">
        <f t="shared" si="14"/>
        <v>1.5958801086548124E-2</v>
      </c>
      <c r="AI92" s="55"/>
      <c r="AJ92" s="55">
        <v>216571.13587605668</v>
      </c>
      <c r="AK92" s="55">
        <v>1200.9965904404351</v>
      </c>
      <c r="AL92" s="16">
        <f t="shared" si="16"/>
        <v>-3.2728903818989075E-2</v>
      </c>
      <c r="AM92" s="57">
        <f t="shared" si="16"/>
        <v>-3.2728903818989075E-2</v>
      </c>
      <c r="AN92" s="10"/>
    </row>
    <row r="93" spans="1:40" x14ac:dyDescent="0.2">
      <c r="A93" s="188" t="s">
        <v>233</v>
      </c>
      <c r="B93" s="188" t="s">
        <v>234</v>
      </c>
      <c r="D93" s="67">
        <v>372632</v>
      </c>
      <c r="E93" s="72">
        <v>1332.5972907073528</v>
      </c>
      <c r="F93" s="54"/>
      <c r="G93" s="87">
        <v>349750.80479046667</v>
      </c>
      <c r="H93" s="80">
        <v>1244.3787474210083</v>
      </c>
      <c r="I93" s="89"/>
      <c r="J93" s="102">
        <f t="shared" si="17"/>
        <v>6.5421422613284097E-2</v>
      </c>
      <c r="K93" s="125">
        <f t="shared" si="17"/>
        <v>7.0893643490117952E-2</v>
      </c>
      <c r="L93" s="102">
        <v>1.6313099755649985E-2</v>
      </c>
      <c r="M93" s="96">
        <f>INDEX('Pace of change parameters'!$E$20:$I$20,1,$B$6)</f>
        <v>1.1119783131080974E-2</v>
      </c>
      <c r="N93" s="107">
        <f>IF(INDEX('Pace of change parameters'!$E$28:$I$28,1,$B$6)=1,(1+L93)*D93,D93)</f>
        <v>378710.78298814734</v>
      </c>
      <c r="O93" s="93">
        <f>IF(K93&lt;INDEX('Pace of change parameters'!$E$16:$I$16,1,$B$6),1,IF(K93&gt;INDEX('Pace of change parameters'!$E$17:$I$17,1,$B$6),0,(K93-INDEX('Pace of change parameters'!$E$17:$I$17,1,$B$6))/(INDEX('Pace of change parameters'!$E$16:$I$16,1,$B$6)-INDEX('Pace of change parameters'!$E$17:$I$17,1,$B$6))))</f>
        <v>0</v>
      </c>
      <c r="P93" s="56">
        <v>1.6313099755649985E-2</v>
      </c>
      <c r="Q93" s="56">
        <v>1.1119783131080974E-2</v>
      </c>
      <c r="R93" s="9">
        <f>IF(INDEX('Pace of change parameters'!$E$29:$I$29,1,$B$6)=1,D93*(1+P93),D93)</f>
        <v>378710.78298814734</v>
      </c>
      <c r="S93" s="102">
        <f>IF(P93&lt;INDEX('Pace of change parameters'!$E$22:$I$22,1,$B$6),INDEX('Pace of change parameters'!$E$22:$I$22,1,$B$6),P93)</f>
        <v>2.0029986807694699E-2</v>
      </c>
      <c r="T93" s="131">
        <v>1.4817677048703182E-2</v>
      </c>
      <c r="U93" s="116">
        <f t="shared" si="11"/>
        <v>380095.81404412491</v>
      </c>
      <c r="V93" s="130">
        <f>IF(J93&gt;INDEX('Pace of change parameters'!$E$24:$I$24,1,$B$6),0,IF(J93&lt;INDEX('Pace of change parameters'!$E$23:$I$23,1,$B$6),1,(J93-INDEX('Pace of change parameters'!$E$24:$I$24,1,$B$6))/(INDEX('Pace of change parameters'!$E$23:$I$23,1,$B$6)-INDEX('Pace of change parameters'!$E$24:$I$24,1,$B$6))))</f>
        <v>0.69157154773431817</v>
      </c>
      <c r="W93" s="131">
        <f>MIN(S93, S93+(INDEX('Pace of change parameters'!$E$25:$I$25,1,$B$6)-S93)*(1-V93))</f>
        <v>1.4354903286006153E-2</v>
      </c>
      <c r="X93" s="131">
        <v>9.1715929619387015E-3</v>
      </c>
      <c r="Y93" s="107">
        <f t="shared" si="12"/>
        <v>377981.09632127103</v>
      </c>
      <c r="Z93" s="96">
        <v>0</v>
      </c>
      <c r="AA93" s="98">
        <f t="shared" si="15"/>
        <v>357211.31894650793</v>
      </c>
      <c r="AB93" s="98">
        <f>IF(INDEX('Pace of change parameters'!$E$27:$I$27,1,$B$6)=1,MAX(AA93,Y93),Y93)</f>
        <v>377981.09632127103</v>
      </c>
      <c r="AC93" s="96">
        <f t="shared" si="13"/>
        <v>1.4354903286006193E-2</v>
      </c>
      <c r="AD93" s="142">
        <v>9.1715929619387015E-3</v>
      </c>
      <c r="AE93" s="55">
        <f>IF(ROUND(AB93,0)/D93 &gt; (1+'Pace of change parameters'!$F$25), ROUND(AB93,0), ROUNDUP(AB93,0))</f>
        <v>377981</v>
      </c>
      <c r="AF93" s="55">
        <v>1344.818987938354</v>
      </c>
      <c r="AG93" s="16">
        <f t="shared" si="14"/>
        <v>1.435464479701154E-2</v>
      </c>
      <c r="AH93" s="16">
        <f t="shared" si="14"/>
        <v>9.1713357938119078E-3</v>
      </c>
      <c r="AI93" s="55"/>
      <c r="AJ93" s="55">
        <v>357211.31894650793</v>
      </c>
      <c r="AK93" s="55">
        <v>1270.9225183958117</v>
      </c>
      <c r="AL93" s="16">
        <f t="shared" si="16"/>
        <v>5.814396115651177E-2</v>
      </c>
      <c r="AM93" s="57">
        <f t="shared" si="16"/>
        <v>5.814396115651177E-2</v>
      </c>
      <c r="AN93" s="10"/>
    </row>
    <row r="94" spans="1:40" x14ac:dyDescent="0.2">
      <c r="A94" s="188" t="s">
        <v>235</v>
      </c>
      <c r="B94" s="188" t="s">
        <v>236</v>
      </c>
      <c r="D94" s="67">
        <v>229147</v>
      </c>
      <c r="E94" s="72">
        <v>1223.7618427705486</v>
      </c>
      <c r="F94" s="54"/>
      <c r="G94" s="87">
        <v>234112.95469347615</v>
      </c>
      <c r="H94" s="80">
        <v>1244.1401914212158</v>
      </c>
      <c r="I94" s="89"/>
      <c r="J94" s="102">
        <f t="shared" si="17"/>
        <v>-2.1211789411560211E-2</v>
      </c>
      <c r="K94" s="125">
        <f t="shared" si="17"/>
        <v>-1.6379463336353206E-2</v>
      </c>
      <c r="L94" s="102">
        <v>1.6111731787925132E-2</v>
      </c>
      <c r="M94" s="96">
        <f>INDEX('Pace of change parameters'!$E$20:$I$20,1,$B$6)</f>
        <v>1.1119783131080974E-2</v>
      </c>
      <c r="N94" s="107">
        <f>IF(INDEX('Pace of change parameters'!$E$28:$I$28,1,$B$6)=1,(1+L94)*D94,D94)</f>
        <v>232838.95500400767</v>
      </c>
      <c r="O94" s="93">
        <f>IF(K94&lt;INDEX('Pace of change parameters'!$E$16:$I$16,1,$B$6),1,IF(K94&gt;INDEX('Pace of change parameters'!$E$17:$I$17,1,$B$6),0,(K94-INDEX('Pace of change parameters'!$E$17:$I$17,1,$B$6))/(INDEX('Pace of change parameters'!$E$16:$I$16,1,$B$6)-INDEX('Pace of change parameters'!$E$17:$I$17,1,$B$6))))</f>
        <v>0</v>
      </c>
      <c r="P94" s="56">
        <v>1.6111731787925132E-2</v>
      </c>
      <c r="Q94" s="56">
        <v>1.1119783131080974E-2</v>
      </c>
      <c r="R94" s="9">
        <f>IF(INDEX('Pace of change parameters'!$E$29:$I$29,1,$B$6)=1,D94*(1+P94),D94)</f>
        <v>232838.95500400767</v>
      </c>
      <c r="S94" s="102">
        <f>IF(P94&lt;INDEX('Pace of change parameters'!$E$22:$I$22,1,$B$6),INDEX('Pace of change parameters'!$E$22:$I$22,1,$B$6),P94)</f>
        <v>2.0029986807694699E-2</v>
      </c>
      <c r="T94" s="131">
        <v>1.5018788567097818E-2</v>
      </c>
      <c r="U94" s="116">
        <f t="shared" si="11"/>
        <v>233736.81138702284</v>
      </c>
      <c r="V94" s="130">
        <f>IF(J94&gt;INDEX('Pace of change parameters'!$E$24:$I$24,1,$B$6),0,IF(J94&lt;INDEX('Pace of change parameters'!$E$23:$I$23,1,$B$6),1,(J94-INDEX('Pace of change parameters'!$E$24:$I$24,1,$B$6))/(INDEX('Pace of change parameters'!$E$23:$I$23,1,$B$6)-INDEX('Pace of change parameters'!$E$24:$I$24,1,$B$6))))</f>
        <v>1</v>
      </c>
      <c r="W94" s="131">
        <f>MIN(S94, S94+(INDEX('Pace of change parameters'!$E$25:$I$25,1,$B$6)-S94)*(1-V94))</f>
        <v>2.0029986807694699E-2</v>
      </c>
      <c r="X94" s="131">
        <v>1.5018788567097818E-2</v>
      </c>
      <c r="Y94" s="107">
        <f t="shared" si="12"/>
        <v>233736.81138702284</v>
      </c>
      <c r="Z94" s="96">
        <v>0</v>
      </c>
      <c r="AA94" s="98">
        <f t="shared" si="15"/>
        <v>239106.80456795951</v>
      </c>
      <c r="AB94" s="98">
        <f>IF(INDEX('Pace of change parameters'!$E$27:$I$27,1,$B$6)=1,MAX(AA94,Y94),Y94)</f>
        <v>233736.81138702284</v>
      </c>
      <c r="AC94" s="96">
        <f t="shared" si="13"/>
        <v>2.0029986807694744E-2</v>
      </c>
      <c r="AD94" s="142">
        <v>1.5018788567097818E-2</v>
      </c>
      <c r="AE94" s="55">
        <f>IF(ROUND(AB94,0)/D94 &gt; (1+'Pace of change parameters'!$F$25), ROUND(AB94,0), ROUNDUP(AB94,0))</f>
        <v>233737</v>
      </c>
      <c r="AF94" s="55">
        <v>1242.1422654844837</v>
      </c>
      <c r="AG94" s="16">
        <f t="shared" si="14"/>
        <v>2.0030809916778303E-2</v>
      </c>
      <c r="AH94" s="16">
        <f t="shared" si="14"/>
        <v>1.5019607632415166E-2</v>
      </c>
      <c r="AI94" s="55"/>
      <c r="AJ94" s="55">
        <v>239106.80456795951</v>
      </c>
      <c r="AK94" s="55">
        <v>1270.6788737718073</v>
      </c>
      <c r="AL94" s="16">
        <f t="shared" si="16"/>
        <v>-2.2457765589993017E-2</v>
      </c>
      <c r="AM94" s="57">
        <f t="shared" si="16"/>
        <v>-2.2457765589993017E-2</v>
      </c>
      <c r="AN94" s="10"/>
    </row>
    <row r="95" spans="1:40" x14ac:dyDescent="0.2">
      <c r="A95" s="188" t="s">
        <v>237</v>
      </c>
      <c r="B95" s="188" t="s">
        <v>238</v>
      </c>
      <c r="D95" s="67">
        <v>337458</v>
      </c>
      <c r="E95" s="72">
        <v>1254.9776150712771</v>
      </c>
      <c r="F95" s="54"/>
      <c r="G95" s="87">
        <v>344112.09001919109</v>
      </c>
      <c r="H95" s="80">
        <v>1275.2637141288903</v>
      </c>
      <c r="I95" s="89"/>
      <c r="J95" s="102">
        <f t="shared" si="17"/>
        <v>-1.9336984117064859E-2</v>
      </c>
      <c r="K95" s="125">
        <f t="shared" si="17"/>
        <v>-1.5907375731670004E-2</v>
      </c>
      <c r="L95" s="102">
        <v>1.4655905969100935E-2</v>
      </c>
      <c r="M95" s="96">
        <f>INDEX('Pace of change parameters'!$E$20:$I$20,1,$B$6)</f>
        <v>1.1119783131080974E-2</v>
      </c>
      <c r="N95" s="107">
        <f>IF(INDEX('Pace of change parameters'!$E$28:$I$28,1,$B$6)=1,(1+L95)*D95,D95)</f>
        <v>342403.75271652086</v>
      </c>
      <c r="O95" s="93">
        <f>IF(K95&lt;INDEX('Pace of change parameters'!$E$16:$I$16,1,$B$6),1,IF(K95&gt;INDEX('Pace of change parameters'!$E$17:$I$17,1,$B$6),0,(K95-INDEX('Pace of change parameters'!$E$17:$I$17,1,$B$6))/(INDEX('Pace of change parameters'!$E$16:$I$16,1,$B$6)-INDEX('Pace of change parameters'!$E$17:$I$17,1,$B$6))))</f>
        <v>0</v>
      </c>
      <c r="P95" s="56">
        <v>1.4655905969100935E-2</v>
      </c>
      <c r="Q95" s="56">
        <v>1.1119783131080974E-2</v>
      </c>
      <c r="R95" s="9">
        <f>IF(INDEX('Pace of change parameters'!$E$29:$I$29,1,$B$6)=1,D95*(1+P95),D95)</f>
        <v>342403.75271652086</v>
      </c>
      <c r="S95" s="102">
        <f>IF(P95&lt;INDEX('Pace of change parameters'!$E$22:$I$22,1,$B$6),INDEX('Pace of change parameters'!$E$22:$I$22,1,$B$6),P95)</f>
        <v>2.0029986807694699E-2</v>
      </c>
      <c r="T95" s="131">
        <v>1.6475135048988676E-2</v>
      </c>
      <c r="U95" s="116">
        <f t="shared" si="11"/>
        <v>344217.27928815107</v>
      </c>
      <c r="V95" s="130">
        <f>IF(J95&gt;INDEX('Pace of change parameters'!$E$24:$I$24,1,$B$6),0,IF(J95&lt;INDEX('Pace of change parameters'!$E$23:$I$23,1,$B$6),1,(J95-INDEX('Pace of change parameters'!$E$24:$I$24,1,$B$6))/(INDEX('Pace of change parameters'!$E$23:$I$23,1,$B$6)-INDEX('Pace of change parameters'!$E$24:$I$24,1,$B$6))))</f>
        <v>1</v>
      </c>
      <c r="W95" s="131">
        <f>MIN(S95, S95+(INDEX('Pace of change parameters'!$E$25:$I$25,1,$B$6)-S95)*(1-V95))</f>
        <v>2.0029986807694699E-2</v>
      </c>
      <c r="X95" s="131">
        <v>1.6475135048988676E-2</v>
      </c>
      <c r="Y95" s="107">
        <f t="shared" si="12"/>
        <v>344217.27928815107</v>
      </c>
      <c r="Z95" s="96">
        <v>0</v>
      </c>
      <c r="AA95" s="98">
        <f t="shared" si="15"/>
        <v>351452.32507709507</v>
      </c>
      <c r="AB95" s="98">
        <f>IF(INDEX('Pace of change parameters'!$E$27:$I$27,1,$B$6)=1,MAX(AA95,Y95),Y95)</f>
        <v>344217.27928815107</v>
      </c>
      <c r="AC95" s="96">
        <f t="shared" si="13"/>
        <v>2.0029986807694744E-2</v>
      </c>
      <c r="AD95" s="142">
        <v>1.6475135048988676E-2</v>
      </c>
      <c r="AE95" s="55">
        <f>IF(ROUND(AB95,0)/D95 &gt; (1+'Pace of change parameters'!$F$25), ROUND(AB95,0), ROUNDUP(AB95,0))</f>
        <v>344217</v>
      </c>
      <c r="AF95" s="55">
        <v>1275.6525057338818</v>
      </c>
      <c r="AG95" s="16">
        <f t="shared" si="14"/>
        <v>2.0029159184254075E-2</v>
      </c>
      <c r="AH95" s="16">
        <f t="shared" si="14"/>
        <v>1.6474310309853912E-2</v>
      </c>
      <c r="AI95" s="55"/>
      <c r="AJ95" s="55">
        <v>351452.32507709507</v>
      </c>
      <c r="AK95" s="55">
        <v>1302.4662905393841</v>
      </c>
      <c r="AL95" s="16">
        <f t="shared" si="16"/>
        <v>-2.0586931884738369E-2</v>
      </c>
      <c r="AM95" s="57">
        <f t="shared" si="16"/>
        <v>-2.058693188473848E-2</v>
      </c>
      <c r="AN95" s="10"/>
    </row>
    <row r="96" spans="1:40" x14ac:dyDescent="0.2">
      <c r="A96" s="188" t="s">
        <v>239</v>
      </c>
      <c r="B96" s="188" t="s">
        <v>240</v>
      </c>
      <c r="D96" s="67">
        <v>136178</v>
      </c>
      <c r="E96" s="72">
        <v>1190.5666261081508</v>
      </c>
      <c r="F96" s="54"/>
      <c r="G96" s="87">
        <v>139026.85569125356</v>
      </c>
      <c r="H96" s="80">
        <v>1213.3032413431179</v>
      </c>
      <c r="I96" s="89"/>
      <c r="J96" s="102">
        <f t="shared" si="17"/>
        <v>-2.0491405614323943E-2</v>
      </c>
      <c r="K96" s="125">
        <f t="shared" si="17"/>
        <v>-1.8739433358636592E-2</v>
      </c>
      <c r="L96" s="102">
        <v>1.2928295907156384E-2</v>
      </c>
      <c r="M96" s="96">
        <f>INDEX('Pace of change parameters'!$E$20:$I$20,1,$B$6)</f>
        <v>1.1119783131080974E-2</v>
      </c>
      <c r="N96" s="107">
        <f>IF(INDEX('Pace of change parameters'!$E$28:$I$28,1,$B$6)=1,(1+L96)*D96,D96)</f>
        <v>137938.54948004475</v>
      </c>
      <c r="O96" s="93">
        <f>IF(K96&lt;INDEX('Pace of change parameters'!$E$16:$I$16,1,$B$6),1,IF(K96&gt;INDEX('Pace of change parameters'!$E$17:$I$17,1,$B$6),0,(K96-INDEX('Pace of change parameters'!$E$17:$I$17,1,$B$6))/(INDEX('Pace of change parameters'!$E$16:$I$16,1,$B$6)-INDEX('Pace of change parameters'!$E$17:$I$17,1,$B$6))))</f>
        <v>0</v>
      </c>
      <c r="P96" s="56">
        <v>1.2928295907156384E-2</v>
      </c>
      <c r="Q96" s="56">
        <v>1.1119783131080974E-2</v>
      </c>
      <c r="R96" s="9">
        <f>IF(INDEX('Pace of change parameters'!$E$29:$I$29,1,$B$6)=1,D96*(1+P96),D96)</f>
        <v>137938.54948004475</v>
      </c>
      <c r="S96" s="102">
        <f>IF(P96&lt;INDEX('Pace of change parameters'!$E$22:$I$22,1,$B$6),INDEX('Pace of change parameters'!$E$22:$I$22,1,$B$6),P96)</f>
        <v>2.0029986807694699E-2</v>
      </c>
      <c r="T96" s="131">
        <v>1.8208794458171473E-2</v>
      </c>
      <c r="U96" s="116">
        <f t="shared" si="11"/>
        <v>138905.64354349824</v>
      </c>
      <c r="V96" s="130">
        <f>IF(J96&gt;INDEX('Pace of change parameters'!$E$24:$I$24,1,$B$6),0,IF(J96&lt;INDEX('Pace of change parameters'!$E$23:$I$23,1,$B$6),1,(J96-INDEX('Pace of change parameters'!$E$24:$I$24,1,$B$6))/(INDEX('Pace of change parameters'!$E$23:$I$23,1,$B$6)-INDEX('Pace of change parameters'!$E$24:$I$24,1,$B$6))))</f>
        <v>1</v>
      </c>
      <c r="W96" s="131">
        <f>MIN(S96, S96+(INDEX('Pace of change parameters'!$E$25:$I$25,1,$B$6)-S96)*(1-V96))</f>
        <v>2.0029986807694699E-2</v>
      </c>
      <c r="X96" s="131">
        <v>1.8208794458171473E-2</v>
      </c>
      <c r="Y96" s="107">
        <f t="shared" si="12"/>
        <v>138905.64354349824</v>
      </c>
      <c r="Z96" s="96">
        <v>0</v>
      </c>
      <c r="AA96" s="98">
        <f t="shared" si="15"/>
        <v>141992.42949622561</v>
      </c>
      <c r="AB96" s="98">
        <f>IF(INDEX('Pace of change parameters'!$E$27:$I$27,1,$B$6)=1,MAX(AA96,Y96),Y96)</f>
        <v>138905.64354349824</v>
      </c>
      <c r="AC96" s="96">
        <f t="shared" si="13"/>
        <v>2.0029986807694744E-2</v>
      </c>
      <c r="AD96" s="142">
        <v>1.8208794458171473E-2</v>
      </c>
      <c r="AE96" s="55">
        <f>IF(ROUND(AB96,0)/D96 &gt; (1+'Pace of change parameters'!$F$25), ROUND(AB96,0), ROUNDUP(AB96,0))</f>
        <v>138906</v>
      </c>
      <c r="AF96" s="55">
        <v>1212.2485199282976</v>
      </c>
      <c r="AG96" s="16">
        <f t="shared" si="14"/>
        <v>2.0032604385436636E-2</v>
      </c>
      <c r="AH96" s="16">
        <f t="shared" si="14"/>
        <v>1.8211407362410892E-2</v>
      </c>
      <c r="AI96" s="55"/>
      <c r="AJ96" s="55">
        <v>141992.42949622561</v>
      </c>
      <c r="AK96" s="55">
        <v>1239.1841424979673</v>
      </c>
      <c r="AL96" s="16">
        <f t="shared" si="16"/>
        <v>-2.1736577838522342E-2</v>
      </c>
      <c r="AM96" s="57">
        <f t="shared" si="16"/>
        <v>-2.1736577838522453E-2</v>
      </c>
      <c r="AN96" s="10"/>
    </row>
    <row r="97" spans="1:40" x14ac:dyDescent="0.2">
      <c r="A97" s="188" t="s">
        <v>241</v>
      </c>
      <c r="B97" s="188" t="s">
        <v>242</v>
      </c>
      <c r="D97" s="67">
        <v>93236</v>
      </c>
      <c r="E97" s="72">
        <v>1230.5011167413184</v>
      </c>
      <c r="F97" s="54"/>
      <c r="G97" s="87">
        <v>97914.950864105165</v>
      </c>
      <c r="H97" s="80">
        <v>1273.2316688209396</v>
      </c>
      <c r="I97" s="89"/>
      <c r="J97" s="102">
        <f t="shared" si="17"/>
        <v>-4.7785867457555309E-2</v>
      </c>
      <c r="K97" s="125">
        <f t="shared" si="17"/>
        <v>-3.3560704721703472E-2</v>
      </c>
      <c r="L97" s="102">
        <v>2.6224939596333874E-2</v>
      </c>
      <c r="M97" s="96">
        <f>INDEX('Pace of change parameters'!$E$20:$I$20,1,$B$6)</f>
        <v>1.1119783131080974E-2</v>
      </c>
      <c r="N97" s="107">
        <f>IF(INDEX('Pace of change parameters'!$E$28:$I$28,1,$B$6)=1,(1+L97)*D97,D97)</f>
        <v>95681.108468203791</v>
      </c>
      <c r="O97" s="93">
        <f>IF(K97&lt;INDEX('Pace of change parameters'!$E$16:$I$16,1,$B$6),1,IF(K97&gt;INDEX('Pace of change parameters'!$E$17:$I$17,1,$B$6),0,(K97-INDEX('Pace of change parameters'!$E$17:$I$17,1,$B$6))/(INDEX('Pace of change parameters'!$E$16:$I$16,1,$B$6)-INDEX('Pace of change parameters'!$E$17:$I$17,1,$B$6))))</f>
        <v>0</v>
      </c>
      <c r="P97" s="56">
        <v>2.6224939596333874E-2</v>
      </c>
      <c r="Q97" s="56">
        <v>1.1119783131080974E-2</v>
      </c>
      <c r="R97" s="9">
        <f>IF(INDEX('Pace of change parameters'!$E$29:$I$29,1,$B$6)=1,D97*(1+P97),D97)</f>
        <v>95681.108468203791</v>
      </c>
      <c r="S97" s="102">
        <f>IF(P97&lt;INDEX('Pace of change parameters'!$E$22:$I$22,1,$B$6),INDEX('Pace of change parameters'!$E$22:$I$22,1,$B$6),P97)</f>
        <v>2.6224939596333874E-2</v>
      </c>
      <c r="T97" s="131">
        <v>1.1119783131080974E-2</v>
      </c>
      <c r="U97" s="116">
        <f t="shared" si="11"/>
        <v>95681.108468203791</v>
      </c>
      <c r="V97" s="130">
        <f>IF(J97&gt;INDEX('Pace of change parameters'!$E$24:$I$24,1,$B$6),0,IF(J97&lt;INDEX('Pace of change parameters'!$E$23:$I$23,1,$B$6),1,(J97-INDEX('Pace of change parameters'!$E$24:$I$24,1,$B$6))/(INDEX('Pace of change parameters'!$E$23:$I$23,1,$B$6)-INDEX('Pace of change parameters'!$E$24:$I$24,1,$B$6))))</f>
        <v>1</v>
      </c>
      <c r="W97" s="131">
        <f>MIN(S97, S97+(INDEX('Pace of change parameters'!$E$25:$I$25,1,$B$6)-S97)*(1-V97))</f>
        <v>2.6224939596333874E-2</v>
      </c>
      <c r="X97" s="131">
        <v>1.1119783131080974E-2</v>
      </c>
      <c r="Y97" s="107">
        <f t="shared" si="12"/>
        <v>95681.108468203791</v>
      </c>
      <c r="Z97" s="96">
        <v>0</v>
      </c>
      <c r="AA97" s="98">
        <f t="shared" si="15"/>
        <v>100003.56900880787</v>
      </c>
      <c r="AB97" s="98">
        <f>IF(INDEX('Pace of change parameters'!$E$27:$I$27,1,$B$6)=1,MAX(AA97,Y97),Y97)</f>
        <v>95681.108468203791</v>
      </c>
      <c r="AC97" s="96">
        <f t="shared" si="13"/>
        <v>2.6224939596333874E-2</v>
      </c>
      <c r="AD97" s="142">
        <v>1.1119783131080974E-2</v>
      </c>
      <c r="AE97" s="55">
        <f>IF(ROUND(AB97,0)/D97 &gt; (1+'Pace of change parameters'!$F$25), ROUND(AB97,0), ROUNDUP(AB97,0))</f>
        <v>95681</v>
      </c>
      <c r="AF97" s="55">
        <v>1244.182611841723</v>
      </c>
      <c r="AG97" s="16">
        <f t="shared" si="14"/>
        <v>2.6223776223776252E-2</v>
      </c>
      <c r="AH97" s="16">
        <f t="shared" si="14"/>
        <v>1.1118636882375688E-2</v>
      </c>
      <c r="AI97" s="55"/>
      <c r="AJ97" s="55">
        <v>100003.56900880787</v>
      </c>
      <c r="AK97" s="55">
        <v>1300.3908997906854</v>
      </c>
      <c r="AL97" s="16">
        <f t="shared" si="16"/>
        <v>-4.3224147414450353E-2</v>
      </c>
      <c r="AM97" s="57">
        <f t="shared" si="16"/>
        <v>-4.3224147414450353E-2</v>
      </c>
      <c r="AN97" s="10"/>
    </row>
    <row r="98" spans="1:40" x14ac:dyDescent="0.2">
      <c r="A98" s="188" t="s">
        <v>243</v>
      </c>
      <c r="B98" s="188" t="s">
        <v>244</v>
      </c>
      <c r="D98" s="67">
        <v>357473</v>
      </c>
      <c r="E98" s="72">
        <v>1096.8950663985711</v>
      </c>
      <c r="F98" s="54"/>
      <c r="G98" s="87">
        <v>364094.27760360308</v>
      </c>
      <c r="H98" s="80">
        <v>1111.4065002259608</v>
      </c>
      <c r="I98" s="89"/>
      <c r="J98" s="102">
        <f t="shared" si="17"/>
        <v>-1.8185612932955286E-2</v>
      </c>
      <c r="K98" s="125">
        <f t="shared" si="17"/>
        <v>-1.3056819286588084E-2</v>
      </c>
      <c r="L98" s="102">
        <v>1.6401662056210853E-2</v>
      </c>
      <c r="M98" s="96">
        <f>INDEX('Pace of change parameters'!$E$20:$I$20,1,$B$6)</f>
        <v>1.1119783131080974E-2</v>
      </c>
      <c r="N98" s="107">
        <f>IF(INDEX('Pace of change parameters'!$E$28:$I$28,1,$B$6)=1,(1+L98)*D98,D98)</f>
        <v>363336.15134021989</v>
      </c>
      <c r="O98" s="93">
        <f>IF(K98&lt;INDEX('Pace of change parameters'!$E$16:$I$16,1,$B$6),1,IF(K98&gt;INDEX('Pace of change parameters'!$E$17:$I$17,1,$B$6),0,(K98-INDEX('Pace of change parameters'!$E$17:$I$17,1,$B$6))/(INDEX('Pace of change parameters'!$E$16:$I$16,1,$B$6)-INDEX('Pace of change parameters'!$E$17:$I$17,1,$B$6))))</f>
        <v>0</v>
      </c>
      <c r="P98" s="56">
        <v>1.6401662056210853E-2</v>
      </c>
      <c r="Q98" s="56">
        <v>1.1119783131080974E-2</v>
      </c>
      <c r="R98" s="9">
        <f>IF(INDEX('Pace of change parameters'!$E$29:$I$29,1,$B$6)=1,D98*(1+P98),D98)</f>
        <v>363336.15134021989</v>
      </c>
      <c r="S98" s="102">
        <f>IF(P98&lt;INDEX('Pace of change parameters'!$E$22:$I$22,1,$B$6),INDEX('Pace of change parameters'!$E$22:$I$22,1,$B$6),P98)</f>
        <v>2.0029986807694699E-2</v>
      </c>
      <c r="T98" s="131">
        <v>1.4729252765780076E-2</v>
      </c>
      <c r="U98" s="116">
        <f t="shared" si="11"/>
        <v>364633.17947410705</v>
      </c>
      <c r="V98" s="130">
        <f>IF(J98&gt;INDEX('Pace of change parameters'!$E$24:$I$24,1,$B$6),0,IF(J98&lt;INDEX('Pace of change parameters'!$E$23:$I$23,1,$B$6),1,(J98-INDEX('Pace of change parameters'!$E$24:$I$24,1,$B$6))/(INDEX('Pace of change parameters'!$E$23:$I$23,1,$B$6)-INDEX('Pace of change parameters'!$E$24:$I$24,1,$B$6))))</f>
        <v>1</v>
      </c>
      <c r="W98" s="131">
        <f>MIN(S98, S98+(INDEX('Pace of change parameters'!$E$25:$I$25,1,$B$6)-S98)*(1-V98))</f>
        <v>2.0029986807694699E-2</v>
      </c>
      <c r="X98" s="131">
        <v>1.4729252765780076E-2</v>
      </c>
      <c r="Y98" s="107">
        <f t="shared" si="12"/>
        <v>364633.17947410705</v>
      </c>
      <c r="Z98" s="96">
        <v>0</v>
      </c>
      <c r="AA98" s="98">
        <f t="shared" si="15"/>
        <v>371860.75154730893</v>
      </c>
      <c r="AB98" s="98">
        <f>IF(INDEX('Pace of change parameters'!$E$27:$I$27,1,$B$6)=1,MAX(AA98,Y98),Y98)</f>
        <v>364633.17947410705</v>
      </c>
      <c r="AC98" s="96">
        <f t="shared" si="13"/>
        <v>2.0029986807694744E-2</v>
      </c>
      <c r="AD98" s="142">
        <v>1.4729252765780076E-2</v>
      </c>
      <c r="AE98" s="55">
        <f>IF(ROUND(AB98,0)/D98 &gt; (1+'Pace of change parameters'!$F$25), ROUND(AB98,0), ROUNDUP(AB98,0))</f>
        <v>364633</v>
      </c>
      <c r="AF98" s="55">
        <v>1113.0509632400835</v>
      </c>
      <c r="AG98" s="16">
        <f t="shared" si="14"/>
        <v>2.0029484744302328E-2</v>
      </c>
      <c r="AH98" s="16">
        <f t="shared" si="14"/>
        <v>1.4728753311433085E-2</v>
      </c>
      <c r="AI98" s="55"/>
      <c r="AJ98" s="55">
        <v>371860.75154730893</v>
      </c>
      <c r="AK98" s="55">
        <v>1135.1138478988835</v>
      </c>
      <c r="AL98" s="16">
        <f t="shared" si="16"/>
        <v>-1.9436715268374871E-2</v>
      </c>
      <c r="AM98" s="57">
        <f t="shared" si="16"/>
        <v>-1.9436715268374871E-2</v>
      </c>
      <c r="AN98" s="10"/>
    </row>
    <row r="99" spans="1:40" x14ac:dyDescent="0.2">
      <c r="A99" s="188" t="s">
        <v>245</v>
      </c>
      <c r="B99" s="188" t="s">
        <v>246</v>
      </c>
      <c r="D99" s="67">
        <v>125700</v>
      </c>
      <c r="E99" s="72">
        <v>1284.1634196744997</v>
      </c>
      <c r="F99" s="54"/>
      <c r="G99" s="87">
        <v>123802.93504076275</v>
      </c>
      <c r="H99" s="80">
        <v>1257.944357632734</v>
      </c>
      <c r="I99" s="89"/>
      <c r="J99" s="102">
        <f t="shared" si="17"/>
        <v>1.5323263205453408E-2</v>
      </c>
      <c r="K99" s="125">
        <f t="shared" si="17"/>
        <v>2.0842783611753735E-2</v>
      </c>
      <c r="L99" s="102">
        <v>1.6616452495857414E-2</v>
      </c>
      <c r="M99" s="96">
        <f>INDEX('Pace of change parameters'!$E$20:$I$20,1,$B$6)</f>
        <v>1.1119783131080974E-2</v>
      </c>
      <c r="N99" s="107">
        <f>IF(INDEX('Pace of change parameters'!$E$28:$I$28,1,$B$6)=1,(1+L99)*D99,D99)</f>
        <v>127788.68807872928</v>
      </c>
      <c r="O99" s="93">
        <f>IF(K99&lt;INDEX('Pace of change parameters'!$E$16:$I$16,1,$B$6),1,IF(K99&gt;INDEX('Pace of change parameters'!$E$17:$I$17,1,$B$6),0,(K99-INDEX('Pace of change parameters'!$E$17:$I$17,1,$B$6))/(INDEX('Pace of change parameters'!$E$16:$I$16,1,$B$6)-INDEX('Pace of change parameters'!$E$17:$I$17,1,$B$6))))</f>
        <v>0</v>
      </c>
      <c r="P99" s="56">
        <v>1.6616452495857414E-2</v>
      </c>
      <c r="Q99" s="56">
        <v>1.1119783131080974E-2</v>
      </c>
      <c r="R99" s="9">
        <f>IF(INDEX('Pace of change parameters'!$E$29:$I$29,1,$B$6)=1,D99*(1+P99),D99)</f>
        <v>127788.68807872928</v>
      </c>
      <c r="S99" s="102">
        <f>IF(P99&lt;INDEX('Pace of change parameters'!$E$22:$I$22,1,$B$6),INDEX('Pace of change parameters'!$E$22:$I$22,1,$B$6),P99)</f>
        <v>2.0029986807694699E-2</v>
      </c>
      <c r="T99" s="131">
        <v>1.4514861053164463E-2</v>
      </c>
      <c r="U99" s="116">
        <f t="shared" si="11"/>
        <v>128217.76934172722</v>
      </c>
      <c r="V99" s="130">
        <f>IF(J99&gt;INDEX('Pace of change parameters'!$E$24:$I$24,1,$B$6),0,IF(J99&lt;INDEX('Pace of change parameters'!$E$23:$I$23,1,$B$6),1,(J99-INDEX('Pace of change parameters'!$E$24:$I$24,1,$B$6))/(INDEX('Pace of change parameters'!$E$23:$I$23,1,$B$6)-INDEX('Pace of change parameters'!$E$24:$I$24,1,$B$6))))</f>
        <v>1</v>
      </c>
      <c r="W99" s="131">
        <f>MIN(S99, S99+(INDEX('Pace of change parameters'!$E$25:$I$25,1,$B$6)-S99)*(1-V99))</f>
        <v>2.0029986807694699E-2</v>
      </c>
      <c r="X99" s="131">
        <v>1.4514861053164463E-2</v>
      </c>
      <c r="Y99" s="107">
        <f t="shared" si="12"/>
        <v>128217.76934172722</v>
      </c>
      <c r="Z99" s="96">
        <v>0</v>
      </c>
      <c r="AA99" s="98">
        <f t="shared" si="15"/>
        <v>126443.76827625569</v>
      </c>
      <c r="AB99" s="98">
        <f>IF(INDEX('Pace of change parameters'!$E$27:$I$27,1,$B$6)=1,MAX(AA99,Y99),Y99)</f>
        <v>128217.76934172722</v>
      </c>
      <c r="AC99" s="96">
        <f t="shared" si="13"/>
        <v>2.0029986807694744E-2</v>
      </c>
      <c r="AD99" s="142">
        <v>1.4514861053164463E-2</v>
      </c>
      <c r="AE99" s="55">
        <f>IF(ROUND(AB99,0)/D99 &gt; (1+'Pace of change parameters'!$F$25), ROUND(AB99,0), ROUNDUP(AB99,0))</f>
        <v>128218</v>
      </c>
      <c r="AF99" s="55">
        <v>1302.8052169671741</v>
      </c>
      <c r="AG99" s="16">
        <f t="shared" si="14"/>
        <v>2.0031821797931615E-2</v>
      </c>
      <c r="AH99" s="16">
        <f t="shared" si="14"/>
        <v>1.4516686121926581E-2</v>
      </c>
      <c r="AI99" s="55"/>
      <c r="AJ99" s="55">
        <v>126443.76827625569</v>
      </c>
      <c r="AK99" s="55">
        <v>1284.7774958531124</v>
      </c>
      <c r="AL99" s="16">
        <f t="shared" si="16"/>
        <v>1.4031784625937016E-2</v>
      </c>
      <c r="AM99" s="57">
        <f t="shared" si="16"/>
        <v>1.4031784625937238E-2</v>
      </c>
      <c r="AN99" s="10"/>
    </row>
    <row r="100" spans="1:40" x14ac:dyDescent="0.2">
      <c r="A100" s="188" t="s">
        <v>247</v>
      </c>
      <c r="B100" s="188" t="s">
        <v>248</v>
      </c>
      <c r="D100" s="67">
        <v>143412</v>
      </c>
      <c r="E100" s="72">
        <v>1393.4851867452412</v>
      </c>
      <c r="F100" s="54"/>
      <c r="G100" s="87">
        <v>140226.03753055606</v>
      </c>
      <c r="H100" s="80">
        <v>1356.8410266706892</v>
      </c>
      <c r="I100" s="89"/>
      <c r="J100" s="102">
        <f t="shared" si="17"/>
        <v>2.2720191809953327E-2</v>
      </c>
      <c r="K100" s="125">
        <f t="shared" si="17"/>
        <v>2.7006966442094216E-2</v>
      </c>
      <c r="L100" s="102">
        <v>1.5357934163096276E-2</v>
      </c>
      <c r="M100" s="96">
        <f>INDEX('Pace of change parameters'!$E$20:$I$20,1,$B$6)</f>
        <v>1.1119783131080974E-2</v>
      </c>
      <c r="N100" s="107">
        <f>IF(INDEX('Pace of change parameters'!$E$28:$I$28,1,$B$6)=1,(1+L100)*D100,D100)</f>
        <v>145614.51205419796</v>
      </c>
      <c r="O100" s="93">
        <f>IF(K100&lt;INDEX('Pace of change parameters'!$E$16:$I$16,1,$B$6),1,IF(K100&gt;INDEX('Pace of change parameters'!$E$17:$I$17,1,$B$6),0,(K100-INDEX('Pace of change parameters'!$E$17:$I$17,1,$B$6))/(INDEX('Pace of change parameters'!$E$16:$I$16,1,$B$6)-INDEX('Pace of change parameters'!$E$17:$I$17,1,$B$6))))</f>
        <v>0</v>
      </c>
      <c r="P100" s="56">
        <v>1.5357934163096276E-2</v>
      </c>
      <c r="Q100" s="56">
        <v>1.1119783131080974E-2</v>
      </c>
      <c r="R100" s="9">
        <f>IF(INDEX('Pace of change parameters'!$E$29:$I$29,1,$B$6)=1,D100*(1+P100),D100)</f>
        <v>145614.51205419796</v>
      </c>
      <c r="S100" s="102">
        <f>IF(P100&lt;INDEX('Pace of change parameters'!$E$22:$I$22,1,$B$6),INDEX('Pace of change parameters'!$E$22:$I$22,1,$B$6),P100)</f>
        <v>2.0029986807694699E-2</v>
      </c>
      <c r="T100" s="131">
        <v>1.5772334411607636E-2</v>
      </c>
      <c r="U100" s="116">
        <f t="shared" si="11"/>
        <v>146284.54046806513</v>
      </c>
      <c r="V100" s="130">
        <f>IF(J100&gt;INDEX('Pace of change parameters'!$E$24:$I$24,1,$B$6),0,IF(J100&lt;INDEX('Pace of change parameters'!$E$23:$I$23,1,$B$6),1,(J100-INDEX('Pace of change parameters'!$E$24:$I$24,1,$B$6))/(INDEX('Pace of change parameters'!$E$23:$I$23,1,$B$6)-INDEX('Pace of change parameters'!$E$24:$I$24,1,$B$6))))</f>
        <v>1</v>
      </c>
      <c r="W100" s="131">
        <f>MIN(S100, S100+(INDEX('Pace of change parameters'!$E$25:$I$25,1,$B$6)-S100)*(1-V100))</f>
        <v>2.0029986807694699E-2</v>
      </c>
      <c r="X100" s="131">
        <v>1.5772334411607636E-2</v>
      </c>
      <c r="Y100" s="107">
        <f t="shared" si="12"/>
        <v>146284.54046806513</v>
      </c>
      <c r="Z100" s="96">
        <v>0</v>
      </c>
      <c r="AA100" s="98">
        <f t="shared" si="15"/>
        <v>143217.19101387408</v>
      </c>
      <c r="AB100" s="98">
        <f>IF(INDEX('Pace of change parameters'!$E$27:$I$27,1,$B$6)=1,MAX(AA100,Y100),Y100)</f>
        <v>146284.54046806513</v>
      </c>
      <c r="AC100" s="96">
        <f t="shared" si="13"/>
        <v>2.0029986807694744E-2</v>
      </c>
      <c r="AD100" s="142">
        <v>1.5772334411607636E-2</v>
      </c>
      <c r="AE100" s="55">
        <f>IF(ROUND(AB100,0)/D100 &gt; (1+'Pace of change parameters'!$F$25), ROUND(AB100,0), ROUNDUP(AB100,0))</f>
        <v>146285</v>
      </c>
      <c r="AF100" s="55">
        <v>1415.4681475847212</v>
      </c>
      <c r="AG100" s="16">
        <f t="shared" si="14"/>
        <v>2.0033191085822688E-2</v>
      </c>
      <c r="AH100" s="16">
        <f t="shared" si="14"/>
        <v>1.5775525314930317E-2</v>
      </c>
      <c r="AI100" s="55"/>
      <c r="AJ100" s="55">
        <v>143217.19101387408</v>
      </c>
      <c r="AK100" s="55">
        <v>1385.7837240092663</v>
      </c>
      <c r="AL100" s="16">
        <f t="shared" si="16"/>
        <v>2.1420675579572945E-2</v>
      </c>
      <c r="AM100" s="57">
        <f t="shared" si="16"/>
        <v>2.1420675579572945E-2</v>
      </c>
      <c r="AN100" s="10"/>
    </row>
    <row r="101" spans="1:40" x14ac:dyDescent="0.2">
      <c r="A101" s="188" t="s">
        <v>249</v>
      </c>
      <c r="B101" s="188" t="s">
        <v>250</v>
      </c>
      <c r="D101" s="67">
        <v>427456</v>
      </c>
      <c r="E101" s="72">
        <v>1100.6137396812242</v>
      </c>
      <c r="F101" s="54"/>
      <c r="G101" s="87">
        <v>432594.03824528621</v>
      </c>
      <c r="H101" s="80">
        <v>1107.3044785070183</v>
      </c>
      <c r="I101" s="89"/>
      <c r="J101" s="102">
        <f t="shared" si="17"/>
        <v>-1.1877274744995114E-2</v>
      </c>
      <c r="K101" s="125">
        <f t="shared" si="17"/>
        <v>-6.0423659035636623E-3</v>
      </c>
      <c r="L101" s="102">
        <v>1.7090490626767263E-2</v>
      </c>
      <c r="M101" s="96">
        <f>INDEX('Pace of change parameters'!$E$20:$I$20,1,$B$6)</f>
        <v>1.1119783131080974E-2</v>
      </c>
      <c r="N101" s="107">
        <f>IF(INDEX('Pace of change parameters'!$E$28:$I$28,1,$B$6)=1,(1+L101)*D101,D101)</f>
        <v>434761.43276135542</v>
      </c>
      <c r="O101" s="93">
        <f>IF(K101&lt;INDEX('Pace of change parameters'!$E$16:$I$16,1,$B$6),1,IF(K101&gt;INDEX('Pace of change parameters'!$E$17:$I$17,1,$B$6),0,(K101-INDEX('Pace of change parameters'!$E$17:$I$17,1,$B$6))/(INDEX('Pace of change parameters'!$E$16:$I$16,1,$B$6)-INDEX('Pace of change parameters'!$E$17:$I$17,1,$B$6))))</f>
        <v>0</v>
      </c>
      <c r="P101" s="56">
        <v>1.7090490626767263E-2</v>
      </c>
      <c r="Q101" s="56">
        <v>1.1119783131080974E-2</v>
      </c>
      <c r="R101" s="9">
        <f>IF(INDEX('Pace of change parameters'!$E$29:$I$29,1,$B$6)=1,D101*(1+P101),D101)</f>
        <v>434761.43276135542</v>
      </c>
      <c r="S101" s="102">
        <f>IF(P101&lt;INDEX('Pace of change parameters'!$E$22:$I$22,1,$B$6),INDEX('Pace of change parameters'!$E$22:$I$22,1,$B$6),P101)</f>
        <v>2.0029986807694699E-2</v>
      </c>
      <c r="T101" s="131">
        <v>1.4042023352934141E-2</v>
      </c>
      <c r="U101" s="116">
        <f t="shared" si="11"/>
        <v>436017.93804086995</v>
      </c>
      <c r="V101" s="130">
        <f>IF(J101&gt;INDEX('Pace of change parameters'!$E$24:$I$24,1,$B$6),0,IF(J101&lt;INDEX('Pace of change parameters'!$E$23:$I$23,1,$B$6),1,(J101-INDEX('Pace of change parameters'!$E$24:$I$24,1,$B$6))/(INDEX('Pace of change parameters'!$E$23:$I$23,1,$B$6)-INDEX('Pace of change parameters'!$E$24:$I$24,1,$B$6))))</f>
        <v>1</v>
      </c>
      <c r="W101" s="131">
        <f>MIN(S101, S101+(INDEX('Pace of change parameters'!$E$25:$I$25,1,$B$6)-S101)*(1-V101))</f>
        <v>2.0029986807694699E-2</v>
      </c>
      <c r="X101" s="131">
        <v>1.4042023352934141E-2</v>
      </c>
      <c r="Y101" s="107">
        <f t="shared" si="12"/>
        <v>436017.93804086995</v>
      </c>
      <c r="Z101" s="96">
        <v>0</v>
      </c>
      <c r="AA101" s="98">
        <f t="shared" si="15"/>
        <v>441821.67661507212</v>
      </c>
      <c r="AB101" s="98">
        <f>IF(INDEX('Pace of change parameters'!$E$27:$I$27,1,$B$6)=1,MAX(AA101,Y101),Y101)</f>
        <v>436017.93804086995</v>
      </c>
      <c r="AC101" s="96">
        <f t="shared" si="13"/>
        <v>2.0029986807694744E-2</v>
      </c>
      <c r="AD101" s="142">
        <v>1.4042023352934141E-2</v>
      </c>
      <c r="AE101" s="55">
        <f>IF(ROUND(AB101,0)/D101 &gt; (1+'Pace of change parameters'!$F$25), ROUND(AB101,0), ROUNDUP(AB101,0))</f>
        <v>436018</v>
      </c>
      <c r="AF101" s="55">
        <v>1116.0687421122452</v>
      </c>
      <c r="AG101" s="16">
        <f t="shared" si="14"/>
        <v>2.0030131756251013E-2</v>
      </c>
      <c r="AH101" s="16">
        <f t="shared" si="14"/>
        <v>1.4042167450587506E-2</v>
      </c>
      <c r="AI101" s="55"/>
      <c r="AJ101" s="55">
        <v>441821.67661507212</v>
      </c>
      <c r="AK101" s="55">
        <v>1130.9243261922827</v>
      </c>
      <c r="AL101" s="16">
        <f t="shared" si="16"/>
        <v>-1.3135789668664133E-2</v>
      </c>
      <c r="AM101" s="57">
        <f t="shared" si="16"/>
        <v>-1.3135789668664133E-2</v>
      </c>
      <c r="AN101" s="10"/>
    </row>
    <row r="102" spans="1:40" x14ac:dyDescent="0.2">
      <c r="A102" s="188" t="s">
        <v>251</v>
      </c>
      <c r="B102" s="188" t="s">
        <v>252</v>
      </c>
      <c r="D102" s="67">
        <v>333513</v>
      </c>
      <c r="E102" s="72">
        <v>1347.954907762816</v>
      </c>
      <c r="F102" s="54"/>
      <c r="G102" s="87">
        <v>336301.54394793615</v>
      </c>
      <c r="H102" s="80">
        <v>1350.0177864255916</v>
      </c>
      <c r="I102" s="89"/>
      <c r="J102" s="102">
        <f t="shared" si="17"/>
        <v>-8.2917964491053819E-3</v>
      </c>
      <c r="K102" s="125">
        <f t="shared" si="17"/>
        <v>-1.5280381366215012E-3</v>
      </c>
      <c r="L102" s="102">
        <v>1.8015934452187743E-2</v>
      </c>
      <c r="M102" s="96">
        <f>INDEX('Pace of change parameters'!$E$20:$I$20,1,$B$6)</f>
        <v>1.1119783131080974E-2</v>
      </c>
      <c r="N102" s="107">
        <f>IF(INDEX('Pace of change parameters'!$E$28:$I$28,1,$B$6)=1,(1+L102)*D102,D102)</f>
        <v>339521.54834695248</v>
      </c>
      <c r="O102" s="93">
        <f>IF(K102&lt;INDEX('Pace of change parameters'!$E$16:$I$16,1,$B$6),1,IF(K102&gt;INDEX('Pace of change parameters'!$E$17:$I$17,1,$B$6),0,(K102-INDEX('Pace of change parameters'!$E$17:$I$17,1,$B$6))/(INDEX('Pace of change parameters'!$E$16:$I$16,1,$B$6)-INDEX('Pace of change parameters'!$E$17:$I$17,1,$B$6))))</f>
        <v>0</v>
      </c>
      <c r="P102" s="56">
        <v>1.8015934452187743E-2</v>
      </c>
      <c r="Q102" s="56">
        <v>1.1119783131080974E-2</v>
      </c>
      <c r="R102" s="9">
        <f>IF(INDEX('Pace of change parameters'!$E$29:$I$29,1,$B$6)=1,D102*(1+P102),D102)</f>
        <v>339521.54834695248</v>
      </c>
      <c r="S102" s="102">
        <f>IF(P102&lt;INDEX('Pace of change parameters'!$E$22:$I$22,1,$B$6),INDEX('Pace of change parameters'!$E$22:$I$22,1,$B$6),P102)</f>
        <v>2.0029986807694699E-2</v>
      </c>
      <c r="T102" s="131">
        <v>1.3120192075574355E-2</v>
      </c>
      <c r="U102" s="116">
        <f t="shared" si="11"/>
        <v>340193.26099019469</v>
      </c>
      <c r="V102" s="130">
        <f>IF(J102&gt;INDEX('Pace of change parameters'!$E$24:$I$24,1,$B$6),0,IF(J102&lt;INDEX('Pace of change parameters'!$E$23:$I$23,1,$B$6),1,(J102-INDEX('Pace of change parameters'!$E$24:$I$24,1,$B$6))/(INDEX('Pace of change parameters'!$E$23:$I$23,1,$B$6)-INDEX('Pace of change parameters'!$E$24:$I$24,1,$B$6))))</f>
        <v>1</v>
      </c>
      <c r="W102" s="131">
        <f>MIN(S102, S102+(INDEX('Pace of change parameters'!$E$25:$I$25,1,$B$6)-S102)*(1-V102))</f>
        <v>2.0029986807694699E-2</v>
      </c>
      <c r="X102" s="131">
        <v>1.3120192075574355E-2</v>
      </c>
      <c r="Y102" s="107">
        <f t="shared" si="12"/>
        <v>340193.26099019469</v>
      </c>
      <c r="Z102" s="96">
        <v>0</v>
      </c>
      <c r="AA102" s="98">
        <f t="shared" si="15"/>
        <v>343475.17270005646</v>
      </c>
      <c r="AB102" s="98">
        <f>IF(INDEX('Pace of change parameters'!$E$27:$I$27,1,$B$6)=1,MAX(AA102,Y102),Y102)</f>
        <v>340193.26099019469</v>
      </c>
      <c r="AC102" s="96">
        <f t="shared" si="13"/>
        <v>2.0029986807694744E-2</v>
      </c>
      <c r="AD102" s="142">
        <v>1.3120192075574355E-2</v>
      </c>
      <c r="AE102" s="55">
        <f>IF(ROUND(AB102,0)/D102 &gt; (1+'Pace of change parameters'!$F$25), ROUND(AB102,0), ROUNDUP(AB102,0))</f>
        <v>340193</v>
      </c>
      <c r="AF102" s="55">
        <v>1365.6392873669997</v>
      </c>
      <c r="AG102" s="16">
        <f t="shared" si="14"/>
        <v>2.0029204258904532E-2</v>
      </c>
      <c r="AH102" s="16">
        <f t="shared" si="14"/>
        <v>1.311941482785528E-2</v>
      </c>
      <c r="AI102" s="55"/>
      <c r="AJ102" s="55">
        <v>343475.17270005646</v>
      </c>
      <c r="AK102" s="55">
        <v>1378.8149376217682</v>
      </c>
      <c r="AL102" s="16">
        <f t="shared" si="16"/>
        <v>-9.5557785858445543E-3</v>
      </c>
      <c r="AM102" s="57">
        <f t="shared" si="16"/>
        <v>-9.5557785858444433E-3</v>
      </c>
      <c r="AN102" s="10"/>
    </row>
    <row r="103" spans="1:40" x14ac:dyDescent="0.2">
      <c r="A103" s="188" t="s">
        <v>253</v>
      </c>
      <c r="B103" s="188" t="s">
        <v>254</v>
      </c>
      <c r="D103" s="67">
        <v>279084</v>
      </c>
      <c r="E103" s="72">
        <v>1185.0964468620766</v>
      </c>
      <c r="F103" s="54"/>
      <c r="G103" s="87">
        <v>275808.00350227649</v>
      </c>
      <c r="H103" s="80">
        <v>1164.7943949863443</v>
      </c>
      <c r="I103" s="89"/>
      <c r="J103" s="102">
        <f t="shared" si="17"/>
        <v>1.1877815205230124E-2</v>
      </c>
      <c r="K103" s="125">
        <f t="shared" si="17"/>
        <v>1.7429730056324866E-2</v>
      </c>
      <c r="L103" s="102">
        <v>1.6667538854001407E-2</v>
      </c>
      <c r="M103" s="96">
        <f>INDEX('Pace of change parameters'!$E$20:$I$20,1,$B$6)</f>
        <v>1.1119783131080974E-2</v>
      </c>
      <c r="N103" s="107">
        <f>IF(INDEX('Pace of change parameters'!$E$28:$I$28,1,$B$6)=1,(1+L103)*D103,D103)</f>
        <v>283735.64341353014</v>
      </c>
      <c r="O103" s="93">
        <f>IF(K103&lt;INDEX('Pace of change parameters'!$E$16:$I$16,1,$B$6),1,IF(K103&gt;INDEX('Pace of change parameters'!$E$17:$I$17,1,$B$6),0,(K103-INDEX('Pace of change parameters'!$E$17:$I$17,1,$B$6))/(INDEX('Pace of change parameters'!$E$16:$I$16,1,$B$6)-INDEX('Pace of change parameters'!$E$17:$I$17,1,$B$6))))</f>
        <v>0</v>
      </c>
      <c r="P103" s="56">
        <v>1.6667538854001407E-2</v>
      </c>
      <c r="Q103" s="56">
        <v>1.1119783131080974E-2</v>
      </c>
      <c r="R103" s="9">
        <f>IF(INDEX('Pace of change parameters'!$E$29:$I$29,1,$B$6)=1,D103*(1+P103),D103)</f>
        <v>283735.64341353014</v>
      </c>
      <c r="S103" s="102">
        <f>IF(P103&lt;INDEX('Pace of change parameters'!$E$22:$I$22,1,$B$6),INDEX('Pace of change parameters'!$E$22:$I$22,1,$B$6),P103)</f>
        <v>2.0029986807694699E-2</v>
      </c>
      <c r="T103" s="131">
        <v>1.4463882864569344E-2</v>
      </c>
      <c r="U103" s="116">
        <f t="shared" si="11"/>
        <v>284674.0488382387</v>
      </c>
      <c r="V103" s="130">
        <f>IF(J103&gt;INDEX('Pace of change parameters'!$E$24:$I$24,1,$B$6),0,IF(J103&lt;INDEX('Pace of change parameters'!$E$23:$I$23,1,$B$6),1,(J103-INDEX('Pace of change parameters'!$E$24:$I$24,1,$B$6))/(INDEX('Pace of change parameters'!$E$23:$I$23,1,$B$6)-INDEX('Pace of change parameters'!$E$24:$I$24,1,$B$6))))</f>
        <v>1</v>
      </c>
      <c r="W103" s="131">
        <f>MIN(S103, S103+(INDEX('Pace of change parameters'!$E$25:$I$25,1,$B$6)-S103)*(1-V103))</f>
        <v>2.0029986807694699E-2</v>
      </c>
      <c r="X103" s="131">
        <v>1.4463882864569344E-2</v>
      </c>
      <c r="Y103" s="107">
        <f t="shared" si="12"/>
        <v>284674.0488382387</v>
      </c>
      <c r="Z103" s="96">
        <v>0</v>
      </c>
      <c r="AA103" s="98">
        <f t="shared" si="15"/>
        <v>281691.24804752052</v>
      </c>
      <c r="AB103" s="98">
        <f>IF(INDEX('Pace of change parameters'!$E$27:$I$27,1,$B$6)=1,MAX(AA103,Y103),Y103)</f>
        <v>284674.0488382387</v>
      </c>
      <c r="AC103" s="96">
        <f t="shared" si="13"/>
        <v>2.0029986807694744E-2</v>
      </c>
      <c r="AD103" s="142">
        <v>1.4463882864569344E-2</v>
      </c>
      <c r="AE103" s="55">
        <f>IF(ROUND(AB103,0)/D103 &gt; (1+'Pace of change parameters'!$F$25), ROUND(AB103,0), ROUNDUP(AB103,0))</f>
        <v>284674</v>
      </c>
      <c r="AF103" s="55">
        <v>1202.237336798697</v>
      </c>
      <c r="AG103" s="16">
        <f t="shared" si="14"/>
        <v>2.0029811812930953E-2</v>
      </c>
      <c r="AH103" s="16">
        <f t="shared" si="14"/>
        <v>1.4463708824717481E-2</v>
      </c>
      <c r="AI103" s="55"/>
      <c r="AJ103" s="55">
        <v>281691.24804752052</v>
      </c>
      <c r="AK103" s="55">
        <v>1189.6405567496583</v>
      </c>
      <c r="AL103" s="16">
        <f t="shared" si="16"/>
        <v>1.0588727811580156E-2</v>
      </c>
      <c r="AM103" s="57">
        <f t="shared" si="16"/>
        <v>1.0588727811579934E-2</v>
      </c>
      <c r="AN103" s="10"/>
    </row>
    <row r="104" spans="1:40" x14ac:dyDescent="0.2">
      <c r="A104" s="188" t="s">
        <v>255</v>
      </c>
      <c r="B104" s="188" t="s">
        <v>256</v>
      </c>
      <c r="D104" s="67">
        <v>252380</v>
      </c>
      <c r="E104" s="72">
        <v>1326.1020661099344</v>
      </c>
      <c r="F104" s="54"/>
      <c r="G104" s="87">
        <v>255627.29787307692</v>
      </c>
      <c r="H104" s="80">
        <v>1336.8277633113262</v>
      </c>
      <c r="I104" s="89"/>
      <c r="J104" s="102">
        <f t="shared" si="17"/>
        <v>-1.2703251570140406E-2</v>
      </c>
      <c r="K104" s="125">
        <f t="shared" si="17"/>
        <v>-8.0232453991112562E-3</v>
      </c>
      <c r="L104" s="102">
        <v>1.5912715785046272E-2</v>
      </c>
      <c r="M104" s="96">
        <f>INDEX('Pace of change parameters'!$E$20:$I$20,1,$B$6)</f>
        <v>1.1119783131080974E-2</v>
      </c>
      <c r="N104" s="107">
        <f>IF(INDEX('Pace of change parameters'!$E$28:$I$28,1,$B$6)=1,(1+L104)*D104,D104)</f>
        <v>256396.05120982998</v>
      </c>
      <c r="O104" s="93">
        <f>IF(K104&lt;INDEX('Pace of change parameters'!$E$16:$I$16,1,$B$6),1,IF(K104&gt;INDEX('Pace of change parameters'!$E$17:$I$17,1,$B$6),0,(K104-INDEX('Pace of change parameters'!$E$17:$I$17,1,$B$6))/(INDEX('Pace of change parameters'!$E$16:$I$16,1,$B$6)-INDEX('Pace of change parameters'!$E$17:$I$17,1,$B$6))))</f>
        <v>0</v>
      </c>
      <c r="P104" s="56">
        <v>1.5912715785046272E-2</v>
      </c>
      <c r="Q104" s="56">
        <v>1.1119783131080974E-2</v>
      </c>
      <c r="R104" s="9">
        <f>IF(INDEX('Pace of change parameters'!$E$29:$I$29,1,$B$6)=1,D104*(1+P104),D104)</f>
        <v>256396.05120982998</v>
      </c>
      <c r="S104" s="102">
        <f>IF(P104&lt;INDEX('Pace of change parameters'!$E$22:$I$22,1,$B$6),INDEX('Pace of change parameters'!$E$22:$I$22,1,$B$6),P104)</f>
        <v>2.0029986807694699E-2</v>
      </c>
      <c r="T104" s="131">
        <v>1.5217629450777093E-2</v>
      </c>
      <c r="U104" s="116">
        <f t="shared" si="11"/>
        <v>257435.16807052601</v>
      </c>
      <c r="V104" s="130">
        <f>IF(J104&gt;INDEX('Pace of change parameters'!$E$24:$I$24,1,$B$6),0,IF(J104&lt;INDEX('Pace of change parameters'!$E$23:$I$23,1,$B$6),1,(J104-INDEX('Pace of change parameters'!$E$24:$I$24,1,$B$6))/(INDEX('Pace of change parameters'!$E$23:$I$23,1,$B$6)-INDEX('Pace of change parameters'!$E$24:$I$24,1,$B$6))))</f>
        <v>1</v>
      </c>
      <c r="W104" s="131">
        <f>MIN(S104, S104+(INDEX('Pace of change parameters'!$E$25:$I$25,1,$B$6)-S104)*(1-V104))</f>
        <v>2.0029986807694699E-2</v>
      </c>
      <c r="X104" s="131">
        <v>1.5217629450777093E-2</v>
      </c>
      <c r="Y104" s="107">
        <f t="shared" si="12"/>
        <v>257435.16807052601</v>
      </c>
      <c r="Z104" s="96">
        <v>0</v>
      </c>
      <c r="AA104" s="98">
        <f t="shared" si="15"/>
        <v>261080.06895560582</v>
      </c>
      <c r="AB104" s="98">
        <f>IF(INDEX('Pace of change parameters'!$E$27:$I$27,1,$B$6)=1,MAX(AA104,Y104),Y104)</f>
        <v>257435.16807052601</v>
      </c>
      <c r="AC104" s="96">
        <f t="shared" si="13"/>
        <v>2.0029986807694744E-2</v>
      </c>
      <c r="AD104" s="142">
        <v>1.5217629450777093E-2</v>
      </c>
      <c r="AE104" s="55">
        <f>IF(ROUND(AB104,0)/D104 &gt; (1+'Pace of change parameters'!$F$25), ROUND(AB104,0), ROUNDUP(AB104,0))</f>
        <v>257435</v>
      </c>
      <c r="AF104" s="55">
        <v>1346.2813170247782</v>
      </c>
      <c r="AG104" s="16">
        <f t="shared" si="14"/>
        <v>2.0029320865361688E-2</v>
      </c>
      <c r="AH104" s="16">
        <f t="shared" si="14"/>
        <v>1.5216966650266173E-2</v>
      </c>
      <c r="AI104" s="55"/>
      <c r="AJ104" s="55">
        <v>261080.06895560582</v>
      </c>
      <c r="AK104" s="55">
        <v>1365.3435588885463</v>
      </c>
      <c r="AL104" s="16">
        <f t="shared" si="16"/>
        <v>-1.396149836403493E-2</v>
      </c>
      <c r="AM104" s="57">
        <f t="shared" si="16"/>
        <v>-1.396149836403493E-2</v>
      </c>
      <c r="AN104" s="10"/>
    </row>
    <row r="105" spans="1:40" x14ac:dyDescent="0.2">
      <c r="A105" s="188" t="s">
        <v>257</v>
      </c>
      <c r="B105" s="188" t="s">
        <v>258</v>
      </c>
      <c r="D105" s="67">
        <v>295638</v>
      </c>
      <c r="E105" s="72">
        <v>1031.5033532945076</v>
      </c>
      <c r="F105" s="54"/>
      <c r="G105" s="87">
        <v>309679.47677559184</v>
      </c>
      <c r="H105" s="80">
        <v>1066.2068825233744</v>
      </c>
      <c r="I105" s="89"/>
      <c r="J105" s="102">
        <f t="shared" si="17"/>
        <v>-4.5341967513613968E-2</v>
      </c>
      <c r="K105" s="125">
        <f t="shared" si="17"/>
        <v>-3.2548588644198628E-2</v>
      </c>
      <c r="L105" s="102">
        <v>2.4669806309816966E-2</v>
      </c>
      <c r="M105" s="96">
        <f>INDEX('Pace of change parameters'!$E$20:$I$20,1,$B$6)</f>
        <v>1.1119783131080974E-2</v>
      </c>
      <c r="N105" s="107">
        <f>IF(INDEX('Pace of change parameters'!$E$28:$I$28,1,$B$6)=1,(1+L105)*D105,D105)</f>
        <v>302931.33219782164</v>
      </c>
      <c r="O105" s="93">
        <f>IF(K105&lt;INDEX('Pace of change parameters'!$E$16:$I$16,1,$B$6),1,IF(K105&gt;INDEX('Pace of change parameters'!$E$17:$I$17,1,$B$6),0,(K105-INDEX('Pace of change parameters'!$E$17:$I$17,1,$B$6))/(INDEX('Pace of change parameters'!$E$16:$I$16,1,$B$6)-INDEX('Pace of change parameters'!$E$17:$I$17,1,$B$6))))</f>
        <v>0</v>
      </c>
      <c r="P105" s="56">
        <v>2.4669806309816966E-2</v>
      </c>
      <c r="Q105" s="56">
        <v>1.1119783131080974E-2</v>
      </c>
      <c r="R105" s="9">
        <f>IF(INDEX('Pace of change parameters'!$E$29:$I$29,1,$B$6)=1,D105*(1+P105),D105)</f>
        <v>302931.33219782164</v>
      </c>
      <c r="S105" s="102">
        <f>IF(P105&lt;INDEX('Pace of change parameters'!$E$22:$I$22,1,$B$6),INDEX('Pace of change parameters'!$E$22:$I$22,1,$B$6),P105)</f>
        <v>2.4669806309816966E-2</v>
      </c>
      <c r="T105" s="131">
        <v>1.1119783131080974E-2</v>
      </c>
      <c r="U105" s="116">
        <f t="shared" si="11"/>
        <v>302931.33219782164</v>
      </c>
      <c r="V105" s="130">
        <f>IF(J105&gt;INDEX('Pace of change parameters'!$E$24:$I$24,1,$B$6),0,IF(J105&lt;INDEX('Pace of change parameters'!$E$23:$I$23,1,$B$6),1,(J105-INDEX('Pace of change parameters'!$E$24:$I$24,1,$B$6))/(INDEX('Pace of change parameters'!$E$23:$I$23,1,$B$6)-INDEX('Pace of change parameters'!$E$24:$I$24,1,$B$6))))</f>
        <v>1</v>
      </c>
      <c r="W105" s="131">
        <f>MIN(S105, S105+(INDEX('Pace of change parameters'!$E$25:$I$25,1,$B$6)-S105)*(1-V105))</f>
        <v>2.4669806309816966E-2</v>
      </c>
      <c r="X105" s="131">
        <v>1.1119783131080974E-2</v>
      </c>
      <c r="Y105" s="107">
        <f t="shared" si="12"/>
        <v>302931.33219782164</v>
      </c>
      <c r="Z105" s="96">
        <v>0</v>
      </c>
      <c r="AA105" s="98">
        <f t="shared" si="15"/>
        <v>316285.23175506608</v>
      </c>
      <c r="AB105" s="98">
        <f>IF(INDEX('Pace of change parameters'!$E$27:$I$27,1,$B$6)=1,MAX(AA105,Y105),Y105)</f>
        <v>302931.33219782164</v>
      </c>
      <c r="AC105" s="96">
        <f t="shared" si="13"/>
        <v>2.4669806309816966E-2</v>
      </c>
      <c r="AD105" s="142">
        <v>1.1119783131080974E-2</v>
      </c>
      <c r="AE105" s="55">
        <f>IF(ROUND(AB105,0)/D105 &gt; (1+'Pace of change parameters'!$F$25), ROUND(AB105,0), ROUNDUP(AB105,0))</f>
        <v>302931</v>
      </c>
      <c r="AF105" s="55">
        <v>1042.9723031460032</v>
      </c>
      <c r="AG105" s="16">
        <f t="shared" ref="AG105:AH136" si="18">AE105/D105 - 1</f>
        <v>2.4668682645667905E-2</v>
      </c>
      <c r="AH105" s="16">
        <f t="shared" si="18"/>
        <v>1.111867432603586E-2</v>
      </c>
      <c r="AI105" s="55"/>
      <c r="AJ105" s="55">
        <v>316285.23175506608</v>
      </c>
      <c r="AK105" s="55">
        <v>1088.9500797694811</v>
      </c>
      <c r="AL105" s="16">
        <f t="shared" si="16"/>
        <v>-4.2222116034199453E-2</v>
      </c>
      <c r="AM105" s="57">
        <f t="shared" si="16"/>
        <v>-4.2222116034199564E-2</v>
      </c>
      <c r="AN105" s="10"/>
    </row>
    <row r="106" spans="1:40" x14ac:dyDescent="0.2">
      <c r="A106" s="188" t="s">
        <v>259</v>
      </c>
      <c r="B106" s="188" t="s">
        <v>260</v>
      </c>
      <c r="D106" s="67">
        <v>757879</v>
      </c>
      <c r="E106" s="72">
        <v>1138.5108176751128</v>
      </c>
      <c r="F106" s="54"/>
      <c r="G106" s="87">
        <v>782178.49045706494</v>
      </c>
      <c r="H106" s="80">
        <v>1165.8426131726835</v>
      </c>
      <c r="I106" s="89"/>
      <c r="J106" s="102">
        <f t="shared" si="17"/>
        <v>-3.1066426338143827E-2</v>
      </c>
      <c r="K106" s="125">
        <f t="shared" si="17"/>
        <v>-2.3443812388355689E-2</v>
      </c>
      <c r="L106" s="102">
        <v>1.9074276579660321E-2</v>
      </c>
      <c r="M106" s="96">
        <f>INDEX('Pace of change parameters'!$E$20:$I$20,1,$B$6)</f>
        <v>1.1119783131080974E-2</v>
      </c>
      <c r="N106" s="107">
        <f>IF(INDEX('Pace of change parameters'!$E$28:$I$28,1,$B$6)=1,(1+L106)*D106,D106)</f>
        <v>772334.99365991633</v>
      </c>
      <c r="O106" s="93">
        <f>IF(K106&lt;INDEX('Pace of change parameters'!$E$16:$I$16,1,$B$6),1,IF(K106&gt;INDEX('Pace of change parameters'!$E$17:$I$17,1,$B$6),0,(K106-INDEX('Pace of change parameters'!$E$17:$I$17,1,$B$6))/(INDEX('Pace of change parameters'!$E$16:$I$16,1,$B$6)-INDEX('Pace of change parameters'!$E$17:$I$17,1,$B$6))))</f>
        <v>0</v>
      </c>
      <c r="P106" s="56">
        <v>1.9074276579660321E-2</v>
      </c>
      <c r="Q106" s="56">
        <v>1.1119783131080974E-2</v>
      </c>
      <c r="R106" s="9">
        <f>IF(INDEX('Pace of change parameters'!$E$29:$I$29,1,$B$6)=1,D106*(1+P106),D106)</f>
        <v>772334.99365991633</v>
      </c>
      <c r="S106" s="102">
        <f>IF(P106&lt;INDEX('Pace of change parameters'!$E$22:$I$22,1,$B$6),INDEX('Pace of change parameters'!$E$22:$I$22,1,$B$6),P106)</f>
        <v>2.0029986807694699E-2</v>
      </c>
      <c r="T106" s="131">
        <v>1.2068033460536531E-2</v>
      </c>
      <c r="U106" s="116">
        <f t="shared" si="11"/>
        <v>773059.30637182889</v>
      </c>
      <c r="V106" s="130">
        <f>IF(J106&gt;INDEX('Pace of change parameters'!$E$24:$I$24,1,$B$6),0,IF(J106&lt;INDEX('Pace of change parameters'!$E$23:$I$23,1,$B$6),1,(J106-INDEX('Pace of change parameters'!$E$24:$I$24,1,$B$6))/(INDEX('Pace of change parameters'!$E$23:$I$23,1,$B$6)-INDEX('Pace of change parameters'!$E$24:$I$24,1,$B$6))))</f>
        <v>1</v>
      </c>
      <c r="W106" s="131">
        <f>MIN(S106, S106+(INDEX('Pace of change parameters'!$E$25:$I$25,1,$B$6)-S106)*(1-V106))</f>
        <v>2.0029986807694699E-2</v>
      </c>
      <c r="X106" s="131">
        <v>1.2068033460536531E-2</v>
      </c>
      <c r="Y106" s="107">
        <f t="shared" si="12"/>
        <v>773059.30637182889</v>
      </c>
      <c r="Z106" s="96">
        <v>0</v>
      </c>
      <c r="AA106" s="98">
        <f t="shared" si="15"/>
        <v>798863.09452567284</v>
      </c>
      <c r="AB106" s="98">
        <f>IF(INDEX('Pace of change parameters'!$E$27:$I$27,1,$B$6)=1,MAX(AA106,Y106),Y106)</f>
        <v>773059.30637182889</v>
      </c>
      <c r="AC106" s="96">
        <f t="shared" si="13"/>
        <v>2.0029986807694744E-2</v>
      </c>
      <c r="AD106" s="142">
        <v>1.2068033460536531E-2</v>
      </c>
      <c r="AE106" s="55">
        <f>IF(ROUND(AB106,0)/D106 &gt; (1+'Pace of change parameters'!$F$25), ROUND(AB106,0), ROUNDUP(AB106,0))</f>
        <v>773059</v>
      </c>
      <c r="AF106" s="55">
        <v>1152.2499476686048</v>
      </c>
      <c r="AG106" s="16">
        <f t="shared" si="18"/>
        <v>2.002958255869336E-2</v>
      </c>
      <c r="AH106" s="16">
        <f t="shared" si="18"/>
        <v>1.206763236694397E-2</v>
      </c>
      <c r="AI106" s="55"/>
      <c r="AJ106" s="55">
        <v>798863.09452567284</v>
      </c>
      <c r="AK106" s="55">
        <v>1190.711134417407</v>
      </c>
      <c r="AL106" s="16">
        <f t="shared" si="16"/>
        <v>-3.2301022168252813E-2</v>
      </c>
      <c r="AM106" s="57">
        <f t="shared" si="16"/>
        <v>-3.2301022168252924E-2</v>
      </c>
      <c r="AN106" s="10"/>
    </row>
    <row r="107" spans="1:40" x14ac:dyDescent="0.2">
      <c r="A107" s="188" t="s">
        <v>261</v>
      </c>
      <c r="B107" s="188" t="s">
        <v>262</v>
      </c>
      <c r="D107" s="67">
        <v>163905</v>
      </c>
      <c r="E107" s="72">
        <v>1242.6936490761632</v>
      </c>
      <c r="F107" s="54"/>
      <c r="G107" s="87">
        <v>166178.47550135598</v>
      </c>
      <c r="H107" s="80">
        <v>1252.550481024628</v>
      </c>
      <c r="I107" s="89"/>
      <c r="J107" s="102">
        <f t="shared" si="17"/>
        <v>-1.3680926452700692E-2</v>
      </c>
      <c r="K107" s="125">
        <f t="shared" si="17"/>
        <v>-7.8694089362383313E-3</v>
      </c>
      <c r="L107" s="102">
        <v>1.7077429584955617E-2</v>
      </c>
      <c r="M107" s="96">
        <f>INDEX('Pace of change parameters'!$E$20:$I$20,1,$B$6)</f>
        <v>1.1119783131080974E-2</v>
      </c>
      <c r="N107" s="107">
        <f>IF(INDEX('Pace of change parameters'!$E$28:$I$28,1,$B$6)=1,(1+L107)*D107,D107)</f>
        <v>166704.07609612215</v>
      </c>
      <c r="O107" s="93">
        <f>IF(K107&lt;INDEX('Pace of change parameters'!$E$16:$I$16,1,$B$6),1,IF(K107&gt;INDEX('Pace of change parameters'!$E$17:$I$17,1,$B$6),0,(K107-INDEX('Pace of change parameters'!$E$17:$I$17,1,$B$6))/(INDEX('Pace of change parameters'!$E$16:$I$16,1,$B$6)-INDEX('Pace of change parameters'!$E$17:$I$17,1,$B$6))))</f>
        <v>0</v>
      </c>
      <c r="P107" s="56">
        <v>1.7077429584955617E-2</v>
      </c>
      <c r="Q107" s="56">
        <v>1.1119783131080974E-2</v>
      </c>
      <c r="R107" s="9">
        <f>IF(INDEX('Pace of change parameters'!$E$29:$I$29,1,$B$6)=1,D107*(1+P107),D107)</f>
        <v>166704.07609612215</v>
      </c>
      <c r="S107" s="102">
        <f>IF(P107&lt;INDEX('Pace of change parameters'!$E$22:$I$22,1,$B$6),INDEX('Pace of change parameters'!$E$22:$I$22,1,$B$6),P107)</f>
        <v>2.0029986807694699E-2</v>
      </c>
      <c r="T107" s="131">
        <v>1.4055045414854472E-2</v>
      </c>
      <c r="U107" s="116">
        <f t="shared" si="11"/>
        <v>167188.0149877152</v>
      </c>
      <c r="V107" s="130">
        <f>IF(J107&gt;INDEX('Pace of change parameters'!$E$24:$I$24,1,$B$6),0,IF(J107&lt;INDEX('Pace of change parameters'!$E$23:$I$23,1,$B$6),1,(J107-INDEX('Pace of change parameters'!$E$24:$I$24,1,$B$6))/(INDEX('Pace of change parameters'!$E$23:$I$23,1,$B$6)-INDEX('Pace of change parameters'!$E$24:$I$24,1,$B$6))))</f>
        <v>1</v>
      </c>
      <c r="W107" s="131">
        <f>MIN(S107, S107+(INDEX('Pace of change parameters'!$E$25:$I$25,1,$B$6)-S107)*(1-V107))</f>
        <v>2.0029986807694699E-2</v>
      </c>
      <c r="X107" s="131">
        <v>1.4055045414854472E-2</v>
      </c>
      <c r="Y107" s="107">
        <f t="shared" si="12"/>
        <v>167188.0149877152</v>
      </c>
      <c r="Z107" s="96">
        <v>0</v>
      </c>
      <c r="AA107" s="98">
        <f t="shared" si="15"/>
        <v>169723.21893561332</v>
      </c>
      <c r="AB107" s="98">
        <f>IF(INDEX('Pace of change parameters'!$E$27:$I$27,1,$B$6)=1,MAX(AA107,Y107),Y107)</f>
        <v>167188.0149877152</v>
      </c>
      <c r="AC107" s="96">
        <f t="shared" si="13"/>
        <v>2.0029986807694744E-2</v>
      </c>
      <c r="AD107" s="142">
        <v>1.4055045414854472E-2</v>
      </c>
      <c r="AE107" s="55">
        <f>IF(ROUND(AB107,0)/D107 &gt; (1+'Pace of change parameters'!$F$25), ROUND(AB107,0), ROUNDUP(AB107,0))</f>
        <v>167188</v>
      </c>
      <c r="AF107" s="55">
        <v>1260.1596517825603</v>
      </c>
      <c r="AG107" s="16">
        <f t="shared" si="18"/>
        <v>2.0029895366218131E-2</v>
      </c>
      <c r="AH107" s="16">
        <f t="shared" si="18"/>
        <v>1.4054954509006734E-2</v>
      </c>
      <c r="AI107" s="55"/>
      <c r="AJ107" s="55">
        <v>169723.21893561332</v>
      </c>
      <c r="AK107" s="55">
        <v>1279.2685627755445</v>
      </c>
      <c r="AL107" s="16">
        <f t="shared" si="16"/>
        <v>-1.493737245565141E-2</v>
      </c>
      <c r="AM107" s="57">
        <f t="shared" si="16"/>
        <v>-1.493737245565141E-2</v>
      </c>
      <c r="AN107" s="10"/>
    </row>
    <row r="108" spans="1:40" x14ac:dyDescent="0.2">
      <c r="A108" s="188" t="s">
        <v>263</v>
      </c>
      <c r="B108" s="188" t="s">
        <v>264</v>
      </c>
      <c r="D108" s="67">
        <v>390444</v>
      </c>
      <c r="E108" s="72">
        <v>1336.0042897273713</v>
      </c>
      <c r="F108" s="54"/>
      <c r="G108" s="87">
        <v>364631.60210163327</v>
      </c>
      <c r="H108" s="80">
        <v>1243.2719723835639</v>
      </c>
      <c r="I108" s="89"/>
      <c r="J108" s="102">
        <f t="shared" si="17"/>
        <v>7.0790347708732382E-2</v>
      </c>
      <c r="K108" s="125">
        <f t="shared" si="17"/>
        <v>7.4587314283313111E-2</v>
      </c>
      <c r="L108" s="102">
        <v>1.4705161004220368E-2</v>
      </c>
      <c r="M108" s="96">
        <f>INDEX('Pace of change parameters'!$E$20:$I$20,1,$B$6)</f>
        <v>1.1119783131080974E-2</v>
      </c>
      <c r="N108" s="107">
        <f>IF(INDEX('Pace of change parameters'!$E$28:$I$28,1,$B$6)=1,(1+L108)*D108,D108)</f>
        <v>396185.54188313184</v>
      </c>
      <c r="O108" s="93">
        <f>IF(K108&lt;INDEX('Pace of change parameters'!$E$16:$I$16,1,$B$6),1,IF(K108&gt;INDEX('Pace of change parameters'!$E$17:$I$17,1,$B$6),0,(K108-INDEX('Pace of change parameters'!$E$17:$I$17,1,$B$6))/(INDEX('Pace of change parameters'!$E$16:$I$16,1,$B$6)-INDEX('Pace of change parameters'!$E$17:$I$17,1,$B$6))))</f>
        <v>0</v>
      </c>
      <c r="P108" s="56">
        <v>1.4705161004220368E-2</v>
      </c>
      <c r="Q108" s="56">
        <v>1.1119783131080974E-2</v>
      </c>
      <c r="R108" s="9">
        <f>IF(INDEX('Pace of change parameters'!$E$29:$I$29,1,$B$6)=1,D108*(1+P108),D108)</f>
        <v>396185.54188313184</v>
      </c>
      <c r="S108" s="102">
        <f>IF(P108&lt;INDEX('Pace of change parameters'!$E$22:$I$22,1,$B$6),INDEX('Pace of change parameters'!$E$22:$I$22,1,$B$6),P108)</f>
        <v>2.0029986807694699E-2</v>
      </c>
      <c r="T108" s="131">
        <v>1.6425794097154389E-2</v>
      </c>
      <c r="U108" s="116">
        <f t="shared" si="11"/>
        <v>398264.58816914359</v>
      </c>
      <c r="V108" s="130">
        <f>IF(J108&gt;INDEX('Pace of change parameters'!$E$24:$I$24,1,$B$6),0,IF(J108&lt;INDEX('Pace of change parameters'!$E$23:$I$23,1,$B$6),1,(J108-INDEX('Pace of change parameters'!$E$24:$I$24,1,$B$6))/(INDEX('Pace of change parameters'!$E$23:$I$23,1,$B$6)-INDEX('Pace of change parameters'!$E$24:$I$24,1,$B$6))))</f>
        <v>0.58419304582535247</v>
      </c>
      <c r="W108" s="131">
        <f>MIN(S108, S108+(INDEX('Pace of change parameters'!$E$25:$I$25,1,$B$6)-S108)*(1-V108))</f>
        <v>1.2379138850881185E-2</v>
      </c>
      <c r="X108" s="131">
        <v>8.8019797871865535E-3</v>
      </c>
      <c r="Y108" s="107">
        <f t="shared" si="12"/>
        <v>395277.36048949347</v>
      </c>
      <c r="Z108" s="96">
        <v>0</v>
      </c>
      <c r="AA108" s="98">
        <f t="shared" si="15"/>
        <v>372409.53768307954</v>
      </c>
      <c r="AB108" s="98">
        <f>IF(INDEX('Pace of change parameters'!$E$27:$I$27,1,$B$6)=1,MAX(AA108,Y108),Y108)</f>
        <v>395277.36048949347</v>
      </c>
      <c r="AC108" s="96">
        <f t="shared" si="13"/>
        <v>1.2379138850881155E-2</v>
      </c>
      <c r="AD108" s="142">
        <v>8.8019797871865535E-3</v>
      </c>
      <c r="AE108" s="55">
        <f>IF(ROUND(AB108,0)/D108 &gt; (1+'Pace of change parameters'!$F$25), ROUND(AB108,0), ROUNDUP(AB108,0))</f>
        <v>395277</v>
      </c>
      <c r="AF108" s="55">
        <v>1347.762543332381</v>
      </c>
      <c r="AG108" s="16">
        <f t="shared" si="18"/>
        <v>1.2378215569966544E-2</v>
      </c>
      <c r="AH108" s="16">
        <f t="shared" si="18"/>
        <v>8.8010597686098979E-3</v>
      </c>
      <c r="AI108" s="55"/>
      <c r="AJ108" s="55">
        <v>372409.53768307954</v>
      </c>
      <c r="AK108" s="55">
        <v>1269.7921348041586</v>
      </c>
      <c r="AL108" s="16">
        <f t="shared" si="16"/>
        <v>6.1404072675444343E-2</v>
      </c>
      <c r="AM108" s="57">
        <f t="shared" si="16"/>
        <v>6.1404072675444565E-2</v>
      </c>
      <c r="AN108" s="10"/>
    </row>
    <row r="109" spans="1:40" x14ac:dyDescent="0.2">
      <c r="A109" s="188" t="s">
        <v>265</v>
      </c>
      <c r="B109" s="188" t="s">
        <v>266</v>
      </c>
      <c r="D109" s="67">
        <v>420223</v>
      </c>
      <c r="E109" s="72">
        <v>1175.5030488457091</v>
      </c>
      <c r="F109" s="54"/>
      <c r="G109" s="87">
        <v>419505.11010505358</v>
      </c>
      <c r="H109" s="80">
        <v>1167.8095668172464</v>
      </c>
      <c r="I109" s="89"/>
      <c r="J109" s="102">
        <f t="shared" si="17"/>
        <v>1.7112780694534813E-3</v>
      </c>
      <c r="K109" s="125">
        <f t="shared" si="17"/>
        <v>6.5879594131350583E-3</v>
      </c>
      <c r="L109" s="102">
        <v>1.6042268372662649E-2</v>
      </c>
      <c r="M109" s="96">
        <f>INDEX('Pace of change parameters'!$E$20:$I$20,1,$B$6)</f>
        <v>1.1119783131080974E-2</v>
      </c>
      <c r="N109" s="107">
        <f>IF(INDEX('Pace of change parameters'!$E$28:$I$28,1,$B$6)=1,(1+L109)*D109,D109)</f>
        <v>426964.33014236542</v>
      </c>
      <c r="O109" s="93">
        <f>IF(K109&lt;INDEX('Pace of change parameters'!$E$16:$I$16,1,$B$6),1,IF(K109&gt;INDEX('Pace of change parameters'!$E$17:$I$17,1,$B$6),0,(K109-INDEX('Pace of change parameters'!$E$17:$I$17,1,$B$6))/(INDEX('Pace of change parameters'!$E$16:$I$16,1,$B$6)-INDEX('Pace of change parameters'!$E$17:$I$17,1,$B$6))))</f>
        <v>0</v>
      </c>
      <c r="P109" s="56">
        <v>1.6042268372662649E-2</v>
      </c>
      <c r="Q109" s="56">
        <v>1.1119783131080974E-2</v>
      </c>
      <c r="R109" s="9">
        <f>IF(INDEX('Pace of change parameters'!$E$29:$I$29,1,$B$6)=1,D109*(1+P109),D109)</f>
        <v>426964.33014236542</v>
      </c>
      <c r="S109" s="102">
        <f>IF(P109&lt;INDEX('Pace of change parameters'!$E$22:$I$22,1,$B$6),INDEX('Pace of change parameters'!$E$22:$I$22,1,$B$6),P109)</f>
        <v>2.0029986807694699E-2</v>
      </c>
      <c r="T109" s="131">
        <v>1.5088182010465578E-2</v>
      </c>
      <c r="U109" s="116">
        <f t="shared" si="11"/>
        <v>428640.06114628993</v>
      </c>
      <c r="V109" s="130">
        <f>IF(J109&gt;INDEX('Pace of change parameters'!$E$24:$I$24,1,$B$6),0,IF(J109&lt;INDEX('Pace of change parameters'!$E$23:$I$23,1,$B$6),1,(J109-INDEX('Pace of change parameters'!$E$24:$I$24,1,$B$6))/(INDEX('Pace of change parameters'!$E$23:$I$23,1,$B$6)-INDEX('Pace of change parameters'!$E$24:$I$24,1,$B$6))))</f>
        <v>1</v>
      </c>
      <c r="W109" s="131">
        <f>MIN(S109, S109+(INDEX('Pace of change parameters'!$E$25:$I$25,1,$B$6)-S109)*(1-V109))</f>
        <v>2.0029986807694699E-2</v>
      </c>
      <c r="X109" s="131">
        <v>1.5088182010465578E-2</v>
      </c>
      <c r="Y109" s="107">
        <f t="shared" si="12"/>
        <v>428640.06114628993</v>
      </c>
      <c r="Z109" s="96">
        <v>0</v>
      </c>
      <c r="AA109" s="98">
        <f t="shared" si="15"/>
        <v>428453.5493069173</v>
      </c>
      <c r="AB109" s="98">
        <f>IF(INDEX('Pace of change parameters'!$E$27:$I$27,1,$B$6)=1,MAX(AA109,Y109),Y109)</f>
        <v>428640.06114628993</v>
      </c>
      <c r="AC109" s="96">
        <f t="shared" si="13"/>
        <v>2.0029986807694744E-2</v>
      </c>
      <c r="AD109" s="142">
        <v>1.5088182010465578E-2</v>
      </c>
      <c r="AE109" s="55">
        <f>IF(ROUND(AB109,0)/D109 &gt; (1+'Pace of change parameters'!$F$25), ROUND(AB109,0), ROUNDUP(AB109,0))</f>
        <v>428640</v>
      </c>
      <c r="AF109" s="55">
        <v>1193.2390825827854</v>
      </c>
      <c r="AG109" s="16">
        <f t="shared" si="18"/>
        <v>2.0029841298548678E-2</v>
      </c>
      <c r="AH109" s="16">
        <f t="shared" si="18"/>
        <v>1.5088037206277161E-2</v>
      </c>
      <c r="AI109" s="55"/>
      <c r="AJ109" s="55">
        <v>428453.5493069173</v>
      </c>
      <c r="AK109" s="55">
        <v>1192.7200450362172</v>
      </c>
      <c r="AL109" s="16">
        <f t="shared" si="16"/>
        <v>4.3517131176606938E-4</v>
      </c>
      <c r="AM109" s="57">
        <f t="shared" si="16"/>
        <v>4.3517131176606938E-4</v>
      </c>
      <c r="AN109" s="10"/>
    </row>
    <row r="110" spans="1:40" x14ac:dyDescent="0.2">
      <c r="A110" s="188" t="s">
        <v>267</v>
      </c>
      <c r="B110" s="188" t="s">
        <v>268</v>
      </c>
      <c r="D110" s="67">
        <v>182127</v>
      </c>
      <c r="E110" s="72">
        <v>1205.8212183339917</v>
      </c>
      <c r="F110" s="54"/>
      <c r="G110" s="87">
        <v>186233.28497163893</v>
      </c>
      <c r="H110" s="80">
        <v>1225.6701324860619</v>
      </c>
      <c r="I110" s="89"/>
      <c r="J110" s="102">
        <f t="shared" si="17"/>
        <v>-2.2049146436225242E-2</v>
      </c>
      <c r="K110" s="125">
        <f t="shared" si="17"/>
        <v>-1.619433616433974E-2</v>
      </c>
      <c r="L110" s="102">
        <v>1.7173169628786233E-2</v>
      </c>
      <c r="M110" s="96">
        <f>INDEX('Pace of change parameters'!$E$20:$I$20,1,$B$6)</f>
        <v>1.1119783131080974E-2</v>
      </c>
      <c r="N110" s="107">
        <f>IF(INDEX('Pace of change parameters'!$E$28:$I$28,1,$B$6)=1,(1+L110)*D110,D110)</f>
        <v>185254.69786498195</v>
      </c>
      <c r="O110" s="93">
        <f>IF(K110&lt;INDEX('Pace of change parameters'!$E$16:$I$16,1,$B$6),1,IF(K110&gt;INDEX('Pace of change parameters'!$E$17:$I$17,1,$B$6),0,(K110-INDEX('Pace of change parameters'!$E$17:$I$17,1,$B$6))/(INDEX('Pace of change parameters'!$E$16:$I$16,1,$B$6)-INDEX('Pace of change parameters'!$E$17:$I$17,1,$B$6))))</f>
        <v>0</v>
      </c>
      <c r="P110" s="56">
        <v>1.7173169628786233E-2</v>
      </c>
      <c r="Q110" s="56">
        <v>1.1119783131080974E-2</v>
      </c>
      <c r="R110" s="9">
        <f>IF(INDEX('Pace of change parameters'!$E$29:$I$29,1,$B$6)=1,D110*(1+P110),D110)</f>
        <v>185254.69786498195</v>
      </c>
      <c r="S110" s="102">
        <f>IF(P110&lt;INDEX('Pace of change parameters'!$E$22:$I$22,1,$B$6),INDEX('Pace of change parameters'!$E$22:$I$22,1,$B$6),P110)</f>
        <v>2.0029986807694699E-2</v>
      </c>
      <c r="T110" s="131">
        <v>1.3959598860233013E-2</v>
      </c>
      <c r="U110" s="116">
        <f t="shared" si="11"/>
        <v>185775.00140732503</v>
      </c>
      <c r="V110" s="130">
        <f>IF(J110&gt;INDEX('Pace of change parameters'!$E$24:$I$24,1,$B$6),0,IF(J110&lt;INDEX('Pace of change parameters'!$E$23:$I$23,1,$B$6),1,(J110-INDEX('Pace of change parameters'!$E$24:$I$24,1,$B$6))/(INDEX('Pace of change parameters'!$E$23:$I$23,1,$B$6)-INDEX('Pace of change parameters'!$E$24:$I$24,1,$B$6))))</f>
        <v>1</v>
      </c>
      <c r="W110" s="131">
        <f>MIN(S110, S110+(INDEX('Pace of change parameters'!$E$25:$I$25,1,$B$6)-S110)*(1-V110))</f>
        <v>2.0029986807694699E-2</v>
      </c>
      <c r="X110" s="131">
        <v>1.3959598860233013E-2</v>
      </c>
      <c r="Y110" s="107">
        <f t="shared" si="12"/>
        <v>185775.00140732503</v>
      </c>
      <c r="Z110" s="96">
        <v>0</v>
      </c>
      <c r="AA110" s="98">
        <f t="shared" si="15"/>
        <v>190205.81638493863</v>
      </c>
      <c r="AB110" s="98">
        <f>IF(INDEX('Pace of change parameters'!$E$27:$I$27,1,$B$6)=1,MAX(AA110,Y110),Y110)</f>
        <v>185775.00140732503</v>
      </c>
      <c r="AC110" s="96">
        <f t="shared" si="13"/>
        <v>2.0029986807694744E-2</v>
      </c>
      <c r="AD110" s="142">
        <v>1.3959598860233013E-2</v>
      </c>
      <c r="AE110" s="55">
        <f>IF(ROUND(AB110,0)/D110 &gt; (1+'Pace of change parameters'!$F$25), ROUND(AB110,0), ROUNDUP(AB110,0))</f>
        <v>185775</v>
      </c>
      <c r="AF110" s="55">
        <v>1222.6539895769649</v>
      </c>
      <c r="AG110" s="16">
        <f t="shared" si="18"/>
        <v>2.0029979080531612E-2</v>
      </c>
      <c r="AH110" s="16">
        <f t="shared" si="18"/>
        <v>1.3959591179055542E-2</v>
      </c>
      <c r="AI110" s="55"/>
      <c r="AJ110" s="55">
        <v>190205.81638493863</v>
      </c>
      <c r="AK110" s="55">
        <v>1251.8148310794718</v>
      </c>
      <c r="AL110" s="16">
        <f t="shared" si="16"/>
        <v>-2.3294852224558404E-2</v>
      </c>
      <c r="AM110" s="57">
        <f t="shared" si="16"/>
        <v>-2.3294852224558404E-2</v>
      </c>
      <c r="AN110" s="10"/>
    </row>
    <row r="111" spans="1:40" x14ac:dyDescent="0.2">
      <c r="A111" s="188" t="s">
        <v>269</v>
      </c>
      <c r="B111" s="188" t="s">
        <v>270</v>
      </c>
      <c r="D111" s="67">
        <v>117187</v>
      </c>
      <c r="E111" s="72">
        <v>1229.455909499198</v>
      </c>
      <c r="F111" s="54"/>
      <c r="G111" s="87">
        <v>116076.05549462744</v>
      </c>
      <c r="H111" s="80">
        <v>1209.6693597136177</v>
      </c>
      <c r="I111" s="89"/>
      <c r="J111" s="102">
        <f t="shared" si="17"/>
        <v>9.5708326806813737E-3</v>
      </c>
      <c r="K111" s="125">
        <f t="shared" si="17"/>
        <v>1.6356990136763283E-2</v>
      </c>
      <c r="L111" s="102">
        <v>1.7916352359480081E-2</v>
      </c>
      <c r="M111" s="96">
        <f>INDEX('Pace of change parameters'!$E$20:$I$20,1,$B$6)</f>
        <v>1.1119783131080974E-2</v>
      </c>
      <c r="N111" s="107">
        <f>IF(INDEX('Pace of change parameters'!$E$28:$I$28,1,$B$6)=1,(1+L111)*D111,D111)</f>
        <v>119286.5635839504</v>
      </c>
      <c r="O111" s="93">
        <f>IF(K111&lt;INDEX('Pace of change parameters'!$E$16:$I$16,1,$B$6),1,IF(K111&gt;INDEX('Pace of change parameters'!$E$17:$I$17,1,$B$6),0,(K111-INDEX('Pace of change parameters'!$E$17:$I$17,1,$B$6))/(INDEX('Pace of change parameters'!$E$16:$I$16,1,$B$6)-INDEX('Pace of change parameters'!$E$17:$I$17,1,$B$6))))</f>
        <v>0</v>
      </c>
      <c r="P111" s="56">
        <v>1.7916352359480081E-2</v>
      </c>
      <c r="Q111" s="56">
        <v>1.1119783131080974E-2</v>
      </c>
      <c r="R111" s="9">
        <f>IF(INDEX('Pace of change parameters'!$E$29:$I$29,1,$B$6)=1,D111*(1+P111),D111)</f>
        <v>119286.5635839504</v>
      </c>
      <c r="S111" s="102">
        <f>IF(P111&lt;INDEX('Pace of change parameters'!$E$22:$I$22,1,$B$6),INDEX('Pace of change parameters'!$E$22:$I$22,1,$B$6),P111)</f>
        <v>2.0029986807694699E-2</v>
      </c>
      <c r="T111" s="131">
        <v>1.3219304963050238E-2</v>
      </c>
      <c r="U111" s="116">
        <f t="shared" si="11"/>
        <v>119534.25406403332</v>
      </c>
      <c r="V111" s="130">
        <f>IF(J111&gt;INDEX('Pace of change parameters'!$E$24:$I$24,1,$B$6),0,IF(J111&lt;INDEX('Pace of change parameters'!$E$23:$I$23,1,$B$6),1,(J111-INDEX('Pace of change parameters'!$E$24:$I$24,1,$B$6))/(INDEX('Pace of change parameters'!$E$23:$I$23,1,$B$6)-INDEX('Pace of change parameters'!$E$24:$I$24,1,$B$6))))</f>
        <v>1</v>
      </c>
      <c r="W111" s="131">
        <f>MIN(S111, S111+(INDEX('Pace of change parameters'!$E$25:$I$25,1,$B$6)-S111)*(1-V111))</f>
        <v>2.0029986807694699E-2</v>
      </c>
      <c r="X111" s="131">
        <v>1.3219304963050238E-2</v>
      </c>
      <c r="Y111" s="107">
        <f t="shared" si="12"/>
        <v>119534.25406403332</v>
      </c>
      <c r="Z111" s="96">
        <v>0</v>
      </c>
      <c r="AA111" s="98">
        <f t="shared" si="15"/>
        <v>118552.06711013724</v>
      </c>
      <c r="AB111" s="98">
        <f>IF(INDEX('Pace of change parameters'!$E$27:$I$27,1,$B$6)=1,MAX(AA111,Y111),Y111)</f>
        <v>119534.25406403332</v>
      </c>
      <c r="AC111" s="96">
        <f t="shared" si="13"/>
        <v>2.0029986807694744E-2</v>
      </c>
      <c r="AD111" s="142">
        <v>1.3219304963050238E-2</v>
      </c>
      <c r="AE111" s="55">
        <f>IF(ROUND(AB111,0)/D111 &gt; (1+'Pace of change parameters'!$F$25), ROUND(AB111,0), ROUNDUP(AB111,0))</f>
        <v>119534</v>
      </c>
      <c r="AF111" s="55">
        <v>1245.705814414931</v>
      </c>
      <c r="AG111" s="16">
        <f t="shared" si="18"/>
        <v>2.0027818785360196E-2</v>
      </c>
      <c r="AH111" s="16">
        <f t="shared" si="18"/>
        <v>1.3217151416476725E-2</v>
      </c>
      <c r="AI111" s="55"/>
      <c r="AJ111" s="55">
        <v>118552.06711013724</v>
      </c>
      <c r="AK111" s="55">
        <v>1235.4727467499376</v>
      </c>
      <c r="AL111" s="16">
        <f t="shared" si="16"/>
        <v>8.2827142014363364E-3</v>
      </c>
      <c r="AM111" s="57">
        <f t="shared" si="16"/>
        <v>8.2827142014363364E-3</v>
      </c>
      <c r="AN111" s="10"/>
    </row>
    <row r="112" spans="1:40" x14ac:dyDescent="0.2">
      <c r="A112" s="188" t="s">
        <v>271</v>
      </c>
      <c r="B112" s="188" t="s">
        <v>272</v>
      </c>
      <c r="D112" s="67">
        <v>136589</v>
      </c>
      <c r="E112" s="72">
        <v>1092.9963109809325</v>
      </c>
      <c r="F112" s="54"/>
      <c r="G112" s="87">
        <v>139871.89905782969</v>
      </c>
      <c r="H112" s="80">
        <v>1111.3300361016188</v>
      </c>
      <c r="I112" s="89"/>
      <c r="J112" s="102">
        <f t="shared" si="17"/>
        <v>-2.3470754883169076E-2</v>
      </c>
      <c r="K112" s="125">
        <f t="shared" si="17"/>
        <v>-1.6497102143480546E-2</v>
      </c>
      <c r="L112" s="102">
        <v>1.8340456020341955E-2</v>
      </c>
      <c r="M112" s="96">
        <f>INDEX('Pace of change parameters'!$E$20:$I$20,1,$B$6)</f>
        <v>1.1119783131080974E-2</v>
      </c>
      <c r="N112" s="107">
        <f>IF(INDEX('Pace of change parameters'!$E$28:$I$28,1,$B$6)=1,(1+L112)*D112,D112)</f>
        <v>139094.10454736248</v>
      </c>
      <c r="O112" s="93">
        <f>IF(K112&lt;INDEX('Pace of change parameters'!$E$16:$I$16,1,$B$6),1,IF(K112&gt;INDEX('Pace of change parameters'!$E$17:$I$17,1,$B$6),0,(K112-INDEX('Pace of change parameters'!$E$17:$I$17,1,$B$6))/(INDEX('Pace of change parameters'!$E$16:$I$16,1,$B$6)-INDEX('Pace of change parameters'!$E$17:$I$17,1,$B$6))))</f>
        <v>0</v>
      </c>
      <c r="P112" s="56">
        <v>1.8340456020341955E-2</v>
      </c>
      <c r="Q112" s="56">
        <v>1.1119783131080974E-2</v>
      </c>
      <c r="R112" s="9">
        <f>IF(INDEX('Pace of change parameters'!$E$29:$I$29,1,$B$6)=1,D112*(1+P112),D112)</f>
        <v>139094.10454736248</v>
      </c>
      <c r="S112" s="102">
        <f>IF(P112&lt;INDEX('Pace of change parameters'!$E$22:$I$22,1,$B$6),INDEX('Pace of change parameters'!$E$22:$I$22,1,$B$6),P112)</f>
        <v>2.0029986807694699E-2</v>
      </c>
      <c r="T112" s="131">
        <v>1.2797334084892142E-2</v>
      </c>
      <c r="U112" s="116">
        <f t="shared" si="11"/>
        <v>139324.87586807623</v>
      </c>
      <c r="V112" s="130">
        <f>IF(J112&gt;INDEX('Pace of change parameters'!$E$24:$I$24,1,$B$6),0,IF(J112&lt;INDEX('Pace of change parameters'!$E$23:$I$23,1,$B$6),1,(J112-INDEX('Pace of change parameters'!$E$24:$I$24,1,$B$6))/(INDEX('Pace of change parameters'!$E$23:$I$23,1,$B$6)-INDEX('Pace of change parameters'!$E$24:$I$24,1,$B$6))))</f>
        <v>1</v>
      </c>
      <c r="W112" s="131">
        <f>MIN(S112, S112+(INDEX('Pace of change parameters'!$E$25:$I$25,1,$B$6)-S112)*(1-V112))</f>
        <v>2.0029986807694699E-2</v>
      </c>
      <c r="X112" s="131">
        <v>1.2797334084892142E-2</v>
      </c>
      <c r="Y112" s="107">
        <f t="shared" si="12"/>
        <v>139324.87586807623</v>
      </c>
      <c r="Z112" s="96">
        <v>0</v>
      </c>
      <c r="AA112" s="98">
        <f t="shared" si="15"/>
        <v>142855.49843390111</v>
      </c>
      <c r="AB112" s="98">
        <f>IF(INDEX('Pace of change parameters'!$E$27:$I$27,1,$B$6)=1,MAX(AA112,Y112),Y112)</f>
        <v>139324.87586807623</v>
      </c>
      <c r="AC112" s="96">
        <f t="shared" si="13"/>
        <v>2.0029986807694744E-2</v>
      </c>
      <c r="AD112" s="142">
        <v>1.2797334084892142E-2</v>
      </c>
      <c r="AE112" s="55">
        <f>IF(ROUND(AB112,0)/D112 &gt; (1+'Pace of change parameters'!$F$25), ROUND(AB112,0), ROUNDUP(AB112,0))</f>
        <v>139325</v>
      </c>
      <c r="AF112" s="55">
        <v>1106.984736196664</v>
      </c>
      <c r="AG112" s="16">
        <f t="shared" si="18"/>
        <v>2.0030895606527599E-2</v>
      </c>
      <c r="AH112" s="16">
        <f t="shared" si="18"/>
        <v>1.279823643977096E-2</v>
      </c>
      <c r="AI112" s="55"/>
      <c r="AJ112" s="55">
        <v>142855.49843390111</v>
      </c>
      <c r="AK112" s="55">
        <v>1135.0357527227343</v>
      </c>
      <c r="AL112" s="16">
        <f t="shared" si="16"/>
        <v>-2.4713773516632731E-2</v>
      </c>
      <c r="AM112" s="57">
        <f t="shared" si="16"/>
        <v>-2.471377351663262E-2</v>
      </c>
      <c r="AN112" s="10"/>
    </row>
    <row r="113" spans="1:40" x14ac:dyDescent="0.2">
      <c r="A113" s="188" t="s">
        <v>273</v>
      </c>
      <c r="B113" s="188" t="s">
        <v>274</v>
      </c>
      <c r="D113" s="67">
        <v>198948</v>
      </c>
      <c r="E113" s="72">
        <v>1208.5217854436703</v>
      </c>
      <c r="F113" s="54"/>
      <c r="G113" s="87">
        <v>199251.90050433579</v>
      </c>
      <c r="H113" s="80">
        <v>1200.0974122737769</v>
      </c>
      <c r="I113" s="89"/>
      <c r="J113" s="102">
        <f t="shared" si="17"/>
        <v>-1.5252075566987155E-3</v>
      </c>
      <c r="K113" s="125">
        <f t="shared" si="17"/>
        <v>7.0197411341235139E-3</v>
      </c>
      <c r="L113" s="102">
        <v>1.9772947670155583E-2</v>
      </c>
      <c r="M113" s="96">
        <f>INDEX('Pace of change parameters'!$E$20:$I$20,1,$B$6)</f>
        <v>1.1119783131080974E-2</v>
      </c>
      <c r="N113" s="107">
        <f>IF(INDEX('Pace of change parameters'!$E$28:$I$28,1,$B$6)=1,(1+L113)*D113,D113)</f>
        <v>202881.78839308213</v>
      </c>
      <c r="O113" s="93">
        <f>IF(K113&lt;INDEX('Pace of change parameters'!$E$16:$I$16,1,$B$6),1,IF(K113&gt;INDEX('Pace of change parameters'!$E$17:$I$17,1,$B$6),0,(K113-INDEX('Pace of change parameters'!$E$17:$I$17,1,$B$6))/(INDEX('Pace of change parameters'!$E$16:$I$16,1,$B$6)-INDEX('Pace of change parameters'!$E$17:$I$17,1,$B$6))))</f>
        <v>0</v>
      </c>
      <c r="P113" s="56">
        <v>1.9772947670155583E-2</v>
      </c>
      <c r="Q113" s="56">
        <v>1.1119783131080974E-2</v>
      </c>
      <c r="R113" s="9">
        <f>IF(INDEX('Pace of change parameters'!$E$29:$I$29,1,$B$6)=1,D113*(1+P113),D113)</f>
        <v>202881.78839308213</v>
      </c>
      <c r="S113" s="102">
        <f>IF(P113&lt;INDEX('Pace of change parameters'!$E$22:$I$22,1,$B$6),INDEX('Pace of change parameters'!$E$22:$I$22,1,$B$6),P113)</f>
        <v>2.0029986807694699E-2</v>
      </c>
      <c r="T113" s="131">
        <v>1.1374641192964718E-2</v>
      </c>
      <c r="U113" s="116">
        <f t="shared" si="11"/>
        <v>202932.92581541726</v>
      </c>
      <c r="V113" s="130">
        <f>IF(J113&gt;INDEX('Pace of change parameters'!$E$24:$I$24,1,$B$6),0,IF(J113&lt;INDEX('Pace of change parameters'!$E$23:$I$23,1,$B$6),1,(J113-INDEX('Pace of change parameters'!$E$24:$I$24,1,$B$6))/(INDEX('Pace of change parameters'!$E$23:$I$23,1,$B$6)-INDEX('Pace of change parameters'!$E$24:$I$24,1,$B$6))))</f>
        <v>1</v>
      </c>
      <c r="W113" s="131">
        <f>MIN(S113, S113+(INDEX('Pace of change parameters'!$E$25:$I$25,1,$B$6)-S113)*(1-V113))</f>
        <v>2.0029986807694699E-2</v>
      </c>
      <c r="X113" s="131">
        <v>1.1374641192964718E-2</v>
      </c>
      <c r="Y113" s="107">
        <f t="shared" si="12"/>
        <v>202932.92581541726</v>
      </c>
      <c r="Z113" s="96">
        <v>0</v>
      </c>
      <c r="AA113" s="98">
        <f t="shared" si="15"/>
        <v>203502.13125139952</v>
      </c>
      <c r="AB113" s="98">
        <f>IF(INDEX('Pace of change parameters'!$E$27:$I$27,1,$B$6)=1,MAX(AA113,Y113),Y113)</f>
        <v>202932.92581541726</v>
      </c>
      <c r="AC113" s="96">
        <f t="shared" si="13"/>
        <v>2.0029986807694744E-2</v>
      </c>
      <c r="AD113" s="142">
        <v>1.1374641192964718E-2</v>
      </c>
      <c r="AE113" s="55">
        <f>IF(ROUND(AB113,0)/D113 &gt; (1+'Pace of change parameters'!$F$25), ROUND(AB113,0), ROUNDUP(AB113,0))</f>
        <v>202933</v>
      </c>
      <c r="AF113" s="55">
        <v>1222.2687339419122</v>
      </c>
      <c r="AG113" s="16">
        <f t="shared" si="18"/>
        <v>2.0030359691979749E-2</v>
      </c>
      <c r="AH113" s="16">
        <f t="shared" si="18"/>
        <v>1.1375010913183603E-2</v>
      </c>
      <c r="AI113" s="55"/>
      <c r="AJ113" s="55">
        <v>203502.13125139952</v>
      </c>
      <c r="AK113" s="55">
        <v>1225.6966206537572</v>
      </c>
      <c r="AL113" s="16">
        <f t="shared" si="16"/>
        <v>-2.7966844764708565E-3</v>
      </c>
      <c r="AM113" s="57">
        <f t="shared" si="16"/>
        <v>-2.7966844764707455E-3</v>
      </c>
      <c r="AN113" s="10"/>
    </row>
    <row r="114" spans="1:40" x14ac:dyDescent="0.2">
      <c r="A114" s="188" t="s">
        <v>275</v>
      </c>
      <c r="B114" s="188" t="s">
        <v>276</v>
      </c>
      <c r="D114" s="67">
        <v>157312</v>
      </c>
      <c r="E114" s="72">
        <v>1180.9809825604912</v>
      </c>
      <c r="F114" s="54"/>
      <c r="G114" s="87">
        <v>154948.21980459031</v>
      </c>
      <c r="H114" s="80">
        <v>1154.0889700681826</v>
      </c>
      <c r="I114" s="89"/>
      <c r="J114" s="102">
        <f t="shared" si="17"/>
        <v>1.5255291079760314E-2</v>
      </c>
      <c r="K114" s="125">
        <f t="shared" si="17"/>
        <v>2.330150724057245E-2</v>
      </c>
      <c r="L114" s="102">
        <v>1.9133224096154811E-2</v>
      </c>
      <c r="M114" s="96">
        <f>INDEX('Pace of change parameters'!$E$20:$I$20,1,$B$6)</f>
        <v>1.1119783131080974E-2</v>
      </c>
      <c r="N114" s="107">
        <f>IF(INDEX('Pace of change parameters'!$E$28:$I$28,1,$B$6)=1,(1+L114)*D114,D114)</f>
        <v>160321.8857490143</v>
      </c>
      <c r="O114" s="93">
        <f>IF(K114&lt;INDEX('Pace of change parameters'!$E$16:$I$16,1,$B$6),1,IF(K114&gt;INDEX('Pace of change parameters'!$E$17:$I$17,1,$B$6),0,(K114-INDEX('Pace of change parameters'!$E$17:$I$17,1,$B$6))/(INDEX('Pace of change parameters'!$E$16:$I$16,1,$B$6)-INDEX('Pace of change parameters'!$E$17:$I$17,1,$B$6))))</f>
        <v>0</v>
      </c>
      <c r="P114" s="56">
        <v>1.9133224096154811E-2</v>
      </c>
      <c r="Q114" s="56">
        <v>1.1119783131080974E-2</v>
      </c>
      <c r="R114" s="9">
        <f>IF(INDEX('Pace of change parameters'!$E$29:$I$29,1,$B$6)=1,D114*(1+P114),D114)</f>
        <v>160321.8857490143</v>
      </c>
      <c r="S114" s="102">
        <f>IF(P114&lt;INDEX('Pace of change parameters'!$E$22:$I$22,1,$B$6),INDEX('Pace of change parameters'!$E$22:$I$22,1,$B$6),P114)</f>
        <v>2.0029986807694699E-2</v>
      </c>
      <c r="T114" s="131">
        <v>1.2009494600566661E-2</v>
      </c>
      <c r="U114" s="116">
        <f t="shared" si="11"/>
        <v>160462.95728469206</v>
      </c>
      <c r="V114" s="130">
        <f>IF(J114&gt;INDEX('Pace of change parameters'!$E$24:$I$24,1,$B$6),0,IF(J114&lt;INDEX('Pace of change parameters'!$E$23:$I$23,1,$B$6),1,(J114-INDEX('Pace of change parameters'!$E$24:$I$24,1,$B$6))/(INDEX('Pace of change parameters'!$E$23:$I$23,1,$B$6)-INDEX('Pace of change parameters'!$E$24:$I$24,1,$B$6))))</f>
        <v>1</v>
      </c>
      <c r="W114" s="131">
        <f>MIN(S114, S114+(INDEX('Pace of change parameters'!$E$25:$I$25,1,$B$6)-S114)*(1-V114))</f>
        <v>2.0029986807694699E-2</v>
      </c>
      <c r="X114" s="131">
        <v>1.2009494600566661E-2</v>
      </c>
      <c r="Y114" s="107">
        <f t="shared" si="12"/>
        <v>160462.95728469206</v>
      </c>
      <c r="Z114" s="96">
        <v>0</v>
      </c>
      <c r="AA114" s="98">
        <f t="shared" si="15"/>
        <v>158253.41130514481</v>
      </c>
      <c r="AB114" s="98">
        <f>IF(INDEX('Pace of change parameters'!$E$27:$I$27,1,$B$6)=1,MAX(AA114,Y114),Y114)</f>
        <v>160462.95728469206</v>
      </c>
      <c r="AC114" s="96">
        <f t="shared" si="13"/>
        <v>2.0029986807694744E-2</v>
      </c>
      <c r="AD114" s="142">
        <v>1.2009494600566661E-2</v>
      </c>
      <c r="AE114" s="55">
        <f>IF(ROUND(AB114,0)/D114 &gt; (1+'Pace of change parameters'!$F$25), ROUND(AB114,0), ROUNDUP(AB114,0))</f>
        <v>160463</v>
      </c>
      <c r="AF114" s="55">
        <v>1195.1642854470833</v>
      </c>
      <c r="AG114" s="16">
        <f t="shared" si="18"/>
        <v>2.003025834011396E-2</v>
      </c>
      <c r="AH114" s="16">
        <f t="shared" si="18"/>
        <v>1.2009763997927525E-2</v>
      </c>
      <c r="AI114" s="55"/>
      <c r="AJ114" s="55">
        <v>158253.41130514481</v>
      </c>
      <c r="AK114" s="55">
        <v>1178.706775032729</v>
      </c>
      <c r="AL114" s="16">
        <f t="shared" si="16"/>
        <v>1.3962344802758597E-2</v>
      </c>
      <c r="AM114" s="57">
        <f t="shared" si="16"/>
        <v>1.3962344802758375E-2</v>
      </c>
      <c r="AN114" s="10"/>
    </row>
    <row r="115" spans="1:40" x14ac:dyDescent="0.2">
      <c r="A115" s="188" t="s">
        <v>277</v>
      </c>
      <c r="B115" s="188" t="s">
        <v>278</v>
      </c>
      <c r="D115" s="67">
        <v>664254</v>
      </c>
      <c r="E115" s="72">
        <v>1212.7803834517806</v>
      </c>
      <c r="F115" s="54"/>
      <c r="G115" s="87">
        <v>666283.96773679578</v>
      </c>
      <c r="H115" s="80">
        <v>1207.9915301928527</v>
      </c>
      <c r="I115" s="89"/>
      <c r="J115" s="102">
        <f t="shared" si="17"/>
        <v>-3.0467005587588858E-3</v>
      </c>
      <c r="K115" s="125">
        <f t="shared" si="17"/>
        <v>3.9643102945956521E-3</v>
      </c>
      <c r="L115" s="102">
        <v>1.823041888257193E-2</v>
      </c>
      <c r="M115" s="96">
        <f>INDEX('Pace of change parameters'!$E$20:$I$20,1,$B$6)</f>
        <v>1.1119783131080974E-2</v>
      </c>
      <c r="N115" s="107">
        <f>IF(INDEX('Pace of change parameters'!$E$28:$I$28,1,$B$6)=1,(1+L115)*D115,D115)</f>
        <v>676363.62866442394</v>
      </c>
      <c r="O115" s="93">
        <f>IF(K115&lt;INDEX('Pace of change parameters'!$E$16:$I$16,1,$B$6),1,IF(K115&gt;INDEX('Pace of change parameters'!$E$17:$I$17,1,$B$6),0,(K115-INDEX('Pace of change parameters'!$E$17:$I$17,1,$B$6))/(INDEX('Pace of change parameters'!$E$16:$I$16,1,$B$6)-INDEX('Pace of change parameters'!$E$17:$I$17,1,$B$6))))</f>
        <v>0</v>
      </c>
      <c r="P115" s="56">
        <v>1.823041888257193E-2</v>
      </c>
      <c r="Q115" s="56">
        <v>1.1119783131080974E-2</v>
      </c>
      <c r="R115" s="9">
        <f>IF(INDEX('Pace of change parameters'!$E$29:$I$29,1,$B$6)=1,D115*(1+P115),D115)</f>
        <v>676363.62866442394</v>
      </c>
      <c r="S115" s="102">
        <f>IF(P115&lt;INDEX('Pace of change parameters'!$E$22:$I$22,1,$B$6),INDEX('Pace of change parameters'!$E$22:$I$22,1,$B$6),P115)</f>
        <v>2.0029986807694699E-2</v>
      </c>
      <c r="T115" s="131">
        <v>1.2906784085321643E-2</v>
      </c>
      <c r="U115" s="116">
        <f t="shared" si="11"/>
        <v>677558.99885695847</v>
      </c>
      <c r="V115" s="130">
        <f>IF(J115&gt;INDEX('Pace of change parameters'!$E$24:$I$24,1,$B$6),0,IF(J115&lt;INDEX('Pace of change parameters'!$E$23:$I$23,1,$B$6),1,(J115-INDEX('Pace of change parameters'!$E$24:$I$24,1,$B$6))/(INDEX('Pace of change parameters'!$E$23:$I$23,1,$B$6)-INDEX('Pace of change parameters'!$E$24:$I$24,1,$B$6))))</f>
        <v>1</v>
      </c>
      <c r="W115" s="131">
        <f>MIN(S115, S115+(INDEX('Pace of change parameters'!$E$25:$I$25,1,$B$6)-S115)*(1-V115))</f>
        <v>2.0029986807694699E-2</v>
      </c>
      <c r="X115" s="131">
        <v>1.2906784085321643E-2</v>
      </c>
      <c r="Y115" s="107">
        <f t="shared" si="12"/>
        <v>677558.99885695847</v>
      </c>
      <c r="Z115" s="96">
        <v>0</v>
      </c>
      <c r="AA115" s="98">
        <f t="shared" si="15"/>
        <v>680496.43245498755</v>
      </c>
      <c r="AB115" s="98">
        <f>IF(INDEX('Pace of change parameters'!$E$27:$I$27,1,$B$6)=1,MAX(AA115,Y115),Y115)</f>
        <v>677558.99885695847</v>
      </c>
      <c r="AC115" s="96">
        <f t="shared" si="13"/>
        <v>2.0029986807694744E-2</v>
      </c>
      <c r="AD115" s="142">
        <v>1.2906784085321643E-2</v>
      </c>
      <c r="AE115" s="55">
        <f>IF(ROUND(AB115,0)/D115 &gt; (1+'Pace of change parameters'!$F$25), ROUND(AB115,0), ROUNDUP(AB115,0))</f>
        <v>677559</v>
      </c>
      <c r="AF115" s="55">
        <v>1228.4334800762726</v>
      </c>
      <c r="AG115" s="16">
        <f t="shared" si="18"/>
        <v>2.0029988528484477E-2</v>
      </c>
      <c r="AH115" s="16">
        <f t="shared" si="18"/>
        <v>1.2906785794094544E-2</v>
      </c>
      <c r="AI115" s="55"/>
      <c r="AJ115" s="55">
        <v>680496.43245498755</v>
      </c>
      <c r="AK115" s="55">
        <v>1233.759127544861</v>
      </c>
      <c r="AL115" s="16">
        <f t="shared" si="16"/>
        <v>-4.3166022845856356E-3</v>
      </c>
      <c r="AM115" s="57">
        <f t="shared" si="16"/>
        <v>-4.3166022845855245E-3</v>
      </c>
      <c r="AN115" s="10"/>
    </row>
    <row r="116" spans="1:40" x14ac:dyDescent="0.2">
      <c r="A116" s="188" t="s">
        <v>279</v>
      </c>
      <c r="B116" s="188" t="s">
        <v>280</v>
      </c>
      <c r="D116" s="67">
        <v>412525</v>
      </c>
      <c r="E116" s="72">
        <v>1082.3110419589693</v>
      </c>
      <c r="F116" s="54"/>
      <c r="G116" s="87">
        <v>417955.3730386587</v>
      </c>
      <c r="H116" s="80">
        <v>1089.0472376989444</v>
      </c>
      <c r="I116" s="89"/>
      <c r="J116" s="102">
        <f t="shared" si="17"/>
        <v>-1.2992710200561142E-2</v>
      </c>
      <c r="K116" s="125">
        <f t="shared" si="17"/>
        <v>-6.1854027142184131E-3</v>
      </c>
      <c r="L116" s="102">
        <v>1.8093392485775794E-2</v>
      </c>
      <c r="M116" s="96">
        <f>INDEX('Pace of change parameters'!$E$20:$I$20,1,$B$6)</f>
        <v>1.1119783131080974E-2</v>
      </c>
      <c r="N116" s="107">
        <f>IF(INDEX('Pace of change parameters'!$E$28:$I$28,1,$B$6)=1,(1+L116)*D116,D116)</f>
        <v>419988.97673519468</v>
      </c>
      <c r="O116" s="93">
        <f>IF(K116&lt;INDEX('Pace of change parameters'!$E$16:$I$16,1,$B$6),1,IF(K116&gt;INDEX('Pace of change parameters'!$E$17:$I$17,1,$B$6),0,(K116-INDEX('Pace of change parameters'!$E$17:$I$17,1,$B$6))/(INDEX('Pace of change parameters'!$E$16:$I$16,1,$B$6)-INDEX('Pace of change parameters'!$E$17:$I$17,1,$B$6))))</f>
        <v>0</v>
      </c>
      <c r="P116" s="56">
        <v>1.8093392485775794E-2</v>
      </c>
      <c r="Q116" s="56">
        <v>1.1119783131080974E-2</v>
      </c>
      <c r="R116" s="9">
        <f>IF(INDEX('Pace of change parameters'!$E$29:$I$29,1,$B$6)=1,D116*(1+P116),D116)</f>
        <v>419988.97673519468</v>
      </c>
      <c r="S116" s="102">
        <f>IF(P116&lt;INDEX('Pace of change parameters'!$E$22:$I$22,1,$B$6),INDEX('Pace of change parameters'!$E$22:$I$22,1,$B$6),P116)</f>
        <v>2.0029986807694699E-2</v>
      </c>
      <c r="T116" s="131">
        <v>1.3043112410343394E-2</v>
      </c>
      <c r="U116" s="116">
        <f t="shared" si="11"/>
        <v>420787.87030784425</v>
      </c>
      <c r="V116" s="130">
        <f>IF(J116&gt;INDEX('Pace of change parameters'!$E$24:$I$24,1,$B$6),0,IF(J116&lt;INDEX('Pace of change parameters'!$E$23:$I$23,1,$B$6),1,(J116-INDEX('Pace of change parameters'!$E$24:$I$24,1,$B$6))/(INDEX('Pace of change parameters'!$E$23:$I$23,1,$B$6)-INDEX('Pace of change parameters'!$E$24:$I$24,1,$B$6))))</f>
        <v>1</v>
      </c>
      <c r="W116" s="131">
        <f>MIN(S116, S116+(INDEX('Pace of change parameters'!$E$25:$I$25,1,$B$6)-S116)*(1-V116))</f>
        <v>2.0029986807694699E-2</v>
      </c>
      <c r="X116" s="131">
        <v>1.3043112410343394E-2</v>
      </c>
      <c r="Y116" s="107">
        <f t="shared" si="12"/>
        <v>420787.87030784425</v>
      </c>
      <c r="Z116" s="96">
        <v>0</v>
      </c>
      <c r="AA116" s="98">
        <f t="shared" si="15"/>
        <v>426870.7548889349</v>
      </c>
      <c r="AB116" s="98">
        <f>IF(INDEX('Pace of change parameters'!$E$27:$I$27,1,$B$6)=1,MAX(AA116,Y116),Y116)</f>
        <v>420787.87030784425</v>
      </c>
      <c r="AC116" s="96">
        <f t="shared" si="13"/>
        <v>2.0029986807694744E-2</v>
      </c>
      <c r="AD116" s="142">
        <v>1.3043112410343394E-2</v>
      </c>
      <c r="AE116" s="55">
        <f>IF(ROUND(AB116,0)/D116 &gt; (1+'Pace of change parameters'!$F$25), ROUND(AB116,0), ROUNDUP(AB116,0))</f>
        <v>420788</v>
      </c>
      <c r="AF116" s="55">
        <v>1096.4280844751265</v>
      </c>
      <c r="AG116" s="16">
        <f t="shared" si="18"/>
        <v>2.0030301193866951E-2</v>
      </c>
      <c r="AH116" s="16">
        <f t="shared" si="18"/>
        <v>1.3043424643072621E-2</v>
      </c>
      <c r="AI116" s="55"/>
      <c r="AJ116" s="55">
        <v>426870.7548889349</v>
      </c>
      <c r="AK116" s="55">
        <v>1112.2776412381677</v>
      </c>
      <c r="AL116" s="16">
        <f t="shared" si="16"/>
        <v>-1.4249640715062628E-2</v>
      </c>
      <c r="AM116" s="57">
        <f t="shared" si="16"/>
        <v>-1.4249640715062628E-2</v>
      </c>
      <c r="AN116" s="10"/>
    </row>
    <row r="117" spans="1:40" x14ac:dyDescent="0.2">
      <c r="A117" s="188" t="s">
        <v>281</v>
      </c>
      <c r="B117" s="188" t="s">
        <v>282</v>
      </c>
      <c r="D117" s="67">
        <v>332716</v>
      </c>
      <c r="E117" s="72">
        <v>1209.0278972178392</v>
      </c>
      <c r="F117" s="54"/>
      <c r="G117" s="87">
        <v>333736.90776543226</v>
      </c>
      <c r="H117" s="80">
        <v>1204.5957658782697</v>
      </c>
      <c r="I117" s="89"/>
      <c r="J117" s="102">
        <f t="shared" si="17"/>
        <v>-3.0590196699186167E-3</v>
      </c>
      <c r="K117" s="125">
        <f t="shared" si="17"/>
        <v>3.6793515842536983E-3</v>
      </c>
      <c r="L117" s="102">
        <v>1.7953989584224672E-2</v>
      </c>
      <c r="M117" s="96">
        <f>INDEX('Pace of change parameters'!$E$20:$I$20,1,$B$6)</f>
        <v>1.1119783131080974E-2</v>
      </c>
      <c r="N117" s="107">
        <f>IF(INDEX('Pace of change parameters'!$E$28:$I$28,1,$B$6)=1,(1+L117)*D117,D117)</f>
        <v>338689.57959850488</v>
      </c>
      <c r="O117" s="93">
        <f>IF(K117&lt;INDEX('Pace of change parameters'!$E$16:$I$16,1,$B$6),1,IF(K117&gt;INDEX('Pace of change parameters'!$E$17:$I$17,1,$B$6),0,(K117-INDEX('Pace of change parameters'!$E$17:$I$17,1,$B$6))/(INDEX('Pace of change parameters'!$E$16:$I$16,1,$B$6)-INDEX('Pace of change parameters'!$E$17:$I$17,1,$B$6))))</f>
        <v>0</v>
      </c>
      <c r="P117" s="56">
        <v>1.7953989584224672E-2</v>
      </c>
      <c r="Q117" s="56">
        <v>1.1119783131080974E-2</v>
      </c>
      <c r="R117" s="9">
        <f>IF(INDEX('Pace of change parameters'!$E$29:$I$29,1,$B$6)=1,D117*(1+P117),D117)</f>
        <v>338689.57959850488</v>
      </c>
      <c r="S117" s="102">
        <f>IF(P117&lt;INDEX('Pace of change parameters'!$E$22:$I$22,1,$B$6),INDEX('Pace of change parameters'!$E$22:$I$22,1,$B$6),P117)</f>
        <v>2.0029986807694699E-2</v>
      </c>
      <c r="T117" s="131">
        <v>1.3181842795715992E-2</v>
      </c>
      <c r="U117" s="116">
        <f t="shared" si="11"/>
        <v>339380.29709070898</v>
      </c>
      <c r="V117" s="130">
        <f>IF(J117&gt;INDEX('Pace of change parameters'!$E$24:$I$24,1,$B$6),0,IF(J117&lt;INDEX('Pace of change parameters'!$E$23:$I$23,1,$B$6),1,(J117-INDEX('Pace of change parameters'!$E$24:$I$24,1,$B$6))/(INDEX('Pace of change parameters'!$E$23:$I$23,1,$B$6)-INDEX('Pace of change parameters'!$E$24:$I$24,1,$B$6))))</f>
        <v>1</v>
      </c>
      <c r="W117" s="131">
        <f>MIN(S117, S117+(INDEX('Pace of change parameters'!$E$25:$I$25,1,$B$6)-S117)*(1-V117))</f>
        <v>2.0029986807694699E-2</v>
      </c>
      <c r="X117" s="131">
        <v>1.3181842795715992E-2</v>
      </c>
      <c r="Y117" s="107">
        <f t="shared" si="12"/>
        <v>339380.29709070898</v>
      </c>
      <c r="Z117" s="96">
        <v>0</v>
      </c>
      <c r="AA117" s="98">
        <f t="shared" si="15"/>
        <v>340855.83041171206</v>
      </c>
      <c r="AB117" s="98">
        <f>IF(INDEX('Pace of change parameters'!$E$27:$I$27,1,$B$6)=1,MAX(AA117,Y117),Y117)</f>
        <v>339380.29709070898</v>
      </c>
      <c r="AC117" s="96">
        <f t="shared" si="13"/>
        <v>2.0029986807694744E-2</v>
      </c>
      <c r="AD117" s="142">
        <v>1.3181842795715992E-2</v>
      </c>
      <c r="AE117" s="55">
        <f>IF(ROUND(AB117,0)/D117 &gt; (1+'Pace of change parameters'!$F$25), ROUND(AB117,0), ROUNDUP(AB117,0))</f>
        <v>339380</v>
      </c>
      <c r="AF117" s="55">
        <v>1224.9640405702573</v>
      </c>
      <c r="AG117" s="16">
        <f t="shared" si="18"/>
        <v>2.0029093881869242E-2</v>
      </c>
      <c r="AH117" s="16">
        <f t="shared" si="18"/>
        <v>1.3180955864698918E-2</v>
      </c>
      <c r="AI117" s="55"/>
      <c r="AJ117" s="55">
        <v>340855.83041171206</v>
      </c>
      <c r="AK117" s="55">
        <v>1230.2909283783995</v>
      </c>
      <c r="AL117" s="16">
        <f t="shared" si="16"/>
        <v>-4.3297789858235403E-3</v>
      </c>
      <c r="AM117" s="57">
        <f t="shared" si="16"/>
        <v>-4.3297789858235403E-3</v>
      </c>
      <c r="AN117" s="10"/>
    </row>
    <row r="118" spans="1:40" x14ac:dyDescent="0.2">
      <c r="A118" s="188" t="s">
        <v>283</v>
      </c>
      <c r="B118" s="188" t="s">
        <v>284</v>
      </c>
      <c r="D118" s="67">
        <v>530054</v>
      </c>
      <c r="E118" s="72">
        <v>1131.1963129298256</v>
      </c>
      <c r="F118" s="54"/>
      <c r="G118" s="87">
        <v>550999.51351095887</v>
      </c>
      <c r="H118" s="80">
        <v>1162.4371902476348</v>
      </c>
      <c r="I118" s="89"/>
      <c r="J118" s="102">
        <f t="shared" si="17"/>
        <v>-3.8013669699079156E-2</v>
      </c>
      <c r="K118" s="125">
        <f t="shared" si="17"/>
        <v>-2.6875325032532649E-2</v>
      </c>
      <c r="L118" s="102">
        <v>2.2827018763166063E-2</v>
      </c>
      <c r="M118" s="96">
        <f>INDEX('Pace of change parameters'!$E$20:$I$20,1,$B$6)</f>
        <v>1.1119783131080974E-2</v>
      </c>
      <c r="N118" s="107">
        <f>IF(INDEX('Pace of change parameters'!$E$28:$I$28,1,$B$6)=1,(1+L118)*D118,D118)</f>
        <v>542153.55260349123</v>
      </c>
      <c r="O118" s="93">
        <f>IF(K118&lt;INDEX('Pace of change parameters'!$E$16:$I$16,1,$B$6),1,IF(K118&gt;INDEX('Pace of change parameters'!$E$17:$I$17,1,$B$6),0,(K118-INDEX('Pace of change parameters'!$E$17:$I$17,1,$B$6))/(INDEX('Pace of change parameters'!$E$16:$I$16,1,$B$6)-INDEX('Pace of change parameters'!$E$17:$I$17,1,$B$6))))</f>
        <v>0</v>
      </c>
      <c r="P118" s="56">
        <v>2.2827018763166063E-2</v>
      </c>
      <c r="Q118" s="56">
        <v>1.1119783131080974E-2</v>
      </c>
      <c r="R118" s="9">
        <f>IF(INDEX('Pace of change parameters'!$E$29:$I$29,1,$B$6)=1,D118*(1+P118),D118)</f>
        <v>542153.55260349123</v>
      </c>
      <c r="S118" s="102">
        <f>IF(P118&lt;INDEX('Pace of change parameters'!$E$22:$I$22,1,$B$6),INDEX('Pace of change parameters'!$E$22:$I$22,1,$B$6),P118)</f>
        <v>2.2827018763166063E-2</v>
      </c>
      <c r="T118" s="131">
        <v>1.1119783131080974E-2</v>
      </c>
      <c r="U118" s="116">
        <f t="shared" si="11"/>
        <v>542153.55260349123</v>
      </c>
      <c r="V118" s="130">
        <f>IF(J118&gt;INDEX('Pace of change parameters'!$E$24:$I$24,1,$B$6),0,IF(J118&lt;INDEX('Pace of change parameters'!$E$23:$I$23,1,$B$6),1,(J118-INDEX('Pace of change parameters'!$E$24:$I$24,1,$B$6))/(INDEX('Pace of change parameters'!$E$23:$I$23,1,$B$6)-INDEX('Pace of change parameters'!$E$24:$I$24,1,$B$6))))</f>
        <v>1</v>
      </c>
      <c r="W118" s="131">
        <f>MIN(S118, S118+(INDEX('Pace of change parameters'!$E$25:$I$25,1,$B$6)-S118)*(1-V118))</f>
        <v>2.2827018763166063E-2</v>
      </c>
      <c r="X118" s="131">
        <v>1.1119783131080974E-2</v>
      </c>
      <c r="Y118" s="107">
        <f t="shared" si="12"/>
        <v>542153.55260349123</v>
      </c>
      <c r="Z118" s="96">
        <v>0</v>
      </c>
      <c r="AA118" s="98">
        <f t="shared" si="15"/>
        <v>562752.85221444839</v>
      </c>
      <c r="AB118" s="98">
        <f>IF(INDEX('Pace of change parameters'!$E$27:$I$27,1,$B$6)=1,MAX(AA118,Y118),Y118)</f>
        <v>542153.55260349123</v>
      </c>
      <c r="AC118" s="96">
        <f t="shared" si="13"/>
        <v>2.2827018763166063E-2</v>
      </c>
      <c r="AD118" s="142">
        <v>1.1119783131080974E-2</v>
      </c>
      <c r="AE118" s="55">
        <f>IF(ROUND(AB118,0)/D118 &gt; (1+'Pace of change parameters'!$F$25), ROUND(AB118,0), ROUNDUP(AB118,0))</f>
        <v>542154</v>
      </c>
      <c r="AF118" s="55">
        <v>1143.7759144754339</v>
      </c>
      <c r="AG118" s="16">
        <f t="shared" si="18"/>
        <v>2.2827862821523937E-2</v>
      </c>
      <c r="AH118" s="16">
        <f t="shared" si="18"/>
        <v>1.1120617528381782E-2</v>
      </c>
      <c r="AI118" s="55"/>
      <c r="AJ118" s="55">
        <v>562752.85221444839</v>
      </c>
      <c r="AK118" s="55">
        <v>1187.2330706132195</v>
      </c>
      <c r="AL118" s="16">
        <f t="shared" si="16"/>
        <v>-3.6603727788124596E-2</v>
      </c>
      <c r="AM118" s="57">
        <f t="shared" si="16"/>
        <v>-3.6603727788124596E-2</v>
      </c>
      <c r="AN118" s="10"/>
    </row>
    <row r="119" spans="1:40" x14ac:dyDescent="0.2">
      <c r="A119" s="188" t="s">
        <v>285</v>
      </c>
      <c r="B119" s="188" t="s">
        <v>286</v>
      </c>
      <c r="D119" s="67">
        <v>985993</v>
      </c>
      <c r="E119" s="72">
        <v>1058.176378231432</v>
      </c>
      <c r="F119" s="54"/>
      <c r="G119" s="87">
        <v>1005552.2384941964</v>
      </c>
      <c r="H119" s="80">
        <v>1069.3122782374926</v>
      </c>
      <c r="I119" s="89"/>
      <c r="J119" s="102">
        <f t="shared" si="17"/>
        <v>-1.9451240567557426E-2</v>
      </c>
      <c r="K119" s="125">
        <f t="shared" si="17"/>
        <v>-1.0414076629154168E-2</v>
      </c>
      <c r="L119" s="102">
        <v>2.0438702923307739E-2</v>
      </c>
      <c r="M119" s="96">
        <f>INDEX('Pace of change parameters'!$E$20:$I$20,1,$B$6)</f>
        <v>1.1119783131080974E-2</v>
      </c>
      <c r="N119" s="107">
        <f>IF(INDEX('Pace of change parameters'!$E$28:$I$28,1,$B$6)=1,(1+L119)*D119,D119)</f>
        <v>1006145.4180114609</v>
      </c>
      <c r="O119" s="93">
        <f>IF(K119&lt;INDEX('Pace of change parameters'!$E$16:$I$16,1,$B$6),1,IF(K119&gt;INDEX('Pace of change parameters'!$E$17:$I$17,1,$B$6),0,(K119-INDEX('Pace of change parameters'!$E$17:$I$17,1,$B$6))/(INDEX('Pace of change parameters'!$E$16:$I$16,1,$B$6)-INDEX('Pace of change parameters'!$E$17:$I$17,1,$B$6))))</f>
        <v>0</v>
      </c>
      <c r="P119" s="56">
        <v>2.0438702923307739E-2</v>
      </c>
      <c r="Q119" s="56">
        <v>1.1119783131080974E-2</v>
      </c>
      <c r="R119" s="9">
        <f>IF(INDEX('Pace of change parameters'!$E$29:$I$29,1,$B$6)=1,D119*(1+P119),D119)</f>
        <v>1006145.4180114609</v>
      </c>
      <c r="S119" s="102">
        <f>IF(P119&lt;INDEX('Pace of change parameters'!$E$22:$I$22,1,$B$6),INDEX('Pace of change parameters'!$E$22:$I$22,1,$B$6),P119)</f>
        <v>2.0438702923307739E-2</v>
      </c>
      <c r="T119" s="131">
        <v>1.1119783131080974E-2</v>
      </c>
      <c r="U119" s="116">
        <f t="shared" si="11"/>
        <v>1006145.4180114609</v>
      </c>
      <c r="V119" s="130">
        <f>IF(J119&gt;INDEX('Pace of change parameters'!$E$24:$I$24,1,$B$6),0,IF(J119&lt;INDEX('Pace of change parameters'!$E$23:$I$23,1,$B$6),1,(J119-INDEX('Pace of change parameters'!$E$24:$I$24,1,$B$6))/(INDEX('Pace of change parameters'!$E$23:$I$23,1,$B$6)-INDEX('Pace of change parameters'!$E$24:$I$24,1,$B$6))))</f>
        <v>1</v>
      </c>
      <c r="W119" s="131">
        <f>MIN(S119, S119+(INDEX('Pace of change parameters'!$E$25:$I$25,1,$B$6)-S119)*(1-V119))</f>
        <v>2.0438702923307739E-2</v>
      </c>
      <c r="X119" s="131">
        <v>1.1119783131080974E-2</v>
      </c>
      <c r="Y119" s="107">
        <f t="shared" si="12"/>
        <v>1006145.4180114609</v>
      </c>
      <c r="Z119" s="96">
        <v>0</v>
      </c>
      <c r="AA119" s="98">
        <f t="shared" si="15"/>
        <v>1027001.6150422199</v>
      </c>
      <c r="AB119" s="98">
        <f>IF(INDEX('Pace of change parameters'!$E$27:$I$27,1,$B$6)=1,MAX(AA119,Y119),Y119)</f>
        <v>1006145.4180114609</v>
      </c>
      <c r="AC119" s="96">
        <f t="shared" si="13"/>
        <v>2.0438702923307739E-2</v>
      </c>
      <c r="AD119" s="142">
        <v>1.1119783131080974E-2</v>
      </c>
      <c r="AE119" s="55">
        <f>IF(ROUND(AB119,0)/D119 &gt; (1+'Pace of change parameters'!$F$25), ROUND(AB119,0), ROUNDUP(AB119,0))</f>
        <v>1006145</v>
      </c>
      <c r="AF119" s="55">
        <v>1069.9426255550736</v>
      </c>
      <c r="AG119" s="16">
        <f t="shared" si="18"/>
        <v>2.0438278973583079E-2</v>
      </c>
      <c r="AH119" s="16">
        <f t="shared" si="18"/>
        <v>1.1119363052978892E-2</v>
      </c>
      <c r="AI119" s="55"/>
      <c r="AJ119" s="55">
        <v>1027001.6150422199</v>
      </c>
      <c r="AK119" s="55">
        <v>1092.1217164996831</v>
      </c>
      <c r="AL119" s="16">
        <f t="shared" si="16"/>
        <v>-2.0308259243937421E-2</v>
      </c>
      <c r="AM119" s="57">
        <f t="shared" si="16"/>
        <v>-2.0308259243937421E-2</v>
      </c>
      <c r="AN119" s="10"/>
    </row>
    <row r="120" spans="1:40" x14ac:dyDescent="0.2">
      <c r="A120" s="188" t="s">
        <v>287</v>
      </c>
      <c r="B120" s="188" t="s">
        <v>288</v>
      </c>
      <c r="D120" s="67">
        <v>227460</v>
      </c>
      <c r="E120" s="72">
        <v>1237.0919004084856</v>
      </c>
      <c r="F120" s="54"/>
      <c r="G120" s="87">
        <v>224599.96391703375</v>
      </c>
      <c r="H120" s="80">
        <v>1216.246099682266</v>
      </c>
      <c r="I120" s="89"/>
      <c r="J120" s="102">
        <f t="shared" si="17"/>
        <v>1.2733911587014868E-2</v>
      </c>
      <c r="K120" s="125">
        <f t="shared" si="17"/>
        <v>1.7139459466028573E-2</v>
      </c>
      <c r="L120" s="102">
        <v>1.5518309303687472E-2</v>
      </c>
      <c r="M120" s="96">
        <f>INDEX('Pace of change parameters'!$E$20:$I$20,1,$B$6)</f>
        <v>1.1119783131080974E-2</v>
      </c>
      <c r="N120" s="107">
        <f>IF(INDEX('Pace of change parameters'!$E$28:$I$28,1,$B$6)=1,(1+L120)*D120,D120)</f>
        <v>230989.79463421676</v>
      </c>
      <c r="O120" s="93">
        <f>IF(K120&lt;INDEX('Pace of change parameters'!$E$16:$I$16,1,$B$6),1,IF(K120&gt;INDEX('Pace of change parameters'!$E$17:$I$17,1,$B$6),0,(K120-INDEX('Pace of change parameters'!$E$17:$I$17,1,$B$6))/(INDEX('Pace of change parameters'!$E$16:$I$16,1,$B$6)-INDEX('Pace of change parameters'!$E$17:$I$17,1,$B$6))))</f>
        <v>0</v>
      </c>
      <c r="P120" s="56">
        <v>1.5518309303687472E-2</v>
      </c>
      <c r="Q120" s="56">
        <v>1.1119783131080974E-2</v>
      </c>
      <c r="R120" s="9">
        <f>IF(INDEX('Pace of change parameters'!$E$29:$I$29,1,$B$6)=1,D120*(1+P120),D120)</f>
        <v>230989.79463421676</v>
      </c>
      <c r="S120" s="102">
        <f>IF(P120&lt;INDEX('Pace of change parameters'!$E$22:$I$22,1,$B$6),INDEX('Pace of change parameters'!$E$22:$I$22,1,$B$6),P120)</f>
        <v>2.0029986807694699E-2</v>
      </c>
      <c r="T120" s="131">
        <v>1.561191915424831E-2</v>
      </c>
      <c r="U120" s="116">
        <f t="shared" si="11"/>
        <v>232016.02079927825</v>
      </c>
      <c r="V120" s="130">
        <f>IF(J120&gt;INDEX('Pace of change parameters'!$E$24:$I$24,1,$B$6),0,IF(J120&lt;INDEX('Pace of change parameters'!$E$23:$I$23,1,$B$6),1,(J120-INDEX('Pace of change parameters'!$E$24:$I$24,1,$B$6))/(INDEX('Pace of change parameters'!$E$23:$I$23,1,$B$6)-INDEX('Pace of change parameters'!$E$24:$I$24,1,$B$6))))</f>
        <v>1</v>
      </c>
      <c r="W120" s="131">
        <f>MIN(S120, S120+(INDEX('Pace of change parameters'!$E$25:$I$25,1,$B$6)-S120)*(1-V120))</f>
        <v>2.0029986807694699E-2</v>
      </c>
      <c r="X120" s="131">
        <v>1.561191915424831E-2</v>
      </c>
      <c r="Y120" s="107">
        <f t="shared" si="12"/>
        <v>232016.02079927825</v>
      </c>
      <c r="Z120" s="96">
        <v>0</v>
      </c>
      <c r="AA120" s="98">
        <f t="shared" si="15"/>
        <v>229390.89273634914</v>
      </c>
      <c r="AB120" s="98">
        <f>IF(INDEX('Pace of change parameters'!$E$27:$I$27,1,$B$6)=1,MAX(AA120,Y120),Y120)</f>
        <v>232016.02079927825</v>
      </c>
      <c r="AC120" s="96">
        <f t="shared" si="13"/>
        <v>2.0029986807694744E-2</v>
      </c>
      <c r="AD120" s="142">
        <v>1.561191915424831E-2</v>
      </c>
      <c r="AE120" s="55">
        <f>IF(ROUND(AB120,0)/D120 &gt; (1+'Pace of change parameters'!$F$25), ROUND(AB120,0), ROUNDUP(AB120,0))</f>
        <v>232016</v>
      </c>
      <c r="AF120" s="55">
        <v>1256.4051665124928</v>
      </c>
      <c r="AG120" s="16">
        <f t="shared" si="18"/>
        <v>2.0029895366218131E-2</v>
      </c>
      <c r="AH120" s="16">
        <f t="shared" si="18"/>
        <v>1.5611828108833326E-2</v>
      </c>
      <c r="AI120" s="55"/>
      <c r="AJ120" s="55">
        <v>229390.89273634914</v>
      </c>
      <c r="AK120" s="55">
        <v>1242.1897747778692</v>
      </c>
      <c r="AL120" s="16">
        <f t="shared" si="16"/>
        <v>1.144381641457759E-2</v>
      </c>
      <c r="AM120" s="57">
        <f t="shared" si="16"/>
        <v>1.1443816414577812E-2</v>
      </c>
      <c r="AN120" s="10"/>
    </row>
    <row r="121" spans="1:40" x14ac:dyDescent="0.2">
      <c r="A121" s="188" t="s">
        <v>289</v>
      </c>
      <c r="B121" s="188" t="s">
        <v>290</v>
      </c>
      <c r="D121" s="67">
        <v>695482</v>
      </c>
      <c r="E121" s="72">
        <v>1175.2781548691216</v>
      </c>
      <c r="F121" s="54"/>
      <c r="G121" s="87">
        <v>711255.39621395385</v>
      </c>
      <c r="H121" s="80">
        <v>1190.5669813177467</v>
      </c>
      <c r="I121" s="89"/>
      <c r="J121" s="102">
        <f t="shared" si="17"/>
        <v>-2.2176838724762393E-2</v>
      </c>
      <c r="K121" s="125">
        <f t="shared" si="17"/>
        <v>-1.2841634858463014E-2</v>
      </c>
      <c r="L121" s="102">
        <v>2.0772867331364298E-2</v>
      </c>
      <c r="M121" s="96">
        <f>INDEX('Pace of change parameters'!$E$20:$I$20,1,$B$6)</f>
        <v>1.1119783131080974E-2</v>
      </c>
      <c r="N121" s="107">
        <f>IF(INDEX('Pace of change parameters'!$E$28:$I$28,1,$B$6)=1,(1+L121)*D121,D121)</f>
        <v>709929.15531735192</v>
      </c>
      <c r="O121" s="93">
        <f>IF(K121&lt;INDEX('Pace of change parameters'!$E$16:$I$16,1,$B$6),1,IF(K121&gt;INDEX('Pace of change parameters'!$E$17:$I$17,1,$B$6),0,(K121-INDEX('Pace of change parameters'!$E$17:$I$17,1,$B$6))/(INDEX('Pace of change parameters'!$E$16:$I$16,1,$B$6)-INDEX('Pace of change parameters'!$E$17:$I$17,1,$B$6))))</f>
        <v>0</v>
      </c>
      <c r="P121" s="56">
        <v>2.0772867331364298E-2</v>
      </c>
      <c r="Q121" s="56">
        <v>1.1119783131080974E-2</v>
      </c>
      <c r="R121" s="9">
        <f>IF(INDEX('Pace of change parameters'!$E$29:$I$29,1,$B$6)=1,D121*(1+P121),D121)</f>
        <v>709929.15531735192</v>
      </c>
      <c r="S121" s="102">
        <f>IF(P121&lt;INDEX('Pace of change parameters'!$E$22:$I$22,1,$B$6),INDEX('Pace of change parameters'!$E$22:$I$22,1,$B$6),P121)</f>
        <v>2.0772867331364298E-2</v>
      </c>
      <c r="T121" s="131">
        <v>1.1119783131080974E-2</v>
      </c>
      <c r="U121" s="116">
        <f t="shared" si="11"/>
        <v>709929.15531735192</v>
      </c>
      <c r="V121" s="130">
        <f>IF(J121&gt;INDEX('Pace of change parameters'!$E$24:$I$24,1,$B$6),0,IF(J121&lt;INDEX('Pace of change parameters'!$E$23:$I$23,1,$B$6),1,(J121-INDEX('Pace of change parameters'!$E$24:$I$24,1,$B$6))/(INDEX('Pace of change parameters'!$E$23:$I$23,1,$B$6)-INDEX('Pace of change parameters'!$E$24:$I$24,1,$B$6))))</f>
        <v>1</v>
      </c>
      <c r="W121" s="131">
        <f>MIN(S121, S121+(INDEX('Pace of change parameters'!$E$25:$I$25,1,$B$6)-S121)*(1-V121))</f>
        <v>2.0772867331364298E-2</v>
      </c>
      <c r="X121" s="131">
        <v>1.1119783131080974E-2</v>
      </c>
      <c r="Y121" s="107">
        <f t="shared" si="12"/>
        <v>709929.15531735192</v>
      </c>
      <c r="Z121" s="96">
        <v>0</v>
      </c>
      <c r="AA121" s="98">
        <f t="shared" si="15"/>
        <v>726427.14386781259</v>
      </c>
      <c r="AB121" s="98">
        <f>IF(INDEX('Pace of change parameters'!$E$27:$I$27,1,$B$6)=1,MAX(AA121,Y121),Y121)</f>
        <v>709929.15531735192</v>
      </c>
      <c r="AC121" s="96">
        <f t="shared" si="13"/>
        <v>2.0772867331364298E-2</v>
      </c>
      <c r="AD121" s="142">
        <v>1.1119783131080974E-2</v>
      </c>
      <c r="AE121" s="55">
        <f>IF(ROUND(AB121,0)/D121 &gt; (1+'Pace of change parameters'!$F$25), ROUND(AB121,0), ROUNDUP(AB121,0))</f>
        <v>709929</v>
      </c>
      <c r="AF121" s="55">
        <v>1188.3467330849962</v>
      </c>
      <c r="AG121" s="16">
        <f t="shared" si="18"/>
        <v>2.0772644008040464E-2</v>
      </c>
      <c r="AH121" s="16">
        <f t="shared" si="18"/>
        <v>1.1119561919646026E-2</v>
      </c>
      <c r="AI121" s="55"/>
      <c r="AJ121" s="55">
        <v>726427.14386781259</v>
      </c>
      <c r="AK121" s="55">
        <v>1215.9628966270989</v>
      </c>
      <c r="AL121" s="16">
        <f t="shared" si="16"/>
        <v>-2.2711353791062039E-2</v>
      </c>
      <c r="AM121" s="57">
        <f t="shared" si="16"/>
        <v>-2.2711353791062039E-2</v>
      </c>
      <c r="AN121" s="10"/>
    </row>
    <row r="122" spans="1:40" x14ac:dyDescent="0.2">
      <c r="A122" s="188" t="s">
        <v>291</v>
      </c>
      <c r="B122" s="188" t="s">
        <v>292</v>
      </c>
      <c r="D122" s="67">
        <v>319346</v>
      </c>
      <c r="E122" s="72">
        <v>1345.4958702271113</v>
      </c>
      <c r="F122" s="54"/>
      <c r="G122" s="87">
        <v>316004.98567334429</v>
      </c>
      <c r="H122" s="80">
        <v>1326.4694882682218</v>
      </c>
      <c r="I122" s="89"/>
      <c r="J122" s="102">
        <f t="shared" si="17"/>
        <v>1.0572663338006105E-2</v>
      </c>
      <c r="K122" s="125">
        <f t="shared" si="17"/>
        <v>1.4343625787977654E-2</v>
      </c>
      <c r="L122" s="102">
        <v>1.4892787164275667E-2</v>
      </c>
      <c r="M122" s="96">
        <f>INDEX('Pace of change parameters'!$E$20:$I$20,1,$B$6)</f>
        <v>1.1119783131080974E-2</v>
      </c>
      <c r="N122" s="107">
        <f>IF(INDEX('Pace of change parameters'!$E$28:$I$28,1,$B$6)=1,(1+L122)*D122,D122)</f>
        <v>324101.95200976275</v>
      </c>
      <c r="O122" s="93">
        <f>IF(K122&lt;INDEX('Pace of change parameters'!$E$16:$I$16,1,$B$6),1,IF(K122&gt;INDEX('Pace of change parameters'!$E$17:$I$17,1,$B$6),0,(K122-INDEX('Pace of change parameters'!$E$17:$I$17,1,$B$6))/(INDEX('Pace of change parameters'!$E$16:$I$16,1,$B$6)-INDEX('Pace of change parameters'!$E$17:$I$17,1,$B$6))))</f>
        <v>0</v>
      </c>
      <c r="P122" s="56">
        <v>1.4892787164275667E-2</v>
      </c>
      <c r="Q122" s="56">
        <v>1.1119783131080974E-2</v>
      </c>
      <c r="R122" s="9">
        <f>IF(INDEX('Pace of change parameters'!$E$29:$I$29,1,$B$6)=1,D122*(1+P122),D122)</f>
        <v>324101.95200976275</v>
      </c>
      <c r="S122" s="102">
        <f>IF(P122&lt;INDEX('Pace of change parameters'!$E$22:$I$22,1,$B$6),INDEX('Pace of change parameters'!$E$22:$I$22,1,$B$6),P122)</f>
        <v>2.0029986807694699E-2</v>
      </c>
      <c r="T122" s="131">
        <v>1.6237884525680979E-2</v>
      </c>
      <c r="U122" s="116">
        <f t="shared" si="11"/>
        <v>325742.49616709008</v>
      </c>
      <c r="V122" s="130">
        <f>IF(J122&gt;INDEX('Pace of change parameters'!$E$24:$I$24,1,$B$6),0,IF(J122&lt;INDEX('Pace of change parameters'!$E$23:$I$23,1,$B$6),1,(J122-INDEX('Pace of change parameters'!$E$24:$I$24,1,$B$6))/(INDEX('Pace of change parameters'!$E$23:$I$23,1,$B$6)-INDEX('Pace of change parameters'!$E$24:$I$24,1,$B$6))))</f>
        <v>1</v>
      </c>
      <c r="W122" s="131">
        <f>MIN(S122, S122+(INDEX('Pace of change parameters'!$E$25:$I$25,1,$B$6)-S122)*(1-V122))</f>
        <v>2.0029986807694699E-2</v>
      </c>
      <c r="X122" s="131">
        <v>1.6237884525680979E-2</v>
      </c>
      <c r="Y122" s="107">
        <f t="shared" si="12"/>
        <v>325742.49616709008</v>
      </c>
      <c r="Z122" s="96">
        <v>0</v>
      </c>
      <c r="AA122" s="98">
        <f t="shared" si="15"/>
        <v>322745.66971668194</v>
      </c>
      <c r="AB122" s="98">
        <f>IF(INDEX('Pace of change parameters'!$E$27:$I$27,1,$B$6)=1,MAX(AA122,Y122),Y122)</f>
        <v>325742.49616709008</v>
      </c>
      <c r="AC122" s="96">
        <f t="shared" si="13"/>
        <v>2.0029986807694744E-2</v>
      </c>
      <c r="AD122" s="142">
        <v>1.6237884525680979E-2</v>
      </c>
      <c r="AE122" s="55">
        <f>IF(ROUND(AB122,0)/D122 &gt; (1+'Pace of change parameters'!$F$25), ROUND(AB122,0), ROUNDUP(AB122,0))</f>
        <v>325742</v>
      </c>
      <c r="AF122" s="55">
        <v>1367.3417940757336</v>
      </c>
      <c r="AG122" s="16">
        <f t="shared" si="18"/>
        <v>2.0028433110168997E-2</v>
      </c>
      <c r="AH122" s="16">
        <f t="shared" si="18"/>
        <v>1.6236336604240176E-2</v>
      </c>
      <c r="AI122" s="55"/>
      <c r="AJ122" s="55">
        <v>322745.66971668194</v>
      </c>
      <c r="AK122" s="55">
        <v>1354.7643320805487</v>
      </c>
      <c r="AL122" s="16">
        <f t="shared" si="16"/>
        <v>9.2838744697902875E-3</v>
      </c>
      <c r="AM122" s="57">
        <f t="shared" si="16"/>
        <v>9.2838744697900655E-3</v>
      </c>
      <c r="AN122" s="10"/>
    </row>
    <row r="123" spans="1:40" x14ac:dyDescent="0.2">
      <c r="A123" s="188" t="s">
        <v>293</v>
      </c>
      <c r="B123" s="188" t="s">
        <v>294</v>
      </c>
      <c r="D123" s="67">
        <v>733574</v>
      </c>
      <c r="E123" s="72">
        <v>1149.2820324662982</v>
      </c>
      <c r="F123" s="54"/>
      <c r="G123" s="87">
        <v>756201.37657082721</v>
      </c>
      <c r="H123" s="80">
        <v>1172.1733880331865</v>
      </c>
      <c r="I123" s="89"/>
      <c r="J123" s="102">
        <f t="shared" si="17"/>
        <v>-2.9922421820278045E-2</v>
      </c>
      <c r="K123" s="125">
        <f t="shared" si="17"/>
        <v>-1.9528984193454613E-2</v>
      </c>
      <c r="L123" s="102">
        <v>2.1952948060982358E-2</v>
      </c>
      <c r="M123" s="96">
        <f>INDEX('Pace of change parameters'!$E$20:$I$20,1,$B$6)</f>
        <v>1.1119783131080974E-2</v>
      </c>
      <c r="N123" s="107">
        <f>IF(INDEX('Pace of change parameters'!$E$28:$I$28,1,$B$6)=1,(1+L123)*D123,D123)</f>
        <v>749678.11192088702</v>
      </c>
      <c r="O123" s="93">
        <f>IF(K123&lt;INDEX('Pace of change parameters'!$E$16:$I$16,1,$B$6),1,IF(K123&gt;INDEX('Pace of change parameters'!$E$17:$I$17,1,$B$6),0,(K123-INDEX('Pace of change parameters'!$E$17:$I$17,1,$B$6))/(INDEX('Pace of change parameters'!$E$16:$I$16,1,$B$6)-INDEX('Pace of change parameters'!$E$17:$I$17,1,$B$6))))</f>
        <v>0</v>
      </c>
      <c r="P123" s="56">
        <v>2.1952948060982358E-2</v>
      </c>
      <c r="Q123" s="56">
        <v>1.1119783131080974E-2</v>
      </c>
      <c r="R123" s="9">
        <f>IF(INDEX('Pace of change parameters'!$E$29:$I$29,1,$B$6)=1,D123*(1+P123),D123)</f>
        <v>749678.11192088702</v>
      </c>
      <c r="S123" s="102">
        <f>IF(P123&lt;INDEX('Pace of change parameters'!$E$22:$I$22,1,$B$6),INDEX('Pace of change parameters'!$E$22:$I$22,1,$B$6),P123)</f>
        <v>2.1952948060982358E-2</v>
      </c>
      <c r="T123" s="131">
        <v>1.1119783131080974E-2</v>
      </c>
      <c r="U123" s="116">
        <f t="shared" si="11"/>
        <v>749678.11192088702</v>
      </c>
      <c r="V123" s="130">
        <f>IF(J123&gt;INDEX('Pace of change parameters'!$E$24:$I$24,1,$B$6),0,IF(J123&lt;INDEX('Pace of change parameters'!$E$23:$I$23,1,$B$6),1,(J123-INDEX('Pace of change parameters'!$E$24:$I$24,1,$B$6))/(INDEX('Pace of change parameters'!$E$23:$I$23,1,$B$6)-INDEX('Pace of change parameters'!$E$24:$I$24,1,$B$6))))</f>
        <v>1</v>
      </c>
      <c r="W123" s="131">
        <f>MIN(S123, S123+(INDEX('Pace of change parameters'!$E$25:$I$25,1,$B$6)-S123)*(1-V123))</f>
        <v>2.1952948060982358E-2</v>
      </c>
      <c r="X123" s="131">
        <v>1.1119783131080974E-2</v>
      </c>
      <c r="Y123" s="107">
        <f t="shared" si="12"/>
        <v>749678.11192088702</v>
      </c>
      <c r="Z123" s="96">
        <v>0</v>
      </c>
      <c r="AA123" s="98">
        <f t="shared" si="15"/>
        <v>772331.8643279731</v>
      </c>
      <c r="AB123" s="98">
        <f>IF(INDEX('Pace of change parameters'!$E$27:$I$27,1,$B$6)=1,MAX(AA123,Y123),Y123)</f>
        <v>749678.11192088702</v>
      </c>
      <c r="AC123" s="96">
        <f t="shared" si="13"/>
        <v>2.1952948060982358E-2</v>
      </c>
      <c r="AD123" s="142">
        <v>1.1119783131080974E-2</v>
      </c>
      <c r="AE123" s="55">
        <f>IF(ROUND(AB123,0)/D123 &gt; (1+'Pace of change parameters'!$F$25), ROUND(AB123,0), ROUNDUP(AB123,0))</f>
        <v>749678</v>
      </c>
      <c r="AF123" s="55">
        <v>1162.0616259373307</v>
      </c>
      <c r="AG123" s="16">
        <f t="shared" si="18"/>
        <v>2.1952795491661403E-2</v>
      </c>
      <c r="AH123" s="16">
        <f t="shared" si="18"/>
        <v>1.1119632179064087E-2</v>
      </c>
      <c r="AI123" s="55"/>
      <c r="AJ123" s="55">
        <v>772331.8643279731</v>
      </c>
      <c r="AK123" s="55">
        <v>1197.1769506697199</v>
      </c>
      <c r="AL123" s="16">
        <f t="shared" si="16"/>
        <v>-2.9331774816367062E-2</v>
      </c>
      <c r="AM123" s="57">
        <f t="shared" si="16"/>
        <v>-2.9331774816366951E-2</v>
      </c>
      <c r="AN123" s="10"/>
    </row>
    <row r="124" spans="1:40" x14ac:dyDescent="0.2">
      <c r="A124" s="188" t="s">
        <v>295</v>
      </c>
      <c r="B124" s="188" t="s">
        <v>296</v>
      </c>
      <c r="D124" s="67">
        <v>458011</v>
      </c>
      <c r="E124" s="72">
        <v>1140.2802747717101</v>
      </c>
      <c r="F124" s="54"/>
      <c r="G124" s="87">
        <v>472935.53642359655</v>
      </c>
      <c r="H124" s="80">
        <v>1171.2051427112417</v>
      </c>
      <c r="I124" s="89"/>
      <c r="J124" s="102">
        <f t="shared" si="17"/>
        <v>-3.1557231956934273E-2</v>
      </c>
      <c r="K124" s="125">
        <f t="shared" si="17"/>
        <v>-2.6404313652468425E-2</v>
      </c>
      <c r="L124" s="102">
        <v>1.6499778532391041E-2</v>
      </c>
      <c r="M124" s="96">
        <f>INDEX('Pace of change parameters'!$E$20:$I$20,1,$B$6)</f>
        <v>1.1119783131080974E-2</v>
      </c>
      <c r="N124" s="107">
        <f>IF(INDEX('Pace of change parameters'!$E$28:$I$28,1,$B$6)=1,(1+L124)*D124,D124)</f>
        <v>465568.08006539894</v>
      </c>
      <c r="O124" s="93">
        <f>IF(K124&lt;INDEX('Pace of change parameters'!$E$16:$I$16,1,$B$6),1,IF(K124&gt;INDEX('Pace of change parameters'!$E$17:$I$17,1,$B$6),0,(K124-INDEX('Pace of change parameters'!$E$17:$I$17,1,$B$6))/(INDEX('Pace of change parameters'!$E$16:$I$16,1,$B$6)-INDEX('Pace of change parameters'!$E$17:$I$17,1,$B$6))))</f>
        <v>0</v>
      </c>
      <c r="P124" s="56">
        <v>1.6499778532391041E-2</v>
      </c>
      <c r="Q124" s="56">
        <v>1.1119783131080974E-2</v>
      </c>
      <c r="R124" s="9">
        <f>IF(INDEX('Pace of change parameters'!$E$29:$I$29,1,$B$6)=1,D124*(1+P124),D124)</f>
        <v>465568.08006539894</v>
      </c>
      <c r="S124" s="102">
        <f>IF(P124&lt;INDEX('Pace of change parameters'!$E$22:$I$22,1,$B$6),INDEX('Pace of change parameters'!$E$22:$I$22,1,$B$6),P124)</f>
        <v>2.0029986807694699E-2</v>
      </c>
      <c r="T124" s="131">
        <v>1.463130718757033E-2</v>
      </c>
      <c r="U124" s="116">
        <f t="shared" si="11"/>
        <v>467184.95428777905</v>
      </c>
      <c r="V124" s="130">
        <f>IF(J124&gt;INDEX('Pace of change parameters'!$E$24:$I$24,1,$B$6),0,IF(J124&lt;INDEX('Pace of change parameters'!$E$23:$I$23,1,$B$6),1,(J124-INDEX('Pace of change parameters'!$E$24:$I$24,1,$B$6))/(INDEX('Pace of change parameters'!$E$23:$I$23,1,$B$6)-INDEX('Pace of change parameters'!$E$24:$I$24,1,$B$6))))</f>
        <v>1</v>
      </c>
      <c r="W124" s="131">
        <f>MIN(S124, S124+(INDEX('Pace of change parameters'!$E$25:$I$25,1,$B$6)-S124)*(1-V124))</f>
        <v>2.0029986807694699E-2</v>
      </c>
      <c r="X124" s="131">
        <v>1.463130718757033E-2</v>
      </c>
      <c r="Y124" s="107">
        <f t="shared" si="12"/>
        <v>467184.95428777905</v>
      </c>
      <c r="Z124" s="96">
        <v>0</v>
      </c>
      <c r="AA124" s="98">
        <f t="shared" si="15"/>
        <v>483023.69695405487</v>
      </c>
      <c r="AB124" s="98">
        <f>IF(INDEX('Pace of change parameters'!$E$27:$I$27,1,$B$6)=1,MAX(AA124,Y124),Y124)</f>
        <v>467184.95428777905</v>
      </c>
      <c r="AC124" s="96">
        <f t="shared" si="13"/>
        <v>2.0029986807694744E-2</v>
      </c>
      <c r="AD124" s="142">
        <v>1.463130718757033E-2</v>
      </c>
      <c r="AE124" s="55">
        <f>IF(ROUND(AB124,0)/D124 &gt; (1+'Pace of change parameters'!$F$25), ROUND(AB124,0), ROUNDUP(AB124,0))</f>
        <v>467185</v>
      </c>
      <c r="AF124" s="55">
        <v>1156.9641789562318</v>
      </c>
      <c r="AG124" s="16">
        <f t="shared" si="18"/>
        <v>2.0030086613640252E-2</v>
      </c>
      <c r="AH124" s="16">
        <f t="shared" si="18"/>
        <v>1.4631406465276164E-2</v>
      </c>
      <c r="AI124" s="55"/>
      <c r="AJ124" s="55">
        <v>483023.69695405487</v>
      </c>
      <c r="AK124" s="55">
        <v>1196.1880517629031</v>
      </c>
      <c r="AL124" s="16">
        <f t="shared" si="16"/>
        <v>-3.2790724459138554E-2</v>
      </c>
      <c r="AM124" s="57">
        <f t="shared" si="16"/>
        <v>-3.2790724459138776E-2</v>
      </c>
      <c r="AN124" s="10"/>
    </row>
    <row r="125" spans="1:40" x14ac:dyDescent="0.2">
      <c r="A125" s="188" t="s">
        <v>297</v>
      </c>
      <c r="B125" s="188" t="s">
        <v>298</v>
      </c>
      <c r="D125" s="67">
        <v>262417</v>
      </c>
      <c r="E125" s="72">
        <v>1141.8882936245968</v>
      </c>
      <c r="F125" s="54"/>
      <c r="G125" s="87">
        <v>274296.50470474164</v>
      </c>
      <c r="H125" s="80">
        <v>1179.6968979809844</v>
      </c>
      <c r="I125" s="89"/>
      <c r="J125" s="102">
        <f t="shared" si="17"/>
        <v>-4.3308990457348262E-2</v>
      </c>
      <c r="K125" s="125">
        <f t="shared" si="17"/>
        <v>-3.2049422543278583E-2</v>
      </c>
      <c r="L125" s="102">
        <v>2.3019938723497724E-2</v>
      </c>
      <c r="M125" s="96">
        <f>INDEX('Pace of change parameters'!$E$20:$I$20,1,$B$6)</f>
        <v>1.1119783131080974E-2</v>
      </c>
      <c r="N125" s="107">
        <f>IF(INDEX('Pace of change parameters'!$E$28:$I$28,1,$B$6)=1,(1+L125)*D125,D125)</f>
        <v>268457.82326000411</v>
      </c>
      <c r="O125" s="93">
        <f>IF(K125&lt;INDEX('Pace of change parameters'!$E$16:$I$16,1,$B$6),1,IF(K125&gt;INDEX('Pace of change parameters'!$E$17:$I$17,1,$B$6),0,(K125-INDEX('Pace of change parameters'!$E$17:$I$17,1,$B$6))/(INDEX('Pace of change parameters'!$E$16:$I$16,1,$B$6)-INDEX('Pace of change parameters'!$E$17:$I$17,1,$B$6))))</f>
        <v>0</v>
      </c>
      <c r="P125" s="56">
        <v>2.3019938723497724E-2</v>
      </c>
      <c r="Q125" s="56">
        <v>1.1119783131080974E-2</v>
      </c>
      <c r="R125" s="9">
        <f>IF(INDEX('Pace of change parameters'!$E$29:$I$29,1,$B$6)=1,D125*(1+P125),D125)</f>
        <v>268457.82326000411</v>
      </c>
      <c r="S125" s="102">
        <f>IF(P125&lt;INDEX('Pace of change parameters'!$E$22:$I$22,1,$B$6),INDEX('Pace of change parameters'!$E$22:$I$22,1,$B$6),P125)</f>
        <v>2.3019938723497724E-2</v>
      </c>
      <c r="T125" s="131">
        <v>1.1119783131080974E-2</v>
      </c>
      <c r="U125" s="116">
        <f t="shared" si="11"/>
        <v>268457.82326000411</v>
      </c>
      <c r="V125" s="130">
        <f>IF(J125&gt;INDEX('Pace of change parameters'!$E$24:$I$24,1,$B$6),0,IF(J125&lt;INDEX('Pace of change parameters'!$E$23:$I$23,1,$B$6),1,(J125-INDEX('Pace of change parameters'!$E$24:$I$24,1,$B$6))/(INDEX('Pace of change parameters'!$E$23:$I$23,1,$B$6)-INDEX('Pace of change parameters'!$E$24:$I$24,1,$B$6))))</f>
        <v>1</v>
      </c>
      <c r="W125" s="131">
        <f>MIN(S125, S125+(INDEX('Pace of change parameters'!$E$25:$I$25,1,$B$6)-S125)*(1-V125))</f>
        <v>2.3019938723497724E-2</v>
      </c>
      <c r="X125" s="131">
        <v>1.1119783131080974E-2</v>
      </c>
      <c r="Y125" s="107">
        <f t="shared" si="12"/>
        <v>268457.82326000411</v>
      </c>
      <c r="Z125" s="96">
        <v>0</v>
      </c>
      <c r="AA125" s="98">
        <f t="shared" si="15"/>
        <v>280147.50755669601</v>
      </c>
      <c r="AB125" s="98">
        <f>IF(INDEX('Pace of change parameters'!$E$27:$I$27,1,$B$6)=1,MAX(AA125,Y125),Y125)</f>
        <v>268457.82326000411</v>
      </c>
      <c r="AC125" s="96">
        <f t="shared" si="13"/>
        <v>2.3019938723497724E-2</v>
      </c>
      <c r="AD125" s="142">
        <v>1.1119783131080974E-2</v>
      </c>
      <c r="AE125" s="55">
        <f>IF(ROUND(AB125,0)/D125 &gt; (1+'Pace of change parameters'!$F$25), ROUND(AB125,0), ROUNDUP(AB125,0))</f>
        <v>268458</v>
      </c>
      <c r="AF125" s="55">
        <v>1154.5866039346015</v>
      </c>
      <c r="AG125" s="16">
        <f t="shared" si="18"/>
        <v>2.3020612231677173E-2</v>
      </c>
      <c r="AH125" s="16">
        <f t="shared" si="18"/>
        <v>1.1120448804757821E-2</v>
      </c>
      <c r="AI125" s="55"/>
      <c r="AJ125" s="55">
        <v>280147.50755669601</v>
      </c>
      <c r="AK125" s="55">
        <v>1204.86094417238</v>
      </c>
      <c r="AL125" s="16">
        <f t="shared" si="16"/>
        <v>-4.1726259350461259E-2</v>
      </c>
      <c r="AM125" s="57">
        <f t="shared" si="16"/>
        <v>-4.172625935046137E-2</v>
      </c>
      <c r="AN125" s="10"/>
    </row>
    <row r="126" spans="1:40" x14ac:dyDescent="0.2">
      <c r="A126" s="188" t="s">
        <v>299</v>
      </c>
      <c r="B126" s="188" t="s">
        <v>300</v>
      </c>
      <c r="D126" s="67">
        <v>440637</v>
      </c>
      <c r="E126" s="72">
        <v>1142.5309477971484</v>
      </c>
      <c r="F126" s="54"/>
      <c r="G126" s="87">
        <v>447915.1394519803</v>
      </c>
      <c r="H126" s="80">
        <v>1153.2111086421696</v>
      </c>
      <c r="I126" s="89"/>
      <c r="J126" s="102">
        <f t="shared" si="17"/>
        <v>-1.6248924876451021E-2</v>
      </c>
      <c r="K126" s="125">
        <f t="shared" si="17"/>
        <v>-9.2612365290136722E-3</v>
      </c>
      <c r="L126" s="102">
        <v>1.8301874317676159E-2</v>
      </c>
      <c r="M126" s="96">
        <f>INDEX('Pace of change parameters'!$E$20:$I$20,1,$B$6)</f>
        <v>1.1119783131080974E-2</v>
      </c>
      <c r="N126" s="107">
        <f>IF(INDEX('Pace of change parameters'!$E$28:$I$28,1,$B$6)=1,(1+L126)*D126,D126)</f>
        <v>448701.48299371789</v>
      </c>
      <c r="O126" s="93">
        <f>IF(K126&lt;INDEX('Pace of change parameters'!$E$16:$I$16,1,$B$6),1,IF(K126&gt;INDEX('Pace of change parameters'!$E$17:$I$17,1,$B$6),0,(K126-INDEX('Pace of change parameters'!$E$17:$I$17,1,$B$6))/(INDEX('Pace of change parameters'!$E$16:$I$16,1,$B$6)-INDEX('Pace of change parameters'!$E$17:$I$17,1,$B$6))))</f>
        <v>0</v>
      </c>
      <c r="P126" s="56">
        <v>1.8301874317676159E-2</v>
      </c>
      <c r="Q126" s="56">
        <v>1.1119783131080974E-2</v>
      </c>
      <c r="R126" s="9">
        <f>IF(INDEX('Pace of change parameters'!$E$29:$I$29,1,$B$6)=1,D126*(1+P126),D126)</f>
        <v>448701.48299371789</v>
      </c>
      <c r="S126" s="102">
        <f>IF(P126&lt;INDEX('Pace of change parameters'!$E$22:$I$22,1,$B$6),INDEX('Pace of change parameters'!$E$22:$I$22,1,$B$6),P126)</f>
        <v>2.0029986807694699E-2</v>
      </c>
      <c r="T126" s="131">
        <v>1.2835707230017368E-2</v>
      </c>
      <c r="U126" s="116">
        <f t="shared" si="11"/>
        <v>449462.95329698222</v>
      </c>
      <c r="V126" s="130">
        <f>IF(J126&gt;INDEX('Pace of change parameters'!$E$24:$I$24,1,$B$6),0,IF(J126&lt;INDEX('Pace of change parameters'!$E$23:$I$23,1,$B$6),1,(J126-INDEX('Pace of change parameters'!$E$24:$I$24,1,$B$6))/(INDEX('Pace of change parameters'!$E$23:$I$23,1,$B$6)-INDEX('Pace of change parameters'!$E$24:$I$24,1,$B$6))))</f>
        <v>1</v>
      </c>
      <c r="W126" s="131">
        <f>MIN(S126, S126+(INDEX('Pace of change parameters'!$E$25:$I$25,1,$B$6)-S126)*(1-V126))</f>
        <v>2.0029986807694699E-2</v>
      </c>
      <c r="X126" s="131">
        <v>1.2835707230017368E-2</v>
      </c>
      <c r="Y126" s="107">
        <f t="shared" si="12"/>
        <v>449462.95329698222</v>
      </c>
      <c r="Z126" s="96">
        <v>0</v>
      </c>
      <c r="AA126" s="98">
        <f t="shared" si="15"/>
        <v>457469.59134406009</v>
      </c>
      <c r="AB126" s="98">
        <f>IF(INDEX('Pace of change parameters'!$E$27:$I$27,1,$B$6)=1,MAX(AA126,Y126),Y126)</f>
        <v>449462.95329698222</v>
      </c>
      <c r="AC126" s="96">
        <f t="shared" si="13"/>
        <v>2.0029986807694744E-2</v>
      </c>
      <c r="AD126" s="142">
        <v>1.2835707230017368E-2</v>
      </c>
      <c r="AE126" s="55">
        <f>IF(ROUND(AB126,0)/D126 &gt; (1+'Pace of change parameters'!$F$25), ROUND(AB126,0), ROUNDUP(AB126,0))</f>
        <v>449463</v>
      </c>
      <c r="AF126" s="55">
        <v>1157.1962607868131</v>
      </c>
      <c r="AG126" s="16">
        <f t="shared" si="18"/>
        <v>2.0030092797472809E-2</v>
      </c>
      <c r="AH126" s="16">
        <f t="shared" si="18"/>
        <v>1.2835812472248742E-2</v>
      </c>
      <c r="AI126" s="55"/>
      <c r="AJ126" s="55">
        <v>457469.59134406009</v>
      </c>
      <c r="AK126" s="55">
        <v>1177.8101879954918</v>
      </c>
      <c r="AL126" s="16">
        <f t="shared" si="16"/>
        <v>-1.7501909406779315E-2</v>
      </c>
      <c r="AM126" s="57">
        <f t="shared" si="16"/>
        <v>-1.7501909406779204E-2</v>
      </c>
      <c r="AN126" s="10"/>
    </row>
    <row r="127" spans="1:40" x14ac:dyDescent="0.2">
      <c r="A127" s="188" t="s">
        <v>301</v>
      </c>
      <c r="B127" s="188" t="s">
        <v>302</v>
      </c>
      <c r="D127" s="67">
        <v>443893</v>
      </c>
      <c r="E127" s="72">
        <v>1299.1247331164088</v>
      </c>
      <c r="F127" s="54"/>
      <c r="G127" s="87">
        <v>453831.09151550086</v>
      </c>
      <c r="H127" s="80">
        <v>1316.8196028150874</v>
      </c>
      <c r="I127" s="89"/>
      <c r="J127" s="102">
        <f t="shared" si="17"/>
        <v>-2.1898216542004856E-2</v>
      </c>
      <c r="K127" s="125">
        <f t="shared" si="17"/>
        <v>-1.3437580714055763E-2</v>
      </c>
      <c r="L127" s="102">
        <v>1.9866026526387248E-2</v>
      </c>
      <c r="M127" s="96">
        <f>INDEX('Pace of change parameters'!$E$20:$I$20,1,$B$6)</f>
        <v>1.1119783131080974E-2</v>
      </c>
      <c r="N127" s="107">
        <f>IF(INDEX('Pace of change parameters'!$E$28:$I$28,1,$B$6)=1,(1+L127)*D127,D127)</f>
        <v>452711.39011287759</v>
      </c>
      <c r="O127" s="93">
        <f>IF(K127&lt;INDEX('Pace of change parameters'!$E$16:$I$16,1,$B$6),1,IF(K127&gt;INDEX('Pace of change parameters'!$E$17:$I$17,1,$B$6),0,(K127-INDEX('Pace of change parameters'!$E$17:$I$17,1,$B$6))/(INDEX('Pace of change parameters'!$E$16:$I$16,1,$B$6)-INDEX('Pace of change parameters'!$E$17:$I$17,1,$B$6))))</f>
        <v>0</v>
      </c>
      <c r="P127" s="56">
        <v>1.9866026526387248E-2</v>
      </c>
      <c r="Q127" s="56">
        <v>1.1119783131080974E-2</v>
      </c>
      <c r="R127" s="9">
        <f>IF(INDEX('Pace of change parameters'!$E$29:$I$29,1,$B$6)=1,D127*(1+P127),D127)</f>
        <v>452711.39011287759</v>
      </c>
      <c r="S127" s="102">
        <f>IF(P127&lt;INDEX('Pace of change parameters'!$E$22:$I$22,1,$B$6),INDEX('Pace of change parameters'!$E$22:$I$22,1,$B$6),P127)</f>
        <v>2.0029986807694699E-2</v>
      </c>
      <c r="T127" s="131">
        <v>1.1282337309537649E-2</v>
      </c>
      <c r="U127" s="116">
        <f t="shared" si="11"/>
        <v>452784.17093402805</v>
      </c>
      <c r="V127" s="130">
        <f>IF(J127&gt;INDEX('Pace of change parameters'!$E$24:$I$24,1,$B$6),0,IF(J127&lt;INDEX('Pace of change parameters'!$E$23:$I$23,1,$B$6),1,(J127-INDEX('Pace of change parameters'!$E$24:$I$24,1,$B$6))/(INDEX('Pace of change parameters'!$E$23:$I$23,1,$B$6)-INDEX('Pace of change parameters'!$E$24:$I$24,1,$B$6))))</f>
        <v>1</v>
      </c>
      <c r="W127" s="131">
        <f>MIN(S127, S127+(INDEX('Pace of change parameters'!$E$25:$I$25,1,$B$6)-S127)*(1-V127))</f>
        <v>2.0029986807694699E-2</v>
      </c>
      <c r="X127" s="131">
        <v>1.1282337309537649E-2</v>
      </c>
      <c r="Y127" s="107">
        <f t="shared" si="12"/>
        <v>452784.17093402805</v>
      </c>
      <c r="Z127" s="96">
        <v>0</v>
      </c>
      <c r="AA127" s="98">
        <f t="shared" si="15"/>
        <v>463511.73623833852</v>
      </c>
      <c r="AB127" s="98">
        <f>IF(INDEX('Pace of change parameters'!$E$27:$I$27,1,$B$6)=1,MAX(AA127,Y127),Y127)</f>
        <v>452784.17093402805</v>
      </c>
      <c r="AC127" s="96">
        <f t="shared" si="13"/>
        <v>2.0029986807694744E-2</v>
      </c>
      <c r="AD127" s="142">
        <v>1.1282337309537649E-2</v>
      </c>
      <c r="AE127" s="55">
        <f>IF(ROUND(AB127,0)/D127 &gt; (1+'Pace of change parameters'!$F$25), ROUND(AB127,0), ROUNDUP(AB127,0))</f>
        <v>452784</v>
      </c>
      <c r="AF127" s="55">
        <v>1313.7814005867024</v>
      </c>
      <c r="AG127" s="16">
        <f t="shared" si="18"/>
        <v>2.0029601728344337E-2</v>
      </c>
      <c r="AH127" s="16">
        <f t="shared" si="18"/>
        <v>1.1281955532579602E-2</v>
      </c>
      <c r="AI127" s="55"/>
      <c r="AJ127" s="55">
        <v>463511.73623833852</v>
      </c>
      <c r="AK127" s="55">
        <v>1344.9086054798281</v>
      </c>
      <c r="AL127" s="16">
        <f t="shared" si="16"/>
        <v>-2.3144475963867039E-2</v>
      </c>
      <c r="AM127" s="57">
        <f t="shared" si="16"/>
        <v>-2.3144475963866928E-2</v>
      </c>
      <c r="AN127" s="10"/>
    </row>
    <row r="128" spans="1:40" x14ac:dyDescent="0.2">
      <c r="A128" s="188" t="s">
        <v>303</v>
      </c>
      <c r="B128" s="188" t="s">
        <v>304</v>
      </c>
      <c r="D128" s="67">
        <v>226799</v>
      </c>
      <c r="E128" s="72">
        <v>1318.1917449376374</v>
      </c>
      <c r="F128" s="54"/>
      <c r="G128" s="87">
        <v>220986.96949735441</v>
      </c>
      <c r="H128" s="80">
        <v>1278.159696592417</v>
      </c>
      <c r="I128" s="89"/>
      <c r="J128" s="102">
        <f t="shared" si="17"/>
        <v>2.6300331263265697E-2</v>
      </c>
      <c r="K128" s="125">
        <f t="shared" si="17"/>
        <v>3.1320067791173578E-2</v>
      </c>
      <c r="L128" s="102">
        <v>1.606527009514136E-2</v>
      </c>
      <c r="M128" s="96">
        <f>INDEX('Pace of change parameters'!$E$20:$I$20,1,$B$6)</f>
        <v>1.1119783131080974E-2</v>
      </c>
      <c r="N128" s="107">
        <f>IF(INDEX('Pace of change parameters'!$E$28:$I$28,1,$B$6)=1,(1+L128)*D128,D128)</f>
        <v>230442.58719230795</v>
      </c>
      <c r="O128" s="93">
        <f>IF(K128&lt;INDEX('Pace of change parameters'!$E$16:$I$16,1,$B$6),1,IF(K128&gt;INDEX('Pace of change parameters'!$E$17:$I$17,1,$B$6),0,(K128-INDEX('Pace of change parameters'!$E$17:$I$17,1,$B$6))/(INDEX('Pace of change parameters'!$E$16:$I$16,1,$B$6)-INDEX('Pace of change parameters'!$E$17:$I$17,1,$B$6))))</f>
        <v>0</v>
      </c>
      <c r="P128" s="56">
        <v>1.606527009514136E-2</v>
      </c>
      <c r="Q128" s="56">
        <v>1.1119783131080974E-2</v>
      </c>
      <c r="R128" s="9">
        <f>IF(INDEX('Pace of change parameters'!$E$29:$I$29,1,$B$6)=1,D128*(1+P128),D128)</f>
        <v>230442.58719230795</v>
      </c>
      <c r="S128" s="102">
        <f>IF(P128&lt;INDEX('Pace of change parameters'!$E$22:$I$22,1,$B$6),INDEX('Pace of change parameters'!$E$22:$I$22,1,$B$6),P128)</f>
        <v>2.0029986807694699E-2</v>
      </c>
      <c r="T128" s="131">
        <v>1.5065202407342326E-2</v>
      </c>
      <c r="U128" s="116">
        <f t="shared" si="11"/>
        <v>231341.78097799837</v>
      </c>
      <c r="V128" s="130">
        <f>IF(J128&gt;INDEX('Pace of change parameters'!$E$24:$I$24,1,$B$6),0,IF(J128&lt;INDEX('Pace of change parameters'!$E$23:$I$23,1,$B$6),1,(J128-INDEX('Pace of change parameters'!$E$24:$I$24,1,$B$6))/(INDEX('Pace of change parameters'!$E$23:$I$23,1,$B$6)-INDEX('Pace of change parameters'!$E$24:$I$24,1,$B$6))))</f>
        <v>1</v>
      </c>
      <c r="W128" s="131">
        <f>MIN(S128, S128+(INDEX('Pace of change parameters'!$E$25:$I$25,1,$B$6)-S128)*(1-V128))</f>
        <v>2.0029986807694699E-2</v>
      </c>
      <c r="X128" s="131">
        <v>1.5065202407342326E-2</v>
      </c>
      <c r="Y128" s="107">
        <f t="shared" si="12"/>
        <v>231341.78097799837</v>
      </c>
      <c r="Z128" s="96">
        <v>0</v>
      </c>
      <c r="AA128" s="98">
        <f t="shared" si="15"/>
        <v>225700.82974200312</v>
      </c>
      <c r="AB128" s="98">
        <f>IF(INDEX('Pace of change parameters'!$E$27:$I$27,1,$B$6)=1,MAX(AA128,Y128),Y128)</f>
        <v>231341.78097799837</v>
      </c>
      <c r="AC128" s="96">
        <f t="shared" si="13"/>
        <v>2.0029986807694744E-2</v>
      </c>
      <c r="AD128" s="142">
        <v>1.5065202407342326E-2</v>
      </c>
      <c r="AE128" s="55">
        <f>IF(ROUND(AB128,0)/D128 &gt; (1+'Pace of change parameters'!$F$25), ROUND(AB128,0), ROUNDUP(AB128,0))</f>
        <v>231342</v>
      </c>
      <c r="AF128" s="55">
        <v>1338.0518371813905</v>
      </c>
      <c r="AG128" s="16">
        <f t="shared" si="18"/>
        <v>2.0030952517427369E-2</v>
      </c>
      <c r="AH128" s="16">
        <f t="shared" si="18"/>
        <v>1.5066163416683098E-2</v>
      </c>
      <c r="AI128" s="55"/>
      <c r="AJ128" s="55">
        <v>225700.82974200312</v>
      </c>
      <c r="AK128" s="55">
        <v>1305.4240470370771</v>
      </c>
      <c r="AL128" s="16">
        <f t="shared" si="16"/>
        <v>2.4994016479448655E-2</v>
      </c>
      <c r="AM128" s="57">
        <f t="shared" si="16"/>
        <v>2.4994016479448655E-2</v>
      </c>
      <c r="AN128" s="10"/>
    </row>
    <row r="129" spans="1:40" x14ac:dyDescent="0.2">
      <c r="A129" s="188" t="s">
        <v>305</v>
      </c>
      <c r="B129" s="188" t="s">
        <v>306</v>
      </c>
      <c r="D129" s="67">
        <v>237872</v>
      </c>
      <c r="E129" s="72">
        <v>1093.9558142966557</v>
      </c>
      <c r="F129" s="54"/>
      <c r="G129" s="87">
        <v>239777.74207434189</v>
      </c>
      <c r="H129" s="80">
        <v>1095.0399482680446</v>
      </c>
      <c r="I129" s="89"/>
      <c r="J129" s="102">
        <f t="shared" si="17"/>
        <v>-7.9479523739572899E-3</v>
      </c>
      <c r="K129" s="125">
        <f t="shared" si="17"/>
        <v>-9.9004056710760846E-4</v>
      </c>
      <c r="L129" s="102">
        <v>1.8211429475667673E-2</v>
      </c>
      <c r="M129" s="96">
        <f>INDEX('Pace of change parameters'!$E$20:$I$20,1,$B$6)</f>
        <v>1.1119783131080974E-2</v>
      </c>
      <c r="N129" s="107">
        <f>IF(INDEX('Pace of change parameters'!$E$28:$I$28,1,$B$6)=1,(1+L129)*D129,D129)</f>
        <v>242203.98915223603</v>
      </c>
      <c r="O129" s="93">
        <f>IF(K129&lt;INDEX('Pace of change parameters'!$E$16:$I$16,1,$B$6),1,IF(K129&gt;INDEX('Pace of change parameters'!$E$17:$I$17,1,$B$6),0,(K129-INDEX('Pace of change parameters'!$E$17:$I$17,1,$B$6))/(INDEX('Pace of change parameters'!$E$16:$I$16,1,$B$6)-INDEX('Pace of change parameters'!$E$17:$I$17,1,$B$6))))</f>
        <v>0</v>
      </c>
      <c r="P129" s="56">
        <v>1.8211429475667673E-2</v>
      </c>
      <c r="Q129" s="56">
        <v>1.1119783131080974E-2</v>
      </c>
      <c r="R129" s="9">
        <f>IF(INDEX('Pace of change parameters'!$E$29:$I$29,1,$B$6)=1,D129*(1+P129),D129)</f>
        <v>242203.98915223603</v>
      </c>
      <c r="S129" s="102">
        <f>IF(P129&lt;INDEX('Pace of change parameters'!$E$22:$I$22,1,$B$6),INDEX('Pace of change parameters'!$E$22:$I$22,1,$B$6),P129)</f>
        <v>2.0029986807694699E-2</v>
      </c>
      <c r="T129" s="131">
        <v>1.2925674561820033E-2</v>
      </c>
      <c r="U129" s="116">
        <f t="shared" si="11"/>
        <v>242636.57302191996</v>
      </c>
      <c r="V129" s="130">
        <f>IF(J129&gt;INDEX('Pace of change parameters'!$E$24:$I$24,1,$B$6),0,IF(J129&lt;INDEX('Pace of change parameters'!$E$23:$I$23,1,$B$6),1,(J129-INDEX('Pace of change parameters'!$E$24:$I$24,1,$B$6))/(INDEX('Pace of change parameters'!$E$23:$I$23,1,$B$6)-INDEX('Pace of change parameters'!$E$24:$I$24,1,$B$6))))</f>
        <v>1</v>
      </c>
      <c r="W129" s="131">
        <f>MIN(S129, S129+(INDEX('Pace of change parameters'!$E$25:$I$25,1,$B$6)-S129)*(1-V129))</f>
        <v>2.0029986807694699E-2</v>
      </c>
      <c r="X129" s="131">
        <v>1.2925674561820033E-2</v>
      </c>
      <c r="Y129" s="107">
        <f t="shared" si="12"/>
        <v>242636.57302191996</v>
      </c>
      <c r="Z129" s="96">
        <v>0</v>
      </c>
      <c r="AA129" s="98">
        <f t="shared" si="15"/>
        <v>244892.42720028732</v>
      </c>
      <c r="AB129" s="98">
        <f>IF(INDEX('Pace of change parameters'!$E$27:$I$27,1,$B$6)=1,MAX(AA129,Y129),Y129)</f>
        <v>242636.57302191996</v>
      </c>
      <c r="AC129" s="96">
        <f t="shared" si="13"/>
        <v>2.0029986807694744E-2</v>
      </c>
      <c r="AD129" s="142">
        <v>1.2925674561820033E-2</v>
      </c>
      <c r="AE129" s="55">
        <f>IF(ROUND(AB129,0)/D129 &gt; (1+'Pace of change parameters'!$F$25), ROUND(AB129,0), ROUNDUP(AB129,0))</f>
        <v>242637</v>
      </c>
      <c r="AF129" s="55">
        <v>1108.0978811016389</v>
      </c>
      <c r="AG129" s="16">
        <f t="shared" si="18"/>
        <v>2.0031781798614423E-2</v>
      </c>
      <c r="AH129" s="16">
        <f t="shared" si="18"/>
        <v>1.2927457050973867E-2</v>
      </c>
      <c r="AI129" s="55"/>
      <c r="AJ129" s="55">
        <v>244892.42720028732</v>
      </c>
      <c r="AK129" s="55">
        <v>1118.3981819692615</v>
      </c>
      <c r="AL129" s="16">
        <f t="shared" si="16"/>
        <v>-9.2098691089483875E-3</v>
      </c>
      <c r="AM129" s="57">
        <f t="shared" si="16"/>
        <v>-9.2098691089482765E-3</v>
      </c>
      <c r="AN129" s="10"/>
    </row>
    <row r="130" spans="1:40" x14ac:dyDescent="0.2">
      <c r="A130" s="188" t="s">
        <v>307</v>
      </c>
      <c r="B130" s="188" t="s">
        <v>308</v>
      </c>
      <c r="D130" s="67">
        <v>265067</v>
      </c>
      <c r="E130" s="72">
        <v>1123.9881977876398</v>
      </c>
      <c r="F130" s="54"/>
      <c r="G130" s="87">
        <v>267903.78165078617</v>
      </c>
      <c r="H130" s="80">
        <v>1125.2373991478919</v>
      </c>
      <c r="I130" s="89"/>
      <c r="J130" s="102">
        <f t="shared" si="17"/>
        <v>-1.0588807792507815E-2</v>
      </c>
      <c r="K130" s="125">
        <f t="shared" si="17"/>
        <v>-1.1101669400590541E-3</v>
      </c>
      <c r="L130" s="102">
        <v>2.0806394075639334E-2</v>
      </c>
      <c r="M130" s="96">
        <f>INDEX('Pace of change parameters'!$E$20:$I$20,1,$B$6)</f>
        <v>1.1119783131080974E-2</v>
      </c>
      <c r="N130" s="107">
        <f>IF(INDEX('Pace of change parameters'!$E$28:$I$28,1,$B$6)=1,(1+L130)*D130,D130)</f>
        <v>270582.08845844748</v>
      </c>
      <c r="O130" s="93">
        <f>IF(K130&lt;INDEX('Pace of change parameters'!$E$16:$I$16,1,$B$6),1,IF(K130&gt;INDEX('Pace of change parameters'!$E$17:$I$17,1,$B$6),0,(K130-INDEX('Pace of change parameters'!$E$17:$I$17,1,$B$6))/(INDEX('Pace of change parameters'!$E$16:$I$16,1,$B$6)-INDEX('Pace of change parameters'!$E$17:$I$17,1,$B$6))))</f>
        <v>0</v>
      </c>
      <c r="P130" s="56">
        <v>2.0806394075639334E-2</v>
      </c>
      <c r="Q130" s="56">
        <v>1.1119783131080974E-2</v>
      </c>
      <c r="R130" s="9">
        <f>IF(INDEX('Pace of change parameters'!$E$29:$I$29,1,$B$6)=1,D130*(1+P130),D130)</f>
        <v>270582.08845844748</v>
      </c>
      <c r="S130" s="102">
        <f>IF(P130&lt;INDEX('Pace of change parameters'!$E$22:$I$22,1,$B$6),INDEX('Pace of change parameters'!$E$22:$I$22,1,$B$6),P130)</f>
        <v>2.0806394075639334E-2</v>
      </c>
      <c r="T130" s="131">
        <v>1.1119783131080974E-2</v>
      </c>
      <c r="U130" s="116">
        <f t="shared" si="11"/>
        <v>270582.08845844748</v>
      </c>
      <c r="V130" s="130">
        <f>IF(J130&gt;INDEX('Pace of change parameters'!$E$24:$I$24,1,$B$6),0,IF(J130&lt;INDEX('Pace of change parameters'!$E$23:$I$23,1,$B$6),1,(J130-INDEX('Pace of change parameters'!$E$24:$I$24,1,$B$6))/(INDEX('Pace of change parameters'!$E$23:$I$23,1,$B$6)-INDEX('Pace of change parameters'!$E$24:$I$24,1,$B$6))))</f>
        <v>1</v>
      </c>
      <c r="W130" s="131">
        <f>MIN(S130, S130+(INDEX('Pace of change parameters'!$E$25:$I$25,1,$B$6)-S130)*(1-V130))</f>
        <v>2.0806394075639334E-2</v>
      </c>
      <c r="X130" s="131">
        <v>1.1119783131080974E-2</v>
      </c>
      <c r="Y130" s="107">
        <f t="shared" si="12"/>
        <v>270582.08845844748</v>
      </c>
      <c r="Z130" s="96">
        <v>0</v>
      </c>
      <c r="AA130" s="98">
        <f t="shared" si="15"/>
        <v>273618.42169760488</v>
      </c>
      <c r="AB130" s="98">
        <f>IF(INDEX('Pace of change parameters'!$E$27:$I$27,1,$B$6)=1,MAX(AA130,Y130),Y130)</f>
        <v>270582.08845844748</v>
      </c>
      <c r="AC130" s="96">
        <f t="shared" si="13"/>
        <v>2.0806394075639334E-2</v>
      </c>
      <c r="AD130" s="142">
        <v>1.1119783131080974E-2</v>
      </c>
      <c r="AE130" s="55">
        <f>IF(ROUND(AB130,0)/D130 &gt; (1+'Pace of change parameters'!$F$25), ROUND(AB130,0), ROUNDUP(AB130,0))</f>
        <v>270582</v>
      </c>
      <c r="AF130" s="55">
        <v>1136.4863312497457</v>
      </c>
      <c r="AG130" s="16">
        <f t="shared" si="18"/>
        <v>2.0806060354551903E-2</v>
      </c>
      <c r="AH130" s="16">
        <f t="shared" si="18"/>
        <v>1.1119452576731748E-2</v>
      </c>
      <c r="AI130" s="55"/>
      <c r="AJ130" s="55">
        <v>273618.42169760488</v>
      </c>
      <c r="AK130" s="55">
        <v>1149.239772924499</v>
      </c>
      <c r="AL130" s="16">
        <f t="shared" si="16"/>
        <v>-1.1097285331762685E-2</v>
      </c>
      <c r="AM130" s="57">
        <f t="shared" si="16"/>
        <v>-1.1097285331762685E-2</v>
      </c>
      <c r="AN130" s="10"/>
    </row>
    <row r="131" spans="1:40" x14ac:dyDescent="0.2">
      <c r="A131" s="188" t="s">
        <v>309</v>
      </c>
      <c r="B131" s="188" t="s">
        <v>310</v>
      </c>
      <c r="D131" s="67">
        <v>238020</v>
      </c>
      <c r="E131" s="72">
        <v>1275.1384713986031</v>
      </c>
      <c r="F131" s="54"/>
      <c r="G131" s="87">
        <v>240033.98979611733</v>
      </c>
      <c r="H131" s="80">
        <v>1276.3462359174441</v>
      </c>
      <c r="I131" s="89"/>
      <c r="J131" s="102">
        <f t="shared" si="17"/>
        <v>-8.3904358621376129E-3</v>
      </c>
      <c r="K131" s="125">
        <f t="shared" si="17"/>
        <v>-9.462671529507638E-4</v>
      </c>
      <c r="L131" s="102">
        <v>1.8710418117914962E-2</v>
      </c>
      <c r="M131" s="96">
        <f>INDEX('Pace of change parameters'!$E$20:$I$20,1,$B$6)</f>
        <v>1.1119783131080974E-2</v>
      </c>
      <c r="N131" s="107">
        <f>IF(INDEX('Pace of change parameters'!$E$28:$I$28,1,$B$6)=1,(1+L131)*D131,D131)</f>
        <v>242473.45372042613</v>
      </c>
      <c r="O131" s="93">
        <f>IF(K131&lt;INDEX('Pace of change parameters'!$E$16:$I$16,1,$B$6),1,IF(K131&gt;INDEX('Pace of change parameters'!$E$17:$I$17,1,$B$6),0,(K131-INDEX('Pace of change parameters'!$E$17:$I$17,1,$B$6))/(INDEX('Pace of change parameters'!$E$16:$I$16,1,$B$6)-INDEX('Pace of change parameters'!$E$17:$I$17,1,$B$6))))</f>
        <v>0</v>
      </c>
      <c r="P131" s="56">
        <v>1.8710418117914962E-2</v>
      </c>
      <c r="Q131" s="56">
        <v>1.1119783131080974E-2</v>
      </c>
      <c r="R131" s="9">
        <f>IF(INDEX('Pace of change parameters'!$E$29:$I$29,1,$B$6)=1,D131*(1+P131),D131)</f>
        <v>242473.45372042613</v>
      </c>
      <c r="S131" s="102">
        <f>IF(P131&lt;INDEX('Pace of change parameters'!$E$22:$I$22,1,$B$6),INDEX('Pace of change parameters'!$E$22:$I$22,1,$B$6),P131)</f>
        <v>2.0029986807694699E-2</v>
      </c>
      <c r="T131" s="131">
        <v>1.2429519424837165E-2</v>
      </c>
      <c r="U131" s="116">
        <f t="shared" si="11"/>
        <v>242787.53745996751</v>
      </c>
      <c r="V131" s="130">
        <f>IF(J131&gt;INDEX('Pace of change parameters'!$E$24:$I$24,1,$B$6),0,IF(J131&lt;INDEX('Pace of change parameters'!$E$23:$I$23,1,$B$6),1,(J131-INDEX('Pace of change parameters'!$E$24:$I$24,1,$B$6))/(INDEX('Pace of change parameters'!$E$23:$I$23,1,$B$6)-INDEX('Pace of change parameters'!$E$24:$I$24,1,$B$6))))</f>
        <v>1</v>
      </c>
      <c r="W131" s="131">
        <f>MIN(S131, S131+(INDEX('Pace of change parameters'!$E$25:$I$25,1,$B$6)-S131)*(1-V131))</f>
        <v>2.0029986807694699E-2</v>
      </c>
      <c r="X131" s="131">
        <v>1.2429519424837165E-2</v>
      </c>
      <c r="Y131" s="107">
        <f t="shared" si="12"/>
        <v>242787.53745996751</v>
      </c>
      <c r="Z131" s="96">
        <v>0</v>
      </c>
      <c r="AA131" s="98">
        <f t="shared" si="15"/>
        <v>245154.1409273716</v>
      </c>
      <c r="AB131" s="98">
        <f>IF(INDEX('Pace of change parameters'!$E$27:$I$27,1,$B$6)=1,MAX(AA131,Y131),Y131)</f>
        <v>242787.53745996751</v>
      </c>
      <c r="AC131" s="96">
        <f t="shared" si="13"/>
        <v>2.0029986807694744E-2</v>
      </c>
      <c r="AD131" s="142">
        <v>1.2429519424837165E-2</v>
      </c>
      <c r="AE131" s="55">
        <f>IF(ROUND(AB131,0)/D131 &gt; (1+'Pace of change parameters'!$F$25), ROUND(AB131,0), ROUNDUP(AB131,0))</f>
        <v>242788</v>
      </c>
      <c r="AF131" s="55">
        <v>1290.990289288342</v>
      </c>
      <c r="AG131" s="16">
        <f t="shared" si="18"/>
        <v>2.0031930089908334E-2</v>
      </c>
      <c r="AH131" s="16">
        <f t="shared" si="18"/>
        <v>1.2431448227228303E-2</v>
      </c>
      <c r="AI131" s="55"/>
      <c r="AJ131" s="55">
        <v>245154.1409273716</v>
      </c>
      <c r="AK131" s="55">
        <v>1303.5719035374993</v>
      </c>
      <c r="AL131" s="16">
        <f t="shared" si="16"/>
        <v>-9.651645770375028E-3</v>
      </c>
      <c r="AM131" s="57">
        <f t="shared" si="16"/>
        <v>-9.651645770375028E-3</v>
      </c>
      <c r="AN131" s="10"/>
    </row>
    <row r="132" spans="1:40" x14ac:dyDescent="0.2">
      <c r="A132" s="188" t="s">
        <v>311</v>
      </c>
      <c r="B132" s="188" t="s">
        <v>312</v>
      </c>
      <c r="D132" s="67">
        <v>200344</v>
      </c>
      <c r="E132" s="72">
        <v>1162.6003930992056</v>
      </c>
      <c r="F132" s="54"/>
      <c r="G132" s="87">
        <v>202049.7581916221</v>
      </c>
      <c r="H132" s="80">
        <v>1160.4208907708867</v>
      </c>
      <c r="I132" s="89"/>
      <c r="J132" s="102">
        <f t="shared" si="17"/>
        <v>-8.4422679189962713E-3</v>
      </c>
      <c r="K132" s="125">
        <f t="shared" si="17"/>
        <v>1.8781998373633702E-3</v>
      </c>
      <c r="L132" s="102">
        <v>2.1643859321502257E-2</v>
      </c>
      <c r="M132" s="96">
        <f>INDEX('Pace of change parameters'!$E$20:$I$20,1,$B$6)</f>
        <v>1.1119783131080974E-2</v>
      </c>
      <c r="N132" s="107">
        <f>IF(INDEX('Pace of change parameters'!$E$28:$I$28,1,$B$6)=1,(1+L132)*D132,D132)</f>
        <v>204680.21735190705</v>
      </c>
      <c r="O132" s="93">
        <f>IF(K132&lt;INDEX('Pace of change parameters'!$E$16:$I$16,1,$B$6),1,IF(K132&gt;INDEX('Pace of change parameters'!$E$17:$I$17,1,$B$6),0,(K132-INDEX('Pace of change parameters'!$E$17:$I$17,1,$B$6))/(INDEX('Pace of change parameters'!$E$16:$I$16,1,$B$6)-INDEX('Pace of change parameters'!$E$17:$I$17,1,$B$6))))</f>
        <v>0</v>
      </c>
      <c r="P132" s="56">
        <v>2.1643859321502257E-2</v>
      </c>
      <c r="Q132" s="56">
        <v>1.1119783131080974E-2</v>
      </c>
      <c r="R132" s="9">
        <f>IF(INDEX('Pace of change parameters'!$E$29:$I$29,1,$B$6)=1,D132*(1+P132),D132)</f>
        <v>204680.21735190705</v>
      </c>
      <c r="S132" s="102">
        <f>IF(P132&lt;INDEX('Pace of change parameters'!$E$22:$I$22,1,$B$6),INDEX('Pace of change parameters'!$E$22:$I$22,1,$B$6),P132)</f>
        <v>2.1643859321502257E-2</v>
      </c>
      <c r="T132" s="131">
        <v>1.1119783131080974E-2</v>
      </c>
      <c r="U132" s="116">
        <f t="shared" si="11"/>
        <v>204680.21735190705</v>
      </c>
      <c r="V132" s="130">
        <f>IF(J132&gt;INDEX('Pace of change parameters'!$E$24:$I$24,1,$B$6),0,IF(J132&lt;INDEX('Pace of change parameters'!$E$23:$I$23,1,$B$6),1,(J132-INDEX('Pace of change parameters'!$E$24:$I$24,1,$B$6))/(INDEX('Pace of change parameters'!$E$23:$I$23,1,$B$6)-INDEX('Pace of change parameters'!$E$24:$I$24,1,$B$6))))</f>
        <v>1</v>
      </c>
      <c r="W132" s="131">
        <f>MIN(S132, S132+(INDEX('Pace of change parameters'!$E$25:$I$25,1,$B$6)-S132)*(1-V132))</f>
        <v>2.1643859321502257E-2</v>
      </c>
      <c r="X132" s="131">
        <v>1.1119783131080974E-2</v>
      </c>
      <c r="Y132" s="107">
        <f t="shared" si="12"/>
        <v>204680.21735190705</v>
      </c>
      <c r="Z132" s="96">
        <v>0</v>
      </c>
      <c r="AA132" s="98">
        <f t="shared" si="15"/>
        <v>206359.66987893439</v>
      </c>
      <c r="AB132" s="98">
        <f>IF(INDEX('Pace of change parameters'!$E$27:$I$27,1,$B$6)=1,MAX(AA132,Y132),Y132)</f>
        <v>204680.21735190705</v>
      </c>
      <c r="AC132" s="96">
        <f t="shared" si="13"/>
        <v>2.1643859321502257E-2</v>
      </c>
      <c r="AD132" s="142">
        <v>1.1119783131080974E-2</v>
      </c>
      <c r="AE132" s="55">
        <f>IF(ROUND(AB132,0)/D132 &gt; (1+'Pace of change parameters'!$F$25), ROUND(AB132,0), ROUNDUP(AB132,0))</f>
        <v>204680</v>
      </c>
      <c r="AF132" s="55">
        <v>1175.5270090337258</v>
      </c>
      <c r="AG132" s="16">
        <f t="shared" si="18"/>
        <v>2.1642774427983902E-2</v>
      </c>
      <c r="AH132" s="16">
        <f t="shared" si="18"/>
        <v>1.1118709413181049E-2</v>
      </c>
      <c r="AI132" s="55"/>
      <c r="AJ132" s="55">
        <v>206359.66987893439</v>
      </c>
      <c r="AK132" s="55">
        <v>1185.1737615691361</v>
      </c>
      <c r="AL132" s="16">
        <f t="shared" si="16"/>
        <v>-8.1395259060058622E-3</v>
      </c>
      <c r="AM132" s="57">
        <f t="shared" si="16"/>
        <v>-8.1395259060057512E-3</v>
      </c>
      <c r="AN132" s="10"/>
    </row>
    <row r="133" spans="1:40" x14ac:dyDescent="0.2">
      <c r="A133" s="188" t="s">
        <v>313</v>
      </c>
      <c r="B133" s="188" t="s">
        <v>314</v>
      </c>
      <c r="D133" s="67">
        <v>371640</v>
      </c>
      <c r="E133" s="72">
        <v>1213.4770002945531</v>
      </c>
      <c r="F133" s="54"/>
      <c r="G133" s="87">
        <v>376922.79105952097</v>
      </c>
      <c r="H133" s="80">
        <v>1218.0447998981851</v>
      </c>
      <c r="I133" s="89"/>
      <c r="J133" s="102">
        <f t="shared" si="17"/>
        <v>-1.4015578746700785E-2</v>
      </c>
      <c r="K133" s="125">
        <f t="shared" si="17"/>
        <v>-3.7501080452984059E-3</v>
      </c>
      <c r="L133" s="102">
        <v>2.1646947947890904E-2</v>
      </c>
      <c r="M133" s="96">
        <f>INDEX('Pace of change parameters'!$E$20:$I$20,1,$B$6)</f>
        <v>1.1119783131080974E-2</v>
      </c>
      <c r="N133" s="107">
        <f>IF(INDEX('Pace of change parameters'!$E$28:$I$28,1,$B$6)=1,(1+L133)*D133,D133)</f>
        <v>379684.87173535419</v>
      </c>
      <c r="O133" s="93">
        <f>IF(K133&lt;INDEX('Pace of change parameters'!$E$16:$I$16,1,$B$6),1,IF(K133&gt;INDEX('Pace of change parameters'!$E$17:$I$17,1,$B$6),0,(K133-INDEX('Pace of change parameters'!$E$17:$I$17,1,$B$6))/(INDEX('Pace of change parameters'!$E$16:$I$16,1,$B$6)-INDEX('Pace of change parameters'!$E$17:$I$17,1,$B$6))))</f>
        <v>0</v>
      </c>
      <c r="P133" s="56">
        <v>2.1646947947890904E-2</v>
      </c>
      <c r="Q133" s="56">
        <v>1.1119783131080974E-2</v>
      </c>
      <c r="R133" s="9">
        <f>IF(INDEX('Pace of change parameters'!$E$29:$I$29,1,$B$6)=1,D133*(1+P133),D133)</f>
        <v>379684.87173535419</v>
      </c>
      <c r="S133" s="102">
        <f>IF(P133&lt;INDEX('Pace of change parameters'!$E$22:$I$22,1,$B$6),INDEX('Pace of change parameters'!$E$22:$I$22,1,$B$6),P133)</f>
        <v>2.1646947947890904E-2</v>
      </c>
      <c r="T133" s="131">
        <v>1.1119783131080974E-2</v>
      </c>
      <c r="U133" s="116">
        <f t="shared" si="11"/>
        <v>379684.87173535419</v>
      </c>
      <c r="V133" s="130">
        <f>IF(J133&gt;INDEX('Pace of change parameters'!$E$24:$I$24,1,$B$6),0,IF(J133&lt;INDEX('Pace of change parameters'!$E$23:$I$23,1,$B$6),1,(J133-INDEX('Pace of change parameters'!$E$24:$I$24,1,$B$6))/(INDEX('Pace of change parameters'!$E$23:$I$23,1,$B$6)-INDEX('Pace of change parameters'!$E$24:$I$24,1,$B$6))))</f>
        <v>1</v>
      </c>
      <c r="W133" s="131">
        <f>MIN(S133, S133+(INDEX('Pace of change parameters'!$E$25:$I$25,1,$B$6)-S133)*(1-V133))</f>
        <v>2.1646947947890904E-2</v>
      </c>
      <c r="X133" s="131">
        <v>1.1119783131080974E-2</v>
      </c>
      <c r="Y133" s="107">
        <f t="shared" si="12"/>
        <v>379684.87173535419</v>
      </c>
      <c r="Z133" s="96">
        <v>0</v>
      </c>
      <c r="AA133" s="98">
        <f t="shared" si="15"/>
        <v>384962.90928060358</v>
      </c>
      <c r="AB133" s="98">
        <f>IF(INDEX('Pace of change parameters'!$E$27:$I$27,1,$B$6)=1,MAX(AA133,Y133),Y133)</f>
        <v>379684.87173535419</v>
      </c>
      <c r="AC133" s="96">
        <f t="shared" si="13"/>
        <v>2.1646947947890904E-2</v>
      </c>
      <c r="AD133" s="142">
        <v>1.1119783131080974E-2</v>
      </c>
      <c r="AE133" s="55">
        <f>IF(ROUND(AB133,0)/D133 &gt; (1+'Pace of change parameters'!$F$25), ROUND(AB133,0), ROUNDUP(AB133,0))</f>
        <v>379685</v>
      </c>
      <c r="AF133" s="55">
        <v>1226.9710158659839</v>
      </c>
      <c r="AG133" s="16">
        <f t="shared" si="18"/>
        <v>2.1647293079324115E-2</v>
      </c>
      <c r="AH133" s="16">
        <f t="shared" si="18"/>
        <v>1.112012470624113E-2</v>
      </c>
      <c r="AI133" s="55"/>
      <c r="AJ133" s="55">
        <v>384962.90928060358</v>
      </c>
      <c r="AK133" s="55">
        <v>1244.0268429638959</v>
      </c>
      <c r="AL133" s="16">
        <f t="shared" si="16"/>
        <v>-1.3710176106229599E-2</v>
      </c>
      <c r="AM133" s="57">
        <f t="shared" si="16"/>
        <v>-1.371017610622971E-2</v>
      </c>
      <c r="AN133" s="10"/>
    </row>
    <row r="134" spans="1:40" x14ac:dyDescent="0.2">
      <c r="A134" s="188" t="s">
        <v>315</v>
      </c>
      <c r="B134" s="188" t="s">
        <v>316</v>
      </c>
      <c r="D134" s="67">
        <v>234389</v>
      </c>
      <c r="E134" s="72">
        <v>1355.3714012466867</v>
      </c>
      <c r="F134" s="54"/>
      <c r="G134" s="87">
        <v>235991.00250850234</v>
      </c>
      <c r="H134" s="80">
        <v>1356.089861625507</v>
      </c>
      <c r="I134" s="89"/>
      <c r="J134" s="102">
        <f t="shared" si="17"/>
        <v>-6.7884050301647569E-3</v>
      </c>
      <c r="K134" s="125">
        <f t="shared" si="17"/>
        <v>-5.2980292763127323E-4</v>
      </c>
      <c r="L134" s="102">
        <v>1.7491231503881766E-2</v>
      </c>
      <c r="M134" s="96">
        <f>INDEX('Pace of change parameters'!$E$20:$I$20,1,$B$6)</f>
        <v>1.1119783131080974E-2</v>
      </c>
      <c r="N134" s="107">
        <f>IF(INDEX('Pace of change parameters'!$E$28:$I$28,1,$B$6)=1,(1+L134)*D134,D134)</f>
        <v>238488.75226096335</v>
      </c>
      <c r="O134" s="93">
        <f>IF(K134&lt;INDEX('Pace of change parameters'!$E$16:$I$16,1,$B$6),1,IF(K134&gt;INDEX('Pace of change parameters'!$E$17:$I$17,1,$B$6),0,(K134-INDEX('Pace of change parameters'!$E$17:$I$17,1,$B$6))/(INDEX('Pace of change parameters'!$E$16:$I$16,1,$B$6)-INDEX('Pace of change parameters'!$E$17:$I$17,1,$B$6))))</f>
        <v>0</v>
      </c>
      <c r="P134" s="56">
        <v>1.7491231503881766E-2</v>
      </c>
      <c r="Q134" s="56">
        <v>1.1119783131080974E-2</v>
      </c>
      <c r="R134" s="9">
        <f>IF(INDEX('Pace of change parameters'!$E$29:$I$29,1,$B$6)=1,D134*(1+P134),D134)</f>
        <v>238488.75226096335</v>
      </c>
      <c r="S134" s="102">
        <f>IF(P134&lt;INDEX('Pace of change parameters'!$E$22:$I$22,1,$B$6),INDEX('Pace of change parameters'!$E$22:$I$22,1,$B$6),P134)</f>
        <v>2.0029986807694699E-2</v>
      </c>
      <c r="T134" s="131">
        <v>1.364264095307921E-2</v>
      </c>
      <c r="U134" s="116">
        <f t="shared" si="11"/>
        <v>239083.80857786877</v>
      </c>
      <c r="V134" s="130">
        <f>IF(J134&gt;INDEX('Pace of change parameters'!$E$24:$I$24,1,$B$6),0,IF(J134&lt;INDEX('Pace of change parameters'!$E$23:$I$23,1,$B$6),1,(J134-INDEX('Pace of change parameters'!$E$24:$I$24,1,$B$6))/(INDEX('Pace of change parameters'!$E$23:$I$23,1,$B$6)-INDEX('Pace of change parameters'!$E$24:$I$24,1,$B$6))))</f>
        <v>1</v>
      </c>
      <c r="W134" s="131">
        <f>MIN(S134, S134+(INDEX('Pace of change parameters'!$E$25:$I$25,1,$B$6)-S134)*(1-V134))</f>
        <v>2.0029986807694699E-2</v>
      </c>
      <c r="X134" s="131">
        <v>1.364264095307921E-2</v>
      </c>
      <c r="Y134" s="107">
        <f t="shared" si="12"/>
        <v>239083.80857786877</v>
      </c>
      <c r="Z134" s="96">
        <v>0</v>
      </c>
      <c r="AA134" s="98">
        <f t="shared" si="15"/>
        <v>241024.91291213338</v>
      </c>
      <c r="AB134" s="98">
        <f>IF(INDEX('Pace of change parameters'!$E$27:$I$27,1,$B$6)=1,MAX(AA134,Y134),Y134)</f>
        <v>239083.80857786877</v>
      </c>
      <c r="AC134" s="96">
        <f t="shared" si="13"/>
        <v>2.0029986807694744E-2</v>
      </c>
      <c r="AD134" s="142">
        <v>1.364264095307921E-2</v>
      </c>
      <c r="AE134" s="55">
        <f>IF(ROUND(AB134,0)/D134 &gt; (1+'Pace of change parameters'!$F$25), ROUND(AB134,0), ROUNDUP(AB134,0))</f>
        <v>239084</v>
      </c>
      <c r="AF134" s="55">
        <v>1373.8633466129356</v>
      </c>
      <c r="AG134" s="16">
        <f t="shared" si="18"/>
        <v>2.0030803493338079E-2</v>
      </c>
      <c r="AH134" s="16">
        <f t="shared" si="18"/>
        <v>1.3643452524702671E-2</v>
      </c>
      <c r="AI134" s="55"/>
      <c r="AJ134" s="55">
        <v>241024.91291213338</v>
      </c>
      <c r="AK134" s="55">
        <v>1385.0165359060202</v>
      </c>
      <c r="AL134" s="16">
        <f t="shared" si="16"/>
        <v>-8.0527481109015087E-3</v>
      </c>
      <c r="AM134" s="57">
        <f t="shared" si="16"/>
        <v>-8.0527481109015087E-3</v>
      </c>
      <c r="AN134" s="10"/>
    </row>
    <row r="135" spans="1:40" x14ac:dyDescent="0.2">
      <c r="A135" s="188" t="s">
        <v>317</v>
      </c>
      <c r="B135" s="188" t="s">
        <v>318</v>
      </c>
      <c r="D135" s="67">
        <v>292859</v>
      </c>
      <c r="E135" s="72">
        <v>1184.7030156238766</v>
      </c>
      <c r="F135" s="54"/>
      <c r="G135" s="87">
        <v>297355.54380227806</v>
      </c>
      <c r="H135" s="80">
        <v>1194.1709850709562</v>
      </c>
      <c r="I135" s="89"/>
      <c r="J135" s="102">
        <f t="shared" si="17"/>
        <v>-1.5121775584812869E-2</v>
      </c>
      <c r="K135" s="125">
        <f t="shared" si="17"/>
        <v>-7.9284872647589211E-3</v>
      </c>
      <c r="L135" s="102">
        <v>1.8504732808987789E-2</v>
      </c>
      <c r="M135" s="96">
        <f>INDEX('Pace of change parameters'!$E$20:$I$20,1,$B$6)</f>
        <v>1.1119783131080974E-2</v>
      </c>
      <c r="N135" s="107">
        <f>IF(INDEX('Pace of change parameters'!$E$28:$I$28,1,$B$6)=1,(1+L135)*D135,D135)</f>
        <v>298278.27754570736</v>
      </c>
      <c r="O135" s="93">
        <f>IF(K135&lt;INDEX('Pace of change parameters'!$E$16:$I$16,1,$B$6),1,IF(K135&gt;INDEX('Pace of change parameters'!$E$17:$I$17,1,$B$6),0,(K135-INDEX('Pace of change parameters'!$E$17:$I$17,1,$B$6))/(INDEX('Pace of change parameters'!$E$16:$I$16,1,$B$6)-INDEX('Pace of change parameters'!$E$17:$I$17,1,$B$6))))</f>
        <v>0</v>
      </c>
      <c r="P135" s="56">
        <v>1.8504732808987789E-2</v>
      </c>
      <c r="Q135" s="56">
        <v>1.1119783131080974E-2</v>
      </c>
      <c r="R135" s="9">
        <f>IF(INDEX('Pace of change parameters'!$E$29:$I$29,1,$B$6)=1,D135*(1+P135),D135)</f>
        <v>298278.27754570736</v>
      </c>
      <c r="S135" s="102">
        <f>IF(P135&lt;INDEX('Pace of change parameters'!$E$22:$I$22,1,$B$6),INDEX('Pace of change parameters'!$E$22:$I$22,1,$B$6),P135)</f>
        <v>2.0029986807694699E-2</v>
      </c>
      <c r="T135" s="131">
        <v>1.2633977854692002E-2</v>
      </c>
      <c r="U135" s="116">
        <f t="shared" si="11"/>
        <v>298724.96190651465</v>
      </c>
      <c r="V135" s="130">
        <f>IF(J135&gt;INDEX('Pace of change parameters'!$E$24:$I$24,1,$B$6),0,IF(J135&lt;INDEX('Pace of change parameters'!$E$23:$I$23,1,$B$6),1,(J135-INDEX('Pace of change parameters'!$E$24:$I$24,1,$B$6))/(INDEX('Pace of change parameters'!$E$23:$I$23,1,$B$6)-INDEX('Pace of change parameters'!$E$24:$I$24,1,$B$6))))</f>
        <v>1</v>
      </c>
      <c r="W135" s="131">
        <f>MIN(S135, S135+(INDEX('Pace of change parameters'!$E$25:$I$25,1,$B$6)-S135)*(1-V135))</f>
        <v>2.0029986807694699E-2</v>
      </c>
      <c r="X135" s="131">
        <v>1.2633977854692002E-2</v>
      </c>
      <c r="Y135" s="107">
        <f t="shared" si="12"/>
        <v>298724.96190651465</v>
      </c>
      <c r="Z135" s="96">
        <v>0</v>
      </c>
      <c r="AA135" s="98">
        <f t="shared" si="15"/>
        <v>303698.41768141981</v>
      </c>
      <c r="AB135" s="98">
        <f>IF(INDEX('Pace of change parameters'!$E$27:$I$27,1,$B$6)=1,MAX(AA135,Y135),Y135)</f>
        <v>298724.96190651465</v>
      </c>
      <c r="AC135" s="96">
        <f t="shared" si="13"/>
        <v>2.0029986807694744E-2</v>
      </c>
      <c r="AD135" s="142">
        <v>1.2633977854692002E-2</v>
      </c>
      <c r="AE135" s="55">
        <f>IF(ROUND(AB135,0)/D135 &gt; (1+'Pace of change parameters'!$F$25), ROUND(AB135,0), ROUNDUP(AB135,0))</f>
        <v>298725</v>
      </c>
      <c r="AF135" s="55">
        <v>1199.6706802699553</v>
      </c>
      <c r="AG135" s="16">
        <f t="shared" si="18"/>
        <v>2.00301168821857E-2</v>
      </c>
      <c r="AH135" s="16">
        <f t="shared" si="18"/>
        <v>1.263410698604206E-2</v>
      </c>
      <c r="AI135" s="55"/>
      <c r="AJ135" s="55">
        <v>303698.41768141981</v>
      </c>
      <c r="AK135" s="55">
        <v>1219.6437771755893</v>
      </c>
      <c r="AL135" s="16">
        <f t="shared" si="16"/>
        <v>-1.637617251808321E-2</v>
      </c>
      <c r="AM135" s="57">
        <f t="shared" si="16"/>
        <v>-1.637617251808321E-2</v>
      </c>
      <c r="AN135" s="10"/>
    </row>
    <row r="136" spans="1:40" x14ac:dyDescent="0.2">
      <c r="A136" s="188" t="s">
        <v>319</v>
      </c>
      <c r="B136" s="188" t="s">
        <v>320</v>
      </c>
      <c r="D136" s="67">
        <v>262332</v>
      </c>
      <c r="E136" s="72">
        <v>1202.0797299460737</v>
      </c>
      <c r="F136" s="54"/>
      <c r="G136" s="87">
        <v>260846.11524019242</v>
      </c>
      <c r="H136" s="80">
        <v>1172.9211168717288</v>
      </c>
      <c r="I136" s="89"/>
      <c r="J136" s="102">
        <f t="shared" si="17"/>
        <v>5.6964036379816285E-3</v>
      </c>
      <c r="K136" s="125">
        <f t="shared" si="17"/>
        <v>2.4859824462972524E-2</v>
      </c>
      <c r="L136" s="102">
        <v>3.0386545782834062E-2</v>
      </c>
      <c r="M136" s="96">
        <f>INDEX('Pace of change parameters'!$E$20:$I$20,1,$B$6)</f>
        <v>1.1119783131080974E-2</v>
      </c>
      <c r="N136" s="107">
        <f>IF(INDEX('Pace of change parameters'!$E$28:$I$28,1,$B$6)=1,(1+L136)*D136,D136)</f>
        <v>270303.36332830245</v>
      </c>
      <c r="O136" s="93">
        <f>IF(K136&lt;INDEX('Pace of change parameters'!$E$16:$I$16,1,$B$6),1,IF(K136&gt;INDEX('Pace of change parameters'!$E$17:$I$17,1,$B$6),0,(K136-INDEX('Pace of change parameters'!$E$17:$I$17,1,$B$6))/(INDEX('Pace of change parameters'!$E$16:$I$16,1,$B$6)-INDEX('Pace of change parameters'!$E$17:$I$17,1,$B$6))))</f>
        <v>0</v>
      </c>
      <c r="P136" s="56">
        <v>3.0386545782834062E-2</v>
      </c>
      <c r="Q136" s="56">
        <v>1.1119783131080974E-2</v>
      </c>
      <c r="R136" s="9">
        <f>IF(INDEX('Pace of change parameters'!$E$29:$I$29,1,$B$6)=1,D136*(1+P136),D136)</f>
        <v>270303.36332830245</v>
      </c>
      <c r="S136" s="102">
        <f>IF(P136&lt;INDEX('Pace of change parameters'!$E$22:$I$22,1,$B$6),INDEX('Pace of change parameters'!$E$22:$I$22,1,$B$6),P136)</f>
        <v>3.0386545782834062E-2</v>
      </c>
      <c r="T136" s="131">
        <v>1.1119783131080974E-2</v>
      </c>
      <c r="U136" s="116">
        <f t="shared" si="11"/>
        <v>270303.36332830245</v>
      </c>
      <c r="V136" s="130">
        <f>IF(J136&gt;INDEX('Pace of change parameters'!$E$24:$I$24,1,$B$6),0,IF(J136&lt;INDEX('Pace of change parameters'!$E$23:$I$23,1,$B$6),1,(J136-INDEX('Pace of change parameters'!$E$24:$I$24,1,$B$6))/(INDEX('Pace of change parameters'!$E$23:$I$23,1,$B$6)-INDEX('Pace of change parameters'!$E$24:$I$24,1,$B$6))))</f>
        <v>1</v>
      </c>
      <c r="W136" s="131">
        <f>MIN(S136, S136+(INDEX('Pace of change parameters'!$E$25:$I$25,1,$B$6)-S136)*(1-V136))</f>
        <v>3.0386545782834062E-2</v>
      </c>
      <c r="X136" s="131">
        <v>1.1119783131080974E-2</v>
      </c>
      <c r="Y136" s="107">
        <f t="shared" si="12"/>
        <v>270303.36332830245</v>
      </c>
      <c r="Z136" s="96">
        <v>0</v>
      </c>
      <c r="AA136" s="98">
        <f t="shared" si="15"/>
        <v>266410.20861365495</v>
      </c>
      <c r="AB136" s="98">
        <f>IF(INDEX('Pace of change parameters'!$E$27:$I$27,1,$B$6)=1,MAX(AA136,Y136),Y136)</f>
        <v>270303.36332830245</v>
      </c>
      <c r="AC136" s="96">
        <f t="shared" si="13"/>
        <v>3.0386545782834062E-2</v>
      </c>
      <c r="AD136" s="142">
        <v>1.1119783131080974E-2</v>
      </c>
      <c r="AE136" s="55">
        <f>IF(ROUND(AB136,0)/D136 &gt; (1+'Pace of change parameters'!$F$25), ROUND(AB136,0), ROUNDUP(AB136,0))</f>
        <v>270303</v>
      </c>
      <c r="AF136" s="55">
        <v>1215.444962106636</v>
      </c>
      <c r="AG136" s="16">
        <f t="shared" si="18"/>
        <v>3.038516078861897E-2</v>
      </c>
      <c r="AH136" s="16">
        <f t="shared" si="18"/>
        <v>1.1118424034287644E-2</v>
      </c>
      <c r="AI136" s="55"/>
      <c r="AJ136" s="55">
        <v>266410.20861365495</v>
      </c>
      <c r="AK136" s="55">
        <v>1197.9406292688016</v>
      </c>
      <c r="AL136" s="16">
        <f t="shared" si="16"/>
        <v>1.4612020337367637E-2</v>
      </c>
      <c r="AM136" s="57">
        <f t="shared" si="16"/>
        <v>1.4612020337367415E-2</v>
      </c>
      <c r="AN136" s="10"/>
    </row>
    <row r="137" spans="1:40" x14ac:dyDescent="0.2">
      <c r="A137" s="188" t="s">
        <v>321</v>
      </c>
      <c r="B137" s="188" t="s">
        <v>322</v>
      </c>
      <c r="D137" s="67">
        <v>457630</v>
      </c>
      <c r="E137" s="72">
        <v>1122.7660281103192</v>
      </c>
      <c r="F137" s="54"/>
      <c r="G137" s="87">
        <v>464385.25894978031</v>
      </c>
      <c r="H137" s="80">
        <v>1121.9550221877639</v>
      </c>
      <c r="I137" s="89"/>
      <c r="J137" s="102">
        <f t="shared" si="17"/>
        <v>-1.4546669644634136E-2</v>
      </c>
      <c r="K137" s="125">
        <f t="shared" si="17"/>
        <v>7.2285065489863243E-4</v>
      </c>
      <c r="L137" s="102">
        <v>2.6787003057378023E-2</v>
      </c>
      <c r="M137" s="96">
        <f>INDEX('Pace of change parameters'!$E$20:$I$20,1,$B$6)</f>
        <v>1.1119783131080974E-2</v>
      </c>
      <c r="N137" s="107">
        <f>IF(INDEX('Pace of change parameters'!$E$28:$I$28,1,$B$6)=1,(1+L137)*D137,D137)</f>
        <v>469888.53620914789</v>
      </c>
      <c r="O137" s="93">
        <f>IF(K137&lt;INDEX('Pace of change parameters'!$E$16:$I$16,1,$B$6),1,IF(K137&gt;INDEX('Pace of change parameters'!$E$17:$I$17,1,$B$6),0,(K137-INDEX('Pace of change parameters'!$E$17:$I$17,1,$B$6))/(INDEX('Pace of change parameters'!$E$16:$I$16,1,$B$6)-INDEX('Pace of change parameters'!$E$17:$I$17,1,$B$6))))</f>
        <v>0</v>
      </c>
      <c r="P137" s="56">
        <v>2.6787003057378023E-2</v>
      </c>
      <c r="Q137" s="56">
        <v>1.1119783131080974E-2</v>
      </c>
      <c r="R137" s="9">
        <f>IF(INDEX('Pace of change parameters'!$E$29:$I$29,1,$B$6)=1,D137*(1+P137),D137)</f>
        <v>469888.53620914789</v>
      </c>
      <c r="S137" s="102">
        <f>IF(P137&lt;INDEX('Pace of change parameters'!$E$22:$I$22,1,$B$6),INDEX('Pace of change parameters'!$E$22:$I$22,1,$B$6),P137)</f>
        <v>2.6787003057378023E-2</v>
      </c>
      <c r="T137" s="131">
        <v>1.1119783131080974E-2</v>
      </c>
      <c r="U137" s="116">
        <f t="shared" ref="U137:U200" si="19">D137*(1+S137)</f>
        <v>469888.53620914789</v>
      </c>
      <c r="V137" s="130">
        <f>IF(J137&gt;INDEX('Pace of change parameters'!$E$24:$I$24,1,$B$6),0,IF(J137&lt;INDEX('Pace of change parameters'!$E$23:$I$23,1,$B$6),1,(J137-INDEX('Pace of change parameters'!$E$24:$I$24,1,$B$6))/(INDEX('Pace of change parameters'!$E$23:$I$23,1,$B$6)-INDEX('Pace of change parameters'!$E$24:$I$24,1,$B$6))))</f>
        <v>1</v>
      </c>
      <c r="W137" s="131">
        <f>MIN(S137, S137+(INDEX('Pace of change parameters'!$E$25:$I$25,1,$B$6)-S137)*(1-V137))</f>
        <v>2.6787003057378023E-2</v>
      </c>
      <c r="X137" s="131">
        <v>1.1119783131080974E-2</v>
      </c>
      <c r="Y137" s="107">
        <f t="shared" ref="Y137:Y200" si="20">D137*(1+W137)</f>
        <v>469888.53620914789</v>
      </c>
      <c r="Z137" s="96">
        <v>0</v>
      </c>
      <c r="AA137" s="98">
        <f t="shared" si="15"/>
        <v>474291.03400675929</v>
      </c>
      <c r="AB137" s="98">
        <f>IF(INDEX('Pace of change parameters'!$E$27:$I$27,1,$B$6)=1,MAX(AA137,Y137),Y137)</f>
        <v>469888.53620914789</v>
      </c>
      <c r="AC137" s="96">
        <f t="shared" ref="AC137:AC200" si="21">AB137/D137-1</f>
        <v>2.6787003057378023E-2</v>
      </c>
      <c r="AD137" s="142">
        <v>1.1119783131080974E-2</v>
      </c>
      <c r="AE137" s="55">
        <f>IF(ROUND(AB137,0)/D137 &gt; (1+'Pace of change parameters'!$F$25), ROUND(AB137,0), ROUNDUP(AB137,0))</f>
        <v>469889</v>
      </c>
      <c r="AF137" s="55">
        <v>1135.2520633687861</v>
      </c>
      <c r="AG137" s="16">
        <f t="shared" ref="AG137:AH160" si="22">AE137/D137 - 1</f>
        <v>2.678801651989593E-2</v>
      </c>
      <c r="AH137" s="16">
        <f t="shared" si="22"/>
        <v>1.1120781129690727E-2</v>
      </c>
      <c r="AI137" s="55"/>
      <c r="AJ137" s="55">
        <v>474291.03400675929</v>
      </c>
      <c r="AK137" s="55">
        <v>1145.8873797715814</v>
      </c>
      <c r="AL137" s="16">
        <f t="shared" si="16"/>
        <v>-9.281292900629734E-3</v>
      </c>
      <c r="AM137" s="57">
        <f t="shared" si="16"/>
        <v>-9.281292900629845E-3</v>
      </c>
      <c r="AN137" s="10"/>
    </row>
    <row r="138" spans="1:40" x14ac:dyDescent="0.2">
      <c r="A138" s="188" t="s">
        <v>323</v>
      </c>
      <c r="B138" s="188" t="s">
        <v>324</v>
      </c>
      <c r="D138" s="67">
        <v>293260</v>
      </c>
      <c r="E138" s="72">
        <v>1239.2096966666109</v>
      </c>
      <c r="F138" s="54"/>
      <c r="G138" s="87">
        <v>303394.62878778111</v>
      </c>
      <c r="H138" s="80">
        <v>1269.7457907624982</v>
      </c>
      <c r="I138" s="89"/>
      <c r="J138" s="102">
        <f t="shared" si="17"/>
        <v>-3.3404114068446789E-2</v>
      </c>
      <c r="K138" s="125">
        <f t="shared" si="17"/>
        <v>-2.4048982338071068E-2</v>
      </c>
      <c r="L138" s="102">
        <v>2.0905836334963457E-2</v>
      </c>
      <c r="M138" s="96">
        <f>INDEX('Pace of change parameters'!$E$20:$I$20,1,$B$6)</f>
        <v>1.1119783131080974E-2</v>
      </c>
      <c r="N138" s="107">
        <f>IF(INDEX('Pace of change parameters'!$E$28:$I$28,1,$B$6)=1,(1+L138)*D138,D138)</f>
        <v>299390.8455635914</v>
      </c>
      <c r="O138" s="93">
        <f>IF(K138&lt;INDEX('Pace of change parameters'!$E$16:$I$16,1,$B$6),1,IF(K138&gt;INDEX('Pace of change parameters'!$E$17:$I$17,1,$B$6),0,(K138-INDEX('Pace of change parameters'!$E$17:$I$17,1,$B$6))/(INDEX('Pace of change parameters'!$E$16:$I$16,1,$B$6)-INDEX('Pace of change parameters'!$E$17:$I$17,1,$B$6))))</f>
        <v>0</v>
      </c>
      <c r="P138" s="56">
        <v>2.0905836334963457E-2</v>
      </c>
      <c r="Q138" s="56">
        <v>1.1119783131080974E-2</v>
      </c>
      <c r="R138" s="9">
        <f>IF(INDEX('Pace of change parameters'!$E$29:$I$29,1,$B$6)=1,D138*(1+P138),D138)</f>
        <v>299390.8455635914</v>
      </c>
      <c r="S138" s="102">
        <f>IF(P138&lt;INDEX('Pace of change parameters'!$E$22:$I$22,1,$B$6),INDEX('Pace of change parameters'!$E$22:$I$22,1,$B$6),P138)</f>
        <v>2.0905836334963457E-2</v>
      </c>
      <c r="T138" s="131">
        <v>1.1119783131080974E-2</v>
      </c>
      <c r="U138" s="116">
        <f t="shared" si="19"/>
        <v>299390.8455635914</v>
      </c>
      <c r="V138" s="130">
        <f>IF(J138&gt;INDEX('Pace of change parameters'!$E$24:$I$24,1,$B$6),0,IF(J138&lt;INDEX('Pace of change parameters'!$E$23:$I$23,1,$B$6),1,(J138-INDEX('Pace of change parameters'!$E$24:$I$24,1,$B$6))/(INDEX('Pace of change parameters'!$E$23:$I$23,1,$B$6)-INDEX('Pace of change parameters'!$E$24:$I$24,1,$B$6))))</f>
        <v>1</v>
      </c>
      <c r="W138" s="131">
        <f>MIN(S138, S138+(INDEX('Pace of change parameters'!$E$25:$I$25,1,$B$6)-S138)*(1-V138))</f>
        <v>2.0905836334963457E-2</v>
      </c>
      <c r="X138" s="131">
        <v>1.1119783131080974E-2</v>
      </c>
      <c r="Y138" s="107">
        <f t="shared" si="20"/>
        <v>299390.8455635914</v>
      </c>
      <c r="Z138" s="96">
        <v>0</v>
      </c>
      <c r="AA138" s="98">
        <f t="shared" ref="AA138:AA201" si="23">(1+Z138)*AJ138</f>
        <v>309866.32203890645</v>
      </c>
      <c r="AB138" s="98">
        <f>IF(INDEX('Pace of change parameters'!$E$27:$I$27,1,$B$6)=1,MAX(AA138,Y138),Y138)</f>
        <v>299390.8455635914</v>
      </c>
      <c r="AC138" s="96">
        <f t="shared" si="21"/>
        <v>2.0905836334963457E-2</v>
      </c>
      <c r="AD138" s="142">
        <v>1.1119783131080974E-2</v>
      </c>
      <c r="AE138" s="55">
        <f>IF(ROUND(AB138,0)/D138 &gt; (1+'Pace of change parameters'!$F$25), ROUND(AB138,0), ROUNDUP(AB138,0))</f>
        <v>299391</v>
      </c>
      <c r="AF138" s="55">
        <v>1252.9900860838354</v>
      </c>
      <c r="AG138" s="16">
        <f t="shared" si="22"/>
        <v>2.0906362954374869E-2</v>
      </c>
      <c r="AH138" s="16">
        <f t="shared" si="22"/>
        <v>1.1120304702499473E-2</v>
      </c>
      <c r="AI138" s="55"/>
      <c r="AJ138" s="55">
        <v>309866.32203890645</v>
      </c>
      <c r="AK138" s="55">
        <v>1296.830664669315</v>
      </c>
      <c r="AL138" s="16">
        <f t="shared" ref="AL138:AM160" si="24">AE138/AJ138-1</f>
        <v>-3.380593918687036E-2</v>
      </c>
      <c r="AM138" s="57">
        <f t="shared" si="24"/>
        <v>-3.380593918687036E-2</v>
      </c>
      <c r="AN138" s="10"/>
    </row>
    <row r="139" spans="1:40" x14ac:dyDescent="0.2">
      <c r="A139" s="188" t="s">
        <v>325</v>
      </c>
      <c r="B139" s="188" t="s">
        <v>326</v>
      </c>
      <c r="D139" s="67">
        <v>406569</v>
      </c>
      <c r="E139" s="72">
        <v>1089.3990476181827</v>
      </c>
      <c r="F139" s="54"/>
      <c r="G139" s="87">
        <v>399679.95281938912</v>
      </c>
      <c r="H139" s="80">
        <v>1061.8595298178204</v>
      </c>
      <c r="I139" s="89"/>
      <c r="J139" s="102">
        <f t="shared" si="17"/>
        <v>1.7236409111877515E-2</v>
      </c>
      <c r="K139" s="125">
        <f t="shared" si="17"/>
        <v>2.5935179773813655E-2</v>
      </c>
      <c r="L139" s="102">
        <v>1.9766248226527949E-2</v>
      </c>
      <c r="M139" s="96">
        <f>INDEX('Pace of change parameters'!$E$20:$I$20,1,$B$6)</f>
        <v>1.1119783131080974E-2</v>
      </c>
      <c r="N139" s="107">
        <f>IF(INDEX('Pace of change parameters'!$E$28:$I$28,1,$B$6)=1,(1+L139)*D139,D139)</f>
        <v>414605.34377521125</v>
      </c>
      <c r="O139" s="93">
        <f>IF(K139&lt;INDEX('Pace of change parameters'!$E$16:$I$16,1,$B$6),1,IF(K139&gt;INDEX('Pace of change parameters'!$E$17:$I$17,1,$B$6),0,(K139-INDEX('Pace of change parameters'!$E$17:$I$17,1,$B$6))/(INDEX('Pace of change parameters'!$E$16:$I$16,1,$B$6)-INDEX('Pace of change parameters'!$E$17:$I$17,1,$B$6))))</f>
        <v>0</v>
      </c>
      <c r="P139" s="56">
        <v>1.9766248226527949E-2</v>
      </c>
      <c r="Q139" s="56">
        <v>1.1119783131080974E-2</v>
      </c>
      <c r="R139" s="9">
        <f>IF(INDEX('Pace of change parameters'!$E$29:$I$29,1,$B$6)=1,D139*(1+P139),D139)</f>
        <v>414605.34377521125</v>
      </c>
      <c r="S139" s="102">
        <f>IF(P139&lt;INDEX('Pace of change parameters'!$E$22:$I$22,1,$B$6),INDEX('Pace of change parameters'!$E$22:$I$22,1,$B$6),P139)</f>
        <v>2.0029986807694699E-2</v>
      </c>
      <c r="T139" s="131">
        <v>1.1381285507195527E-2</v>
      </c>
      <c r="U139" s="116">
        <f t="shared" si="19"/>
        <v>414712.57170641766</v>
      </c>
      <c r="V139" s="130">
        <f>IF(J139&gt;INDEX('Pace of change parameters'!$E$24:$I$24,1,$B$6),0,IF(J139&lt;INDEX('Pace of change parameters'!$E$23:$I$23,1,$B$6),1,(J139-INDEX('Pace of change parameters'!$E$24:$I$24,1,$B$6))/(INDEX('Pace of change parameters'!$E$23:$I$23,1,$B$6)-INDEX('Pace of change parameters'!$E$24:$I$24,1,$B$6))))</f>
        <v>1</v>
      </c>
      <c r="W139" s="131">
        <f>MIN(S139, S139+(INDEX('Pace of change parameters'!$E$25:$I$25,1,$B$6)-S139)*(1-V139))</f>
        <v>2.0029986807694699E-2</v>
      </c>
      <c r="X139" s="131">
        <v>1.1381285507195527E-2</v>
      </c>
      <c r="Y139" s="107">
        <f t="shared" si="20"/>
        <v>414712.57170641766</v>
      </c>
      <c r="Z139" s="96">
        <v>0</v>
      </c>
      <c r="AA139" s="98">
        <f t="shared" si="23"/>
        <v>408205.50273965695</v>
      </c>
      <c r="AB139" s="98">
        <f>IF(INDEX('Pace of change parameters'!$E$27:$I$27,1,$B$6)=1,MAX(AA139,Y139),Y139)</f>
        <v>414712.57170641766</v>
      </c>
      <c r="AC139" s="96">
        <f t="shared" si="21"/>
        <v>2.0029986807694744E-2</v>
      </c>
      <c r="AD139" s="142">
        <v>1.1381285507195527E-2</v>
      </c>
      <c r="AE139" s="55">
        <f>IF(ROUND(AB139,0)/D139 &gt; (1+'Pace of change parameters'!$F$25), ROUND(AB139,0), ROUNDUP(AB139,0))</f>
        <v>414713</v>
      </c>
      <c r="AF139" s="55">
        <v>1101.7989470898847</v>
      </c>
      <c r="AG139" s="16">
        <f t="shared" si="22"/>
        <v>2.0031040241631715E-2</v>
      </c>
      <c r="AH139" s="16">
        <f t="shared" si="22"/>
        <v>1.1382330009203301E-2</v>
      </c>
      <c r="AI139" s="55"/>
      <c r="AJ139" s="55">
        <v>408205.50273965695</v>
      </c>
      <c r="AK139" s="55">
        <v>1084.509993935206</v>
      </c>
      <c r="AL139" s="16">
        <f t="shared" si="24"/>
        <v>1.5941718611503841E-2</v>
      </c>
      <c r="AM139" s="57">
        <f t="shared" si="24"/>
        <v>1.5941718611503619E-2</v>
      </c>
      <c r="AN139" s="10"/>
    </row>
    <row r="140" spans="1:40" x14ac:dyDescent="0.2">
      <c r="A140" s="188" t="s">
        <v>327</v>
      </c>
      <c r="B140" s="188" t="s">
        <v>328</v>
      </c>
      <c r="D140" s="67">
        <v>421490</v>
      </c>
      <c r="E140" s="72">
        <v>1225.7557388110508</v>
      </c>
      <c r="F140" s="54"/>
      <c r="G140" s="87">
        <v>430438.42644497706</v>
      </c>
      <c r="H140" s="80">
        <v>1238.0811452550836</v>
      </c>
      <c r="I140" s="89"/>
      <c r="J140" s="102">
        <f t="shared" si="17"/>
        <v>-2.078909756938474E-2</v>
      </c>
      <c r="K140" s="125">
        <f t="shared" si="17"/>
        <v>-9.9552492914294355E-3</v>
      </c>
      <c r="L140" s="102">
        <v>2.2306666665659947E-2</v>
      </c>
      <c r="M140" s="96">
        <f>INDEX('Pace of change parameters'!$E$20:$I$20,1,$B$6)</f>
        <v>1.1119783131080974E-2</v>
      </c>
      <c r="N140" s="107">
        <f>IF(INDEX('Pace of change parameters'!$E$28:$I$28,1,$B$6)=1,(1+L140)*D140,D140)</f>
        <v>430892.03693290899</v>
      </c>
      <c r="O140" s="93">
        <f>IF(K140&lt;INDEX('Pace of change parameters'!$E$16:$I$16,1,$B$6),1,IF(K140&gt;INDEX('Pace of change parameters'!$E$17:$I$17,1,$B$6),0,(K140-INDEX('Pace of change parameters'!$E$17:$I$17,1,$B$6))/(INDEX('Pace of change parameters'!$E$16:$I$16,1,$B$6)-INDEX('Pace of change parameters'!$E$17:$I$17,1,$B$6))))</f>
        <v>0</v>
      </c>
      <c r="P140" s="56">
        <v>2.2306666665659947E-2</v>
      </c>
      <c r="Q140" s="56">
        <v>1.1119783131080974E-2</v>
      </c>
      <c r="R140" s="9">
        <f>IF(INDEX('Pace of change parameters'!$E$29:$I$29,1,$B$6)=1,D140*(1+P140),D140)</f>
        <v>430892.03693290899</v>
      </c>
      <c r="S140" s="102">
        <f>IF(P140&lt;INDEX('Pace of change parameters'!$E$22:$I$22,1,$B$6),INDEX('Pace of change parameters'!$E$22:$I$22,1,$B$6),P140)</f>
        <v>2.2306666665659947E-2</v>
      </c>
      <c r="T140" s="131">
        <v>1.1119783131080974E-2</v>
      </c>
      <c r="U140" s="116">
        <f t="shared" si="19"/>
        <v>430892.03693290899</v>
      </c>
      <c r="V140" s="130">
        <f>IF(J140&gt;INDEX('Pace of change parameters'!$E$24:$I$24,1,$B$6),0,IF(J140&lt;INDEX('Pace of change parameters'!$E$23:$I$23,1,$B$6),1,(J140-INDEX('Pace of change parameters'!$E$24:$I$24,1,$B$6))/(INDEX('Pace of change parameters'!$E$23:$I$23,1,$B$6)-INDEX('Pace of change parameters'!$E$24:$I$24,1,$B$6))))</f>
        <v>1</v>
      </c>
      <c r="W140" s="131">
        <f>MIN(S140, S140+(INDEX('Pace of change parameters'!$E$25:$I$25,1,$B$6)-S140)*(1-V140))</f>
        <v>2.2306666665659947E-2</v>
      </c>
      <c r="X140" s="131">
        <v>1.1119783131080974E-2</v>
      </c>
      <c r="Y140" s="107">
        <f t="shared" si="20"/>
        <v>430892.03693290899</v>
      </c>
      <c r="Z140" s="96">
        <v>0</v>
      </c>
      <c r="AA140" s="98">
        <f t="shared" si="23"/>
        <v>439620.08358432446</v>
      </c>
      <c r="AB140" s="98">
        <f>IF(INDEX('Pace of change parameters'!$E$27:$I$27,1,$B$6)=1,MAX(AA140,Y140),Y140)</f>
        <v>430892.03693290899</v>
      </c>
      <c r="AC140" s="96">
        <f t="shared" si="21"/>
        <v>2.2306666665659947E-2</v>
      </c>
      <c r="AD140" s="142">
        <v>1.1119783131080974E-2</v>
      </c>
      <c r="AE140" s="55">
        <f>IF(ROUND(AB140,0)/D140 &gt; (1+'Pace of change parameters'!$F$25), ROUND(AB140,0), ROUNDUP(AB140,0))</f>
        <v>430892</v>
      </c>
      <c r="AF140" s="55">
        <v>1239.3857705672292</v>
      </c>
      <c r="AG140" s="16">
        <f t="shared" si="22"/>
        <v>2.2306579041021068E-2</v>
      </c>
      <c r="AH140" s="16">
        <f t="shared" si="22"/>
        <v>1.1119696465299977E-2</v>
      </c>
      <c r="AI140" s="55"/>
      <c r="AJ140" s="55">
        <v>439620.08358432446</v>
      </c>
      <c r="AK140" s="55">
        <v>1264.4905824429036</v>
      </c>
      <c r="AL140" s="16">
        <f t="shared" si="24"/>
        <v>-1.9853696203236182E-2</v>
      </c>
      <c r="AM140" s="57">
        <f t="shared" si="24"/>
        <v>-1.9853696203236071E-2</v>
      </c>
      <c r="AN140" s="10"/>
    </row>
    <row r="141" spans="1:40" x14ac:dyDescent="0.2">
      <c r="A141" s="188" t="s">
        <v>329</v>
      </c>
      <c r="B141" s="188" t="s">
        <v>330</v>
      </c>
      <c r="D141" s="67">
        <v>354671</v>
      </c>
      <c r="E141" s="72">
        <v>1343.7500513985535</v>
      </c>
      <c r="F141" s="54"/>
      <c r="G141" s="87">
        <v>298398.31512886711</v>
      </c>
      <c r="H141" s="80">
        <v>1116.5383091801898</v>
      </c>
      <c r="I141" s="89"/>
      <c r="J141" s="102">
        <f t="shared" si="17"/>
        <v>0.18858244841908989</v>
      </c>
      <c r="K141" s="125">
        <f t="shared" si="17"/>
        <v>0.20349659331007852</v>
      </c>
      <c r="L141" s="102">
        <v>2.380715451858495E-2</v>
      </c>
      <c r="M141" s="96">
        <f>INDEX('Pace of change parameters'!$E$20:$I$20,1,$B$6)</f>
        <v>1.1119783131080974E-2</v>
      </c>
      <c r="N141" s="107">
        <f>IF(INDEX('Pace of change parameters'!$E$28:$I$28,1,$B$6)=1,(1+L141)*D141,D141)</f>
        <v>363114.70730026107</v>
      </c>
      <c r="O141" s="93">
        <f>IF(K141&lt;INDEX('Pace of change parameters'!$E$16:$I$16,1,$B$6),1,IF(K141&gt;INDEX('Pace of change parameters'!$E$17:$I$17,1,$B$6),0,(K141-INDEX('Pace of change parameters'!$E$17:$I$17,1,$B$6))/(INDEX('Pace of change parameters'!$E$16:$I$16,1,$B$6)-INDEX('Pace of change parameters'!$E$17:$I$17,1,$B$6))))</f>
        <v>0</v>
      </c>
      <c r="P141" s="56">
        <v>2.380715451858495E-2</v>
      </c>
      <c r="Q141" s="56">
        <v>1.1119783131080974E-2</v>
      </c>
      <c r="R141" s="9">
        <f>IF(INDEX('Pace of change parameters'!$E$29:$I$29,1,$B$6)=1,D141*(1+P141),D141)</f>
        <v>363114.70730026107</v>
      </c>
      <c r="S141" s="102">
        <f>IF(P141&lt;INDEX('Pace of change parameters'!$E$22:$I$22,1,$B$6),INDEX('Pace of change parameters'!$E$22:$I$22,1,$B$6),P141)</f>
        <v>2.380715451858495E-2</v>
      </c>
      <c r="T141" s="131">
        <v>1.1119783131080974E-2</v>
      </c>
      <c r="U141" s="116">
        <f t="shared" si="19"/>
        <v>363114.70730026107</v>
      </c>
      <c r="V141" s="130">
        <f>IF(J141&gt;INDEX('Pace of change parameters'!$E$24:$I$24,1,$B$6),0,IF(J141&lt;INDEX('Pace of change parameters'!$E$23:$I$23,1,$B$6),1,(J141-INDEX('Pace of change parameters'!$E$24:$I$24,1,$B$6))/(INDEX('Pace of change parameters'!$E$23:$I$23,1,$B$6)-INDEX('Pace of change parameters'!$E$24:$I$24,1,$B$6))))</f>
        <v>0</v>
      </c>
      <c r="W141" s="131">
        <f>MIN(S141, S141+(INDEX('Pace of change parameters'!$E$25:$I$25,1,$B$6)-S141)*(1-V141))</f>
        <v>1.6299868076946993E-3</v>
      </c>
      <c r="X141" s="131">
        <v>-1.0782557468248966E-2</v>
      </c>
      <c r="Y141" s="107">
        <f t="shared" si="20"/>
        <v>355249.10905107192</v>
      </c>
      <c r="Z141" s="96">
        <v>0</v>
      </c>
      <c r="AA141" s="98">
        <f t="shared" si="23"/>
        <v>304763.43230276892</v>
      </c>
      <c r="AB141" s="98">
        <f>IF(INDEX('Pace of change parameters'!$E$27:$I$27,1,$B$6)=1,MAX(AA141,Y141),Y141)</f>
        <v>355249.10905107192</v>
      </c>
      <c r="AC141" s="96">
        <f t="shared" si="21"/>
        <v>1.6299868076947721E-3</v>
      </c>
      <c r="AD141" s="142">
        <v>-1.0782557468248966E-2</v>
      </c>
      <c r="AE141" s="55">
        <f>IF(ROUND(AB141,0)/D141 &gt; (1+'Pace of change parameters'!$F$25), ROUND(AB141,0), ROUNDUP(AB141,0))</f>
        <v>355250</v>
      </c>
      <c r="AF141" s="55">
        <v>1329.2643229736871</v>
      </c>
      <c r="AG141" s="16">
        <f t="shared" si="22"/>
        <v>1.6324988510478811E-3</v>
      </c>
      <c r="AH141" s="16">
        <f t="shared" si="22"/>
        <v>-1.0780076555003681E-2</v>
      </c>
      <c r="AI141" s="55"/>
      <c r="AJ141" s="55">
        <v>304763.43230276892</v>
      </c>
      <c r="AK141" s="55">
        <v>1140.3551231726315</v>
      </c>
      <c r="AL141" s="16">
        <f t="shared" si="24"/>
        <v>0.16565821993720986</v>
      </c>
      <c r="AM141" s="57">
        <f t="shared" si="24"/>
        <v>0.16565821993720964</v>
      </c>
      <c r="AN141" s="10"/>
    </row>
    <row r="142" spans="1:40" x14ac:dyDescent="0.2">
      <c r="A142" s="188" t="s">
        <v>331</v>
      </c>
      <c r="B142" s="188" t="s">
        <v>332</v>
      </c>
      <c r="D142" s="67">
        <v>267044</v>
      </c>
      <c r="E142" s="72">
        <v>1250.8645804721684</v>
      </c>
      <c r="F142" s="54"/>
      <c r="G142" s="87">
        <v>222256.96550314297</v>
      </c>
      <c r="H142" s="80">
        <v>1029.0258938433633</v>
      </c>
      <c r="I142" s="89"/>
      <c r="J142" s="102">
        <f t="shared" si="17"/>
        <v>0.20151015017895446</v>
      </c>
      <c r="K142" s="125">
        <f t="shared" si="17"/>
        <v>0.2155812482038213</v>
      </c>
      <c r="L142" s="102">
        <v>2.2961185870125966E-2</v>
      </c>
      <c r="M142" s="96">
        <f>INDEX('Pace of change parameters'!$E$20:$I$20,1,$B$6)</f>
        <v>1.1119783131080974E-2</v>
      </c>
      <c r="N142" s="107">
        <f>IF(INDEX('Pace of change parameters'!$E$28:$I$28,1,$B$6)=1,(1+L142)*D142,D142)</f>
        <v>273175.64691950195</v>
      </c>
      <c r="O142" s="93">
        <f>IF(K142&lt;INDEX('Pace of change parameters'!$E$16:$I$16,1,$B$6),1,IF(K142&gt;INDEX('Pace of change parameters'!$E$17:$I$17,1,$B$6),0,(K142-INDEX('Pace of change parameters'!$E$17:$I$17,1,$B$6))/(INDEX('Pace of change parameters'!$E$16:$I$16,1,$B$6)-INDEX('Pace of change parameters'!$E$17:$I$17,1,$B$6))))</f>
        <v>0</v>
      </c>
      <c r="P142" s="56">
        <v>2.2961185870125966E-2</v>
      </c>
      <c r="Q142" s="56">
        <v>1.1119783131080974E-2</v>
      </c>
      <c r="R142" s="9">
        <f>IF(INDEX('Pace of change parameters'!$E$29:$I$29,1,$B$6)=1,D142*(1+P142),D142)</f>
        <v>273175.64691950195</v>
      </c>
      <c r="S142" s="102">
        <f>IF(P142&lt;INDEX('Pace of change parameters'!$E$22:$I$22,1,$B$6),INDEX('Pace of change parameters'!$E$22:$I$22,1,$B$6),P142)</f>
        <v>2.2961185870125966E-2</v>
      </c>
      <c r="T142" s="131">
        <v>1.1119783131080974E-2</v>
      </c>
      <c r="U142" s="116">
        <f t="shared" si="19"/>
        <v>273175.64691950195</v>
      </c>
      <c r="V142" s="130">
        <f>IF(J142&gt;INDEX('Pace of change parameters'!$E$24:$I$24,1,$B$6),0,IF(J142&lt;INDEX('Pace of change parameters'!$E$23:$I$23,1,$B$6),1,(J142-INDEX('Pace of change parameters'!$E$24:$I$24,1,$B$6))/(INDEX('Pace of change parameters'!$E$23:$I$23,1,$B$6)-INDEX('Pace of change parameters'!$E$24:$I$24,1,$B$6))))</f>
        <v>0</v>
      </c>
      <c r="W142" s="131">
        <f>MIN(S142, S142+(INDEX('Pace of change parameters'!$E$25:$I$25,1,$B$6)-S142)*(1-V142))</f>
        <v>1.6299868076946993E-3</v>
      </c>
      <c r="X142" s="131">
        <v>-9.9644942274831338E-3</v>
      </c>
      <c r="Y142" s="107">
        <f t="shared" si="20"/>
        <v>267479.27819707402</v>
      </c>
      <c r="Z142" s="96">
        <v>0</v>
      </c>
      <c r="AA142" s="98">
        <f t="shared" si="23"/>
        <v>226997.91595902073</v>
      </c>
      <c r="AB142" s="98">
        <f>IF(INDEX('Pace of change parameters'!$E$27:$I$27,1,$B$6)=1,MAX(AA142,Y142),Y142)</f>
        <v>267479.27819707402</v>
      </c>
      <c r="AC142" s="96">
        <f t="shared" si="21"/>
        <v>1.6299868076947721E-3</v>
      </c>
      <c r="AD142" s="142">
        <v>-9.9644942274831338E-3</v>
      </c>
      <c r="AE142" s="55">
        <f>IF(ROUND(AB142,0)/D142 &gt; (1+'Pace of change parameters'!$F$25), ROUND(AB142,0), ROUNDUP(AB142,0))</f>
        <v>267480</v>
      </c>
      <c r="AF142" s="55">
        <v>1238.4036894507612</v>
      </c>
      <c r="AG142" s="16">
        <f t="shared" si="22"/>
        <v>1.6326897440122057E-3</v>
      </c>
      <c r="AH142" s="16">
        <f t="shared" si="22"/>
        <v>-9.961822579310331E-3</v>
      </c>
      <c r="AI142" s="55"/>
      <c r="AJ142" s="55">
        <v>226997.91595902073</v>
      </c>
      <c r="AK142" s="55">
        <v>1050.9759855738191</v>
      </c>
      <c r="AL142" s="16">
        <f t="shared" si="24"/>
        <v>0.17833680926078355</v>
      </c>
      <c r="AM142" s="57">
        <f t="shared" si="24"/>
        <v>0.17833680926078355</v>
      </c>
      <c r="AN142" s="10"/>
    </row>
    <row r="143" spans="1:40" x14ac:dyDescent="0.2">
      <c r="A143" s="188" t="s">
        <v>333</v>
      </c>
      <c r="B143" s="188" t="s">
        <v>334</v>
      </c>
      <c r="D143" s="67">
        <v>369643</v>
      </c>
      <c r="E143" s="72">
        <v>1223.7072976122429</v>
      </c>
      <c r="F143" s="54"/>
      <c r="G143" s="87">
        <v>352449.63138284109</v>
      </c>
      <c r="H143" s="80">
        <v>1151.3775869973567</v>
      </c>
      <c r="I143" s="89"/>
      <c r="J143" s="102">
        <f t="shared" si="17"/>
        <v>4.8782484321803654E-2</v>
      </c>
      <c r="K143" s="125">
        <f t="shared" si="17"/>
        <v>6.2820148170082524E-2</v>
      </c>
      <c r="L143" s="102">
        <v>2.4653342127460842E-2</v>
      </c>
      <c r="M143" s="96">
        <f>INDEX('Pace of change parameters'!$E$20:$I$20,1,$B$6)</f>
        <v>1.1119783131080974E-2</v>
      </c>
      <c r="N143" s="107">
        <f>IF(INDEX('Pace of change parameters'!$E$28:$I$28,1,$B$6)=1,(1+L143)*D143,D143)</f>
        <v>378755.93534402101</v>
      </c>
      <c r="O143" s="93">
        <f>IF(K143&lt;INDEX('Pace of change parameters'!$E$16:$I$16,1,$B$6),1,IF(K143&gt;INDEX('Pace of change parameters'!$E$17:$I$17,1,$B$6),0,(K143-INDEX('Pace of change parameters'!$E$17:$I$17,1,$B$6))/(INDEX('Pace of change parameters'!$E$16:$I$16,1,$B$6)-INDEX('Pace of change parameters'!$E$17:$I$17,1,$B$6))))</f>
        <v>0</v>
      </c>
      <c r="P143" s="56">
        <v>2.4653342127460842E-2</v>
      </c>
      <c r="Q143" s="56">
        <v>1.1119783131080974E-2</v>
      </c>
      <c r="R143" s="9">
        <f>IF(INDEX('Pace of change parameters'!$E$29:$I$29,1,$B$6)=1,D143*(1+P143),D143)</f>
        <v>378755.93534402101</v>
      </c>
      <c r="S143" s="102">
        <f>IF(P143&lt;INDEX('Pace of change parameters'!$E$22:$I$22,1,$B$6),INDEX('Pace of change parameters'!$E$22:$I$22,1,$B$6),P143)</f>
        <v>2.4653342127460842E-2</v>
      </c>
      <c r="T143" s="131">
        <v>1.1119783131080974E-2</v>
      </c>
      <c r="U143" s="116">
        <f t="shared" si="19"/>
        <v>378755.93534402101</v>
      </c>
      <c r="V143" s="130">
        <f>IF(J143&gt;INDEX('Pace of change parameters'!$E$24:$I$24,1,$B$6),0,IF(J143&lt;INDEX('Pace of change parameters'!$E$23:$I$23,1,$B$6),1,(J143-INDEX('Pace of change parameters'!$E$24:$I$24,1,$B$6))/(INDEX('Pace of change parameters'!$E$23:$I$23,1,$B$6)-INDEX('Pace of change parameters'!$E$24:$I$24,1,$B$6))))</f>
        <v>1</v>
      </c>
      <c r="W143" s="131">
        <f>MIN(S143, S143+(INDEX('Pace of change parameters'!$E$25:$I$25,1,$B$6)-S143)*(1-V143))</f>
        <v>2.4653342127460842E-2</v>
      </c>
      <c r="X143" s="131">
        <v>1.1119783131080974E-2</v>
      </c>
      <c r="Y143" s="107">
        <f t="shared" si="20"/>
        <v>378755.93534402101</v>
      </c>
      <c r="Z143" s="96">
        <v>0</v>
      </c>
      <c r="AA143" s="98">
        <f t="shared" si="23"/>
        <v>359967.71405258222</v>
      </c>
      <c r="AB143" s="98">
        <f>IF(INDEX('Pace of change parameters'!$E$27:$I$27,1,$B$6)=1,MAX(AA143,Y143),Y143)</f>
        <v>378755.93534402101</v>
      </c>
      <c r="AC143" s="96">
        <f t="shared" si="21"/>
        <v>2.4653342127460842E-2</v>
      </c>
      <c r="AD143" s="142">
        <v>1.1119783131080974E-2</v>
      </c>
      <c r="AE143" s="55">
        <f>IF(ROUND(AB143,0)/D143 &gt; (1+'Pace of change parameters'!$F$25), ROUND(AB143,0), ROUNDUP(AB143,0))</f>
        <v>378756</v>
      </c>
      <c r="AF143" s="55">
        <v>1237.3148685948711</v>
      </c>
      <c r="AG143" s="16">
        <f t="shared" si="22"/>
        <v>2.4653517042118933E-2</v>
      </c>
      <c r="AH143" s="16">
        <f t="shared" si="22"/>
        <v>1.1119955735476861E-2</v>
      </c>
      <c r="AI143" s="55"/>
      <c r="AJ143" s="55">
        <v>359967.71405258222</v>
      </c>
      <c r="AK143" s="55">
        <v>1175.9375556066884</v>
      </c>
      <c r="AL143" s="16">
        <f t="shared" si="24"/>
        <v>5.2194364144205752E-2</v>
      </c>
      <c r="AM143" s="57">
        <f t="shared" si="24"/>
        <v>5.2194364144205752E-2</v>
      </c>
      <c r="AN143" s="10"/>
    </row>
    <row r="144" spans="1:40" x14ac:dyDescent="0.2">
      <c r="A144" s="188" t="s">
        <v>335</v>
      </c>
      <c r="B144" s="188" t="s">
        <v>336</v>
      </c>
      <c r="D144" s="67">
        <v>467031</v>
      </c>
      <c r="E144" s="72">
        <v>1154.4489409647808</v>
      </c>
      <c r="F144" s="54"/>
      <c r="G144" s="87">
        <v>487028.14186627953</v>
      </c>
      <c r="H144" s="80">
        <v>1190.5643329779011</v>
      </c>
      <c r="I144" s="89"/>
      <c r="J144" s="102">
        <f t="shared" si="17"/>
        <v>-4.1059520276694905E-2</v>
      </c>
      <c r="K144" s="125">
        <f t="shared" si="17"/>
        <v>-3.03346833201249E-2</v>
      </c>
      <c r="L144" s="102">
        <v>2.2428195954337982E-2</v>
      </c>
      <c r="M144" s="96">
        <f>INDEX('Pace of change parameters'!$E$20:$I$20,1,$B$6)</f>
        <v>1.1119783131080974E-2</v>
      </c>
      <c r="N144" s="107">
        <f>IF(INDEX('Pace of change parameters'!$E$28:$I$28,1,$B$6)=1,(1+L144)*D144,D144)</f>
        <v>477505.6627847504</v>
      </c>
      <c r="O144" s="93">
        <f>IF(K144&lt;INDEX('Pace of change parameters'!$E$16:$I$16,1,$B$6),1,IF(K144&gt;INDEX('Pace of change parameters'!$E$17:$I$17,1,$B$6),0,(K144-INDEX('Pace of change parameters'!$E$17:$I$17,1,$B$6))/(INDEX('Pace of change parameters'!$E$16:$I$16,1,$B$6)-INDEX('Pace of change parameters'!$E$17:$I$17,1,$B$6))))</f>
        <v>0</v>
      </c>
      <c r="P144" s="56">
        <v>2.2428195954337982E-2</v>
      </c>
      <c r="Q144" s="56">
        <v>1.1119783131080974E-2</v>
      </c>
      <c r="R144" s="9">
        <f>IF(INDEX('Pace of change parameters'!$E$29:$I$29,1,$B$6)=1,D144*(1+P144),D144)</f>
        <v>477505.6627847504</v>
      </c>
      <c r="S144" s="102">
        <f>IF(P144&lt;INDEX('Pace of change parameters'!$E$22:$I$22,1,$B$6),INDEX('Pace of change parameters'!$E$22:$I$22,1,$B$6),P144)</f>
        <v>2.2428195954337982E-2</v>
      </c>
      <c r="T144" s="131">
        <v>1.1119783131080974E-2</v>
      </c>
      <c r="U144" s="116">
        <f t="shared" si="19"/>
        <v>477505.6627847504</v>
      </c>
      <c r="V144" s="130">
        <f>IF(J144&gt;INDEX('Pace of change parameters'!$E$24:$I$24,1,$B$6),0,IF(J144&lt;INDEX('Pace of change parameters'!$E$23:$I$23,1,$B$6),1,(J144-INDEX('Pace of change parameters'!$E$24:$I$24,1,$B$6))/(INDEX('Pace of change parameters'!$E$23:$I$23,1,$B$6)-INDEX('Pace of change parameters'!$E$24:$I$24,1,$B$6))))</f>
        <v>1</v>
      </c>
      <c r="W144" s="131">
        <f>MIN(S144, S144+(INDEX('Pace of change parameters'!$E$25:$I$25,1,$B$6)-S144)*(1-V144))</f>
        <v>2.2428195954337982E-2</v>
      </c>
      <c r="X144" s="131">
        <v>1.1119783131080974E-2</v>
      </c>
      <c r="Y144" s="107">
        <f t="shared" si="20"/>
        <v>477505.6627847504</v>
      </c>
      <c r="Z144" s="96">
        <v>0</v>
      </c>
      <c r="AA144" s="98">
        <f t="shared" si="23"/>
        <v>497416.91094705591</v>
      </c>
      <c r="AB144" s="98">
        <f>IF(INDEX('Pace of change parameters'!$E$27:$I$27,1,$B$6)=1,MAX(AA144,Y144),Y144)</f>
        <v>477505.6627847504</v>
      </c>
      <c r="AC144" s="96">
        <f t="shared" si="21"/>
        <v>2.2428195954337982E-2</v>
      </c>
      <c r="AD144" s="142">
        <v>1.1119783131080974E-2</v>
      </c>
      <c r="AE144" s="55">
        <f>IF(ROUND(AB144,0)/D144 &gt; (1+'Pace of change parameters'!$F$25), ROUND(AB144,0), ROUNDUP(AB144,0))</f>
        <v>477506</v>
      </c>
      <c r="AF144" s="55">
        <v>1167.2869871635382</v>
      </c>
      <c r="AG144" s="16">
        <f t="shared" si="22"/>
        <v>2.2428917994737008E-2</v>
      </c>
      <c r="AH144" s="16">
        <f t="shared" si="22"/>
        <v>1.1120497185461042E-2</v>
      </c>
      <c r="AI144" s="55"/>
      <c r="AJ144" s="55">
        <v>497416.91094705591</v>
      </c>
      <c r="AK144" s="55">
        <v>1215.9601917956693</v>
      </c>
      <c r="AL144" s="16">
        <f t="shared" si="24"/>
        <v>-4.0028616858133304E-2</v>
      </c>
      <c r="AM144" s="57">
        <f t="shared" si="24"/>
        <v>-4.0028616858133192E-2</v>
      </c>
      <c r="AN144" s="10"/>
    </row>
    <row r="145" spans="1:40" x14ac:dyDescent="0.2">
      <c r="A145" s="188" t="s">
        <v>337</v>
      </c>
      <c r="B145" s="188" t="s">
        <v>338</v>
      </c>
      <c r="D145" s="67">
        <v>475508</v>
      </c>
      <c r="E145" s="72">
        <v>1103.7362835022805</v>
      </c>
      <c r="F145" s="54"/>
      <c r="G145" s="87">
        <v>486828.88046496885</v>
      </c>
      <c r="H145" s="80">
        <v>1118.6682298650999</v>
      </c>
      <c r="I145" s="89"/>
      <c r="J145" s="102">
        <f t="shared" si="17"/>
        <v>-2.3254332105680176E-2</v>
      </c>
      <c r="K145" s="125">
        <f t="shared" si="17"/>
        <v>-1.3347966773508912E-2</v>
      </c>
      <c r="L145" s="102">
        <v>2.137477815744826E-2</v>
      </c>
      <c r="M145" s="96">
        <f>INDEX('Pace of change parameters'!$E$20:$I$20,1,$B$6)</f>
        <v>1.1119783131080974E-2</v>
      </c>
      <c r="N145" s="107">
        <f>IF(INDEX('Pace of change parameters'!$E$28:$I$28,1,$B$6)=1,(1+L145)*D145,D145)</f>
        <v>485671.87801209191</v>
      </c>
      <c r="O145" s="93">
        <f>IF(K145&lt;INDEX('Pace of change parameters'!$E$16:$I$16,1,$B$6),1,IF(K145&gt;INDEX('Pace of change parameters'!$E$17:$I$17,1,$B$6),0,(K145-INDEX('Pace of change parameters'!$E$17:$I$17,1,$B$6))/(INDEX('Pace of change parameters'!$E$16:$I$16,1,$B$6)-INDEX('Pace of change parameters'!$E$17:$I$17,1,$B$6))))</f>
        <v>0</v>
      </c>
      <c r="P145" s="56">
        <v>2.137477815744826E-2</v>
      </c>
      <c r="Q145" s="56">
        <v>1.1119783131080974E-2</v>
      </c>
      <c r="R145" s="9">
        <f>IF(INDEX('Pace of change parameters'!$E$29:$I$29,1,$B$6)=1,D145*(1+P145),D145)</f>
        <v>485671.87801209191</v>
      </c>
      <c r="S145" s="102">
        <f>IF(P145&lt;INDEX('Pace of change parameters'!$E$22:$I$22,1,$B$6),INDEX('Pace of change parameters'!$E$22:$I$22,1,$B$6),P145)</f>
        <v>2.137477815744826E-2</v>
      </c>
      <c r="T145" s="131">
        <v>1.1119783131080974E-2</v>
      </c>
      <c r="U145" s="116">
        <f t="shared" si="19"/>
        <v>485671.87801209191</v>
      </c>
      <c r="V145" s="130">
        <f>IF(J145&gt;INDEX('Pace of change parameters'!$E$24:$I$24,1,$B$6),0,IF(J145&lt;INDEX('Pace of change parameters'!$E$23:$I$23,1,$B$6),1,(J145-INDEX('Pace of change parameters'!$E$24:$I$24,1,$B$6))/(INDEX('Pace of change parameters'!$E$23:$I$23,1,$B$6)-INDEX('Pace of change parameters'!$E$24:$I$24,1,$B$6))))</f>
        <v>1</v>
      </c>
      <c r="W145" s="131">
        <f>MIN(S145, S145+(INDEX('Pace of change parameters'!$E$25:$I$25,1,$B$6)-S145)*(1-V145))</f>
        <v>2.137477815744826E-2</v>
      </c>
      <c r="X145" s="131">
        <v>1.1119783131080974E-2</v>
      </c>
      <c r="Y145" s="107">
        <f t="shared" si="20"/>
        <v>485671.87801209191</v>
      </c>
      <c r="Z145" s="96">
        <v>0</v>
      </c>
      <c r="AA145" s="98">
        <f t="shared" si="23"/>
        <v>497213.39911233704</v>
      </c>
      <c r="AB145" s="98">
        <f>IF(INDEX('Pace of change parameters'!$E$27:$I$27,1,$B$6)=1,MAX(AA145,Y145),Y145)</f>
        <v>485671.87801209191</v>
      </c>
      <c r="AC145" s="96">
        <f t="shared" si="21"/>
        <v>2.137477815744826E-2</v>
      </c>
      <c r="AD145" s="142">
        <v>1.1119783131080974E-2</v>
      </c>
      <c r="AE145" s="55">
        <f>IF(ROUND(AB145,0)/D145 &gt; (1+'Pace of change parameters'!$F$25), ROUND(AB145,0), ROUNDUP(AB145,0))</f>
        <v>485672</v>
      </c>
      <c r="AF145" s="55">
        <v>1116.0098719207722</v>
      </c>
      <c r="AG145" s="16">
        <f t="shared" si="22"/>
        <v>2.1375034699731676E-2</v>
      </c>
      <c r="AH145" s="16">
        <f t="shared" si="22"/>
        <v>1.1120037097581248E-2</v>
      </c>
      <c r="AI145" s="55"/>
      <c r="AJ145" s="55">
        <v>497213.39911233704</v>
      </c>
      <c r="AK145" s="55">
        <v>1142.5304770722855</v>
      </c>
      <c r="AL145" s="16">
        <f t="shared" si="24"/>
        <v>-2.3212164299959759E-2</v>
      </c>
      <c r="AM145" s="57">
        <f t="shared" si="24"/>
        <v>-2.3212164299959759E-2</v>
      </c>
      <c r="AN145" s="10"/>
    </row>
    <row r="146" spans="1:40" x14ac:dyDescent="0.2">
      <c r="A146" s="188" t="s">
        <v>339</v>
      </c>
      <c r="B146" s="188" t="s">
        <v>340</v>
      </c>
      <c r="D146" s="67">
        <v>385869</v>
      </c>
      <c r="E146" s="72">
        <v>1172.7375811133982</v>
      </c>
      <c r="F146" s="54"/>
      <c r="G146" s="87">
        <v>397363.65432315588</v>
      </c>
      <c r="H146" s="80">
        <v>1190.7478426487735</v>
      </c>
      <c r="I146" s="89"/>
      <c r="J146" s="102">
        <f t="shared" si="17"/>
        <v>-2.8927291658657484E-2</v>
      </c>
      <c r="K146" s="125">
        <f t="shared" si="17"/>
        <v>-1.5125168310456183E-2</v>
      </c>
      <c r="L146" s="102">
        <v>2.5491106562071764E-2</v>
      </c>
      <c r="M146" s="96">
        <f>INDEX('Pace of change parameters'!$E$20:$I$20,1,$B$6)</f>
        <v>1.1119783131080974E-2</v>
      </c>
      <c r="N146" s="107">
        <f>IF(INDEX('Pace of change parameters'!$E$28:$I$28,1,$B$6)=1,(1+L146)*D146,D146)</f>
        <v>395705.22779800009</v>
      </c>
      <c r="O146" s="93">
        <f>IF(K146&lt;INDEX('Pace of change parameters'!$E$16:$I$16,1,$B$6),1,IF(K146&gt;INDEX('Pace of change parameters'!$E$17:$I$17,1,$B$6),0,(K146-INDEX('Pace of change parameters'!$E$17:$I$17,1,$B$6))/(INDEX('Pace of change parameters'!$E$16:$I$16,1,$B$6)-INDEX('Pace of change parameters'!$E$17:$I$17,1,$B$6))))</f>
        <v>0</v>
      </c>
      <c r="P146" s="56">
        <v>2.5491106562071764E-2</v>
      </c>
      <c r="Q146" s="56">
        <v>1.1119783131080974E-2</v>
      </c>
      <c r="R146" s="9">
        <f>IF(INDEX('Pace of change parameters'!$E$29:$I$29,1,$B$6)=1,D146*(1+P146),D146)</f>
        <v>395705.22779800009</v>
      </c>
      <c r="S146" s="102">
        <f>IF(P146&lt;INDEX('Pace of change parameters'!$E$22:$I$22,1,$B$6),INDEX('Pace of change parameters'!$E$22:$I$22,1,$B$6),P146)</f>
        <v>2.5491106562071764E-2</v>
      </c>
      <c r="T146" s="131">
        <v>1.1119783131080974E-2</v>
      </c>
      <c r="U146" s="116">
        <f t="shared" si="19"/>
        <v>395705.22779800009</v>
      </c>
      <c r="V146" s="130">
        <f>IF(J146&gt;INDEX('Pace of change parameters'!$E$24:$I$24,1,$B$6),0,IF(J146&lt;INDEX('Pace of change parameters'!$E$23:$I$23,1,$B$6),1,(J146-INDEX('Pace of change parameters'!$E$24:$I$24,1,$B$6))/(INDEX('Pace of change parameters'!$E$23:$I$23,1,$B$6)-INDEX('Pace of change parameters'!$E$24:$I$24,1,$B$6))))</f>
        <v>1</v>
      </c>
      <c r="W146" s="131">
        <f>MIN(S146, S146+(INDEX('Pace of change parameters'!$E$25:$I$25,1,$B$6)-S146)*(1-V146))</f>
        <v>2.5491106562071764E-2</v>
      </c>
      <c r="X146" s="131">
        <v>1.1119783131080974E-2</v>
      </c>
      <c r="Y146" s="107">
        <f t="shared" si="20"/>
        <v>395705.22779800009</v>
      </c>
      <c r="Z146" s="96">
        <v>0</v>
      </c>
      <c r="AA146" s="98">
        <f t="shared" si="23"/>
        <v>405839.79541438288</v>
      </c>
      <c r="AB146" s="98">
        <f>IF(INDEX('Pace of change parameters'!$E$27:$I$27,1,$B$6)=1,MAX(AA146,Y146),Y146)</f>
        <v>395705.22779800009</v>
      </c>
      <c r="AC146" s="96">
        <f t="shared" si="21"/>
        <v>2.5491106562071764E-2</v>
      </c>
      <c r="AD146" s="142">
        <v>1.1119783131080974E-2</v>
      </c>
      <c r="AE146" s="55">
        <f>IF(ROUND(AB146,0)/D146 &gt; (1+'Pace of change parameters'!$F$25), ROUND(AB146,0), ROUNDUP(AB146,0))</f>
        <v>395705</v>
      </c>
      <c r="AF146" s="55">
        <v>1185.7774860610225</v>
      </c>
      <c r="AG146" s="16">
        <f t="shared" si="22"/>
        <v>2.5490516211460257E-2</v>
      </c>
      <c r="AH146" s="16">
        <f t="shared" si="22"/>
        <v>1.1119201053695349E-2</v>
      </c>
      <c r="AI146" s="55"/>
      <c r="AJ146" s="55">
        <v>405839.79541438288</v>
      </c>
      <c r="AK146" s="55">
        <v>1216.1476159007002</v>
      </c>
      <c r="AL146" s="16">
        <f t="shared" si="24"/>
        <v>-2.4972404207021515E-2</v>
      </c>
      <c r="AM146" s="57">
        <f t="shared" si="24"/>
        <v>-2.4972404207021404E-2</v>
      </c>
      <c r="AN146" s="10"/>
    </row>
    <row r="147" spans="1:40" x14ac:dyDescent="0.2">
      <c r="A147" s="188" t="s">
        <v>341</v>
      </c>
      <c r="B147" s="188" t="s">
        <v>342</v>
      </c>
      <c r="D147" s="67">
        <v>359356</v>
      </c>
      <c r="E147" s="72">
        <v>1242.5094202168416</v>
      </c>
      <c r="F147" s="54"/>
      <c r="G147" s="87">
        <v>367827.00992258033</v>
      </c>
      <c r="H147" s="80">
        <v>1257.4044938154539</v>
      </c>
      <c r="I147" s="89"/>
      <c r="J147" s="102">
        <f t="shared" si="17"/>
        <v>-2.3029874626018576E-2</v>
      </c>
      <c r="K147" s="125">
        <f t="shared" si="17"/>
        <v>-1.1845888631600854E-2</v>
      </c>
      <c r="L147" s="102">
        <v>2.2694701544157203E-2</v>
      </c>
      <c r="M147" s="96">
        <f>INDEX('Pace of change parameters'!$E$20:$I$20,1,$B$6)</f>
        <v>1.1119783131080974E-2</v>
      </c>
      <c r="N147" s="107">
        <f>IF(INDEX('Pace of change parameters'!$E$28:$I$28,1,$B$6)=1,(1+L147)*D147,D147)</f>
        <v>367511.47716810217</v>
      </c>
      <c r="O147" s="93">
        <f>IF(K147&lt;INDEX('Pace of change parameters'!$E$16:$I$16,1,$B$6),1,IF(K147&gt;INDEX('Pace of change parameters'!$E$17:$I$17,1,$B$6),0,(K147-INDEX('Pace of change parameters'!$E$17:$I$17,1,$B$6))/(INDEX('Pace of change parameters'!$E$16:$I$16,1,$B$6)-INDEX('Pace of change parameters'!$E$17:$I$17,1,$B$6))))</f>
        <v>0</v>
      </c>
      <c r="P147" s="56">
        <v>2.2694701544157203E-2</v>
      </c>
      <c r="Q147" s="56">
        <v>1.1119783131080974E-2</v>
      </c>
      <c r="R147" s="9">
        <f>IF(INDEX('Pace of change parameters'!$E$29:$I$29,1,$B$6)=1,D147*(1+P147),D147)</f>
        <v>367511.47716810217</v>
      </c>
      <c r="S147" s="102">
        <f>IF(P147&lt;INDEX('Pace of change parameters'!$E$22:$I$22,1,$B$6),INDEX('Pace of change parameters'!$E$22:$I$22,1,$B$6),P147)</f>
        <v>2.2694701544157203E-2</v>
      </c>
      <c r="T147" s="131">
        <v>1.1119783131080974E-2</v>
      </c>
      <c r="U147" s="116">
        <f t="shared" si="19"/>
        <v>367511.47716810217</v>
      </c>
      <c r="V147" s="130">
        <f>IF(J147&gt;INDEX('Pace of change parameters'!$E$24:$I$24,1,$B$6),0,IF(J147&lt;INDEX('Pace of change parameters'!$E$23:$I$23,1,$B$6),1,(J147-INDEX('Pace of change parameters'!$E$24:$I$24,1,$B$6))/(INDEX('Pace of change parameters'!$E$23:$I$23,1,$B$6)-INDEX('Pace of change parameters'!$E$24:$I$24,1,$B$6))))</f>
        <v>1</v>
      </c>
      <c r="W147" s="131">
        <f>MIN(S147, S147+(INDEX('Pace of change parameters'!$E$25:$I$25,1,$B$6)-S147)*(1-V147))</f>
        <v>2.2694701544157203E-2</v>
      </c>
      <c r="X147" s="131">
        <v>1.1119783131080974E-2</v>
      </c>
      <c r="Y147" s="107">
        <f t="shared" si="20"/>
        <v>367511.47716810217</v>
      </c>
      <c r="Z147" s="96">
        <v>0</v>
      </c>
      <c r="AA147" s="98">
        <f t="shared" si="23"/>
        <v>375673.1065631464</v>
      </c>
      <c r="AB147" s="98">
        <f>IF(INDEX('Pace of change parameters'!$E$27:$I$27,1,$B$6)=1,MAX(AA147,Y147),Y147)</f>
        <v>367511.47716810217</v>
      </c>
      <c r="AC147" s="96">
        <f t="shared" si="21"/>
        <v>2.2694701544157203E-2</v>
      </c>
      <c r="AD147" s="142">
        <v>1.1119783131080974E-2</v>
      </c>
      <c r="AE147" s="55">
        <f>IF(ROUND(AB147,0)/D147 &gt; (1+'Pace of change parameters'!$F$25), ROUND(AB147,0), ROUNDUP(AB147,0))</f>
        <v>367511</v>
      </c>
      <c r="AF147" s="55">
        <v>1256.3242243245691</v>
      </c>
      <c r="AG147" s="16">
        <f t="shared" si="22"/>
        <v>2.2693373701844433E-2</v>
      </c>
      <c r="AH147" s="16">
        <f t="shared" si="22"/>
        <v>1.1118470317365015E-2</v>
      </c>
      <c r="AI147" s="55"/>
      <c r="AJ147" s="55">
        <v>375673.1065631464</v>
      </c>
      <c r="AK147" s="55">
        <v>1284.2261162320206</v>
      </c>
      <c r="AL147" s="16">
        <f t="shared" si="24"/>
        <v>-2.1726619288289228E-2</v>
      </c>
      <c r="AM147" s="57">
        <f t="shared" si="24"/>
        <v>-2.1726619288289339E-2</v>
      </c>
      <c r="AN147" s="10"/>
    </row>
    <row r="148" spans="1:40" x14ac:dyDescent="0.2">
      <c r="A148" s="188" t="s">
        <v>343</v>
      </c>
      <c r="B148" s="188" t="s">
        <v>344</v>
      </c>
      <c r="D148" s="67">
        <v>259170</v>
      </c>
      <c r="E148" s="72">
        <v>1230.9430600523131</v>
      </c>
      <c r="F148" s="54"/>
      <c r="G148" s="87">
        <v>238622.58422215725</v>
      </c>
      <c r="H148" s="80">
        <v>1129.8284452708897</v>
      </c>
      <c r="I148" s="89"/>
      <c r="J148" s="102">
        <f t="shared" si="17"/>
        <v>8.6108428692202699E-2</v>
      </c>
      <c r="K148" s="125">
        <f t="shared" si="17"/>
        <v>8.949554704933993E-2</v>
      </c>
      <c r="L148" s="102">
        <v>1.4273043236825433E-2</v>
      </c>
      <c r="M148" s="96">
        <f>INDEX('Pace of change parameters'!$E$20:$I$20,1,$B$6)</f>
        <v>1.1119783131080974E-2</v>
      </c>
      <c r="N148" s="107">
        <f>IF(INDEX('Pace of change parameters'!$E$28:$I$28,1,$B$6)=1,(1+L148)*D148,D148)</f>
        <v>262869.14461568807</v>
      </c>
      <c r="O148" s="93">
        <f>IF(K148&lt;INDEX('Pace of change parameters'!$E$16:$I$16,1,$B$6),1,IF(K148&gt;INDEX('Pace of change parameters'!$E$17:$I$17,1,$B$6),0,(K148-INDEX('Pace of change parameters'!$E$17:$I$17,1,$B$6))/(INDEX('Pace of change parameters'!$E$16:$I$16,1,$B$6)-INDEX('Pace of change parameters'!$E$17:$I$17,1,$B$6))))</f>
        <v>0</v>
      </c>
      <c r="P148" s="56">
        <v>1.4273043236825433E-2</v>
      </c>
      <c r="Q148" s="56">
        <v>1.1119783131080974E-2</v>
      </c>
      <c r="R148" s="9">
        <f>IF(INDEX('Pace of change parameters'!$E$29:$I$29,1,$B$6)=1,D148*(1+P148),D148)</f>
        <v>262869.14461568807</v>
      </c>
      <c r="S148" s="102">
        <f>IF(P148&lt;INDEX('Pace of change parameters'!$E$22:$I$22,1,$B$6),INDEX('Pace of change parameters'!$E$22:$I$22,1,$B$6),P148)</f>
        <v>2.0029986807694699E-2</v>
      </c>
      <c r="T148" s="131">
        <v>1.6858829015904186E-2</v>
      </c>
      <c r="U148" s="116">
        <f t="shared" si="19"/>
        <v>264361.17168095027</v>
      </c>
      <c r="V148" s="130">
        <f>IF(J148&gt;INDEX('Pace of change parameters'!$E$24:$I$24,1,$B$6),0,IF(J148&lt;INDEX('Pace of change parameters'!$E$23:$I$23,1,$B$6),1,(J148-INDEX('Pace of change parameters'!$E$24:$I$24,1,$B$6))/(INDEX('Pace of change parameters'!$E$23:$I$23,1,$B$6)-INDEX('Pace of change parameters'!$E$24:$I$24,1,$B$6))))</f>
        <v>0.27783142615594614</v>
      </c>
      <c r="W148" s="131">
        <f>MIN(S148, S148+(INDEX('Pace of change parameters'!$E$25:$I$25,1,$B$6)-S148)*(1-V148))</f>
        <v>6.7420850489641089E-3</v>
      </c>
      <c r="X148" s="131">
        <v>3.6122378399443544E-3</v>
      </c>
      <c r="Y148" s="107">
        <f t="shared" si="20"/>
        <v>260917.34618214003</v>
      </c>
      <c r="Z148" s="96">
        <v>0</v>
      </c>
      <c r="AA148" s="98">
        <f t="shared" si="23"/>
        <v>243712.62874287565</v>
      </c>
      <c r="AB148" s="98">
        <f>IF(INDEX('Pace of change parameters'!$E$27:$I$27,1,$B$6)=1,MAX(AA148,Y148),Y148)</f>
        <v>260917.34618214003</v>
      </c>
      <c r="AC148" s="96">
        <f t="shared" si="21"/>
        <v>6.7420850489641193E-3</v>
      </c>
      <c r="AD148" s="142">
        <v>3.6122378399443544E-3</v>
      </c>
      <c r="AE148" s="55">
        <f>IF(ROUND(AB148,0)/D148 &gt; (1+'Pace of change parameters'!$F$25), ROUND(AB148,0), ROUNDUP(AB148,0))</f>
        <v>260917</v>
      </c>
      <c r="AF148" s="55">
        <v>1235.3878800520172</v>
      </c>
      <c r="AG148" s="16">
        <f t="shared" si="22"/>
        <v>6.7407493151212527E-3</v>
      </c>
      <c r="AH148" s="16">
        <f t="shared" si="22"/>
        <v>3.6109062587470486E-3</v>
      </c>
      <c r="AI148" s="55"/>
      <c r="AJ148" s="55">
        <v>243712.62874287565</v>
      </c>
      <c r="AK148" s="55">
        <v>1153.9287503863889</v>
      </c>
      <c r="AL148" s="16">
        <f t="shared" si="24"/>
        <v>7.0592859081075821E-2</v>
      </c>
      <c r="AM148" s="57">
        <f t="shared" si="24"/>
        <v>7.0592859081075821E-2</v>
      </c>
      <c r="AN148" s="10"/>
    </row>
    <row r="149" spans="1:40" x14ac:dyDescent="0.2">
      <c r="A149" s="188" t="s">
        <v>345</v>
      </c>
      <c r="B149" s="188" t="s">
        <v>346</v>
      </c>
      <c r="D149" s="67">
        <v>344095</v>
      </c>
      <c r="E149" s="72">
        <v>1124.8217371811579</v>
      </c>
      <c r="F149" s="54"/>
      <c r="G149" s="87">
        <v>350950.52285956737</v>
      </c>
      <c r="H149" s="80">
        <v>1132.9067404936272</v>
      </c>
      <c r="I149" s="89"/>
      <c r="J149" s="102">
        <f t="shared" si="17"/>
        <v>-1.9534157703223087E-2</v>
      </c>
      <c r="K149" s="125">
        <f t="shared" si="17"/>
        <v>-7.1365126744206142E-3</v>
      </c>
      <c r="L149" s="102">
        <v>2.3905036438318872E-2</v>
      </c>
      <c r="M149" s="96">
        <f>INDEX('Pace of change parameters'!$E$20:$I$20,1,$B$6)</f>
        <v>1.1119783131080974E-2</v>
      </c>
      <c r="N149" s="107">
        <f>IF(INDEX('Pace of change parameters'!$E$28:$I$28,1,$B$6)=1,(1+L149)*D149,D149)</f>
        <v>352320.60351324332</v>
      </c>
      <c r="O149" s="93">
        <f>IF(K149&lt;INDEX('Pace of change parameters'!$E$16:$I$16,1,$B$6),1,IF(K149&gt;INDEX('Pace of change parameters'!$E$17:$I$17,1,$B$6),0,(K149-INDEX('Pace of change parameters'!$E$17:$I$17,1,$B$6))/(INDEX('Pace of change parameters'!$E$16:$I$16,1,$B$6)-INDEX('Pace of change parameters'!$E$17:$I$17,1,$B$6))))</f>
        <v>0</v>
      </c>
      <c r="P149" s="56">
        <v>2.3905036438318872E-2</v>
      </c>
      <c r="Q149" s="56">
        <v>1.1119783131080974E-2</v>
      </c>
      <c r="R149" s="9">
        <f>IF(INDEX('Pace of change parameters'!$E$29:$I$29,1,$B$6)=1,D149*(1+P149),D149)</f>
        <v>352320.60351324332</v>
      </c>
      <c r="S149" s="102">
        <f>IF(P149&lt;INDEX('Pace of change parameters'!$E$22:$I$22,1,$B$6),INDEX('Pace of change parameters'!$E$22:$I$22,1,$B$6),P149)</f>
        <v>2.3905036438318872E-2</v>
      </c>
      <c r="T149" s="131">
        <v>1.1119783131080974E-2</v>
      </c>
      <c r="U149" s="116">
        <f t="shared" si="19"/>
        <v>352320.60351324332</v>
      </c>
      <c r="V149" s="130">
        <f>IF(J149&gt;INDEX('Pace of change parameters'!$E$24:$I$24,1,$B$6),0,IF(J149&lt;INDEX('Pace of change parameters'!$E$23:$I$23,1,$B$6),1,(J149-INDEX('Pace of change parameters'!$E$24:$I$24,1,$B$6))/(INDEX('Pace of change parameters'!$E$23:$I$23,1,$B$6)-INDEX('Pace of change parameters'!$E$24:$I$24,1,$B$6))))</f>
        <v>1</v>
      </c>
      <c r="W149" s="131">
        <f>MIN(S149, S149+(INDEX('Pace of change parameters'!$E$25:$I$25,1,$B$6)-S149)*(1-V149))</f>
        <v>2.3905036438318872E-2</v>
      </c>
      <c r="X149" s="131">
        <v>1.1119783131080974E-2</v>
      </c>
      <c r="Y149" s="107">
        <f t="shared" si="20"/>
        <v>352320.60351324332</v>
      </c>
      <c r="Z149" s="96">
        <v>0</v>
      </c>
      <c r="AA149" s="98">
        <f t="shared" si="23"/>
        <v>358436.62813224137</v>
      </c>
      <c r="AB149" s="98">
        <f>IF(INDEX('Pace of change parameters'!$E$27:$I$27,1,$B$6)=1,MAX(AA149,Y149),Y149)</f>
        <v>352320.60351324332</v>
      </c>
      <c r="AC149" s="96">
        <f t="shared" si="21"/>
        <v>2.3905036438318872E-2</v>
      </c>
      <c r="AD149" s="142">
        <v>1.1119783131080974E-2</v>
      </c>
      <c r="AE149" s="55">
        <f>IF(ROUND(AB149,0)/D149 &gt; (1+'Pace of change parameters'!$F$25), ROUND(AB149,0), ROUNDUP(AB149,0))</f>
        <v>352321</v>
      </c>
      <c r="AF149" s="55">
        <v>1137.3307908624306</v>
      </c>
      <c r="AG149" s="16">
        <f t="shared" si="22"/>
        <v>2.3906188697888631E-2</v>
      </c>
      <c r="AH149" s="16">
        <f t="shared" si="22"/>
        <v>1.1120921002665485E-2</v>
      </c>
      <c r="AI149" s="55"/>
      <c r="AJ149" s="55">
        <v>358436.62813224137</v>
      </c>
      <c r="AK149" s="55">
        <v>1157.0727085461979</v>
      </c>
      <c r="AL149" s="16">
        <f t="shared" si="24"/>
        <v>-1.706195085058404E-2</v>
      </c>
      <c r="AM149" s="57">
        <f t="shared" si="24"/>
        <v>-1.7061950850583929E-2</v>
      </c>
      <c r="AN149" s="10"/>
    </row>
    <row r="150" spans="1:40" x14ac:dyDescent="0.2">
      <c r="A150" s="188" t="s">
        <v>347</v>
      </c>
      <c r="B150" s="188" t="s">
        <v>348</v>
      </c>
      <c r="D150" s="67">
        <v>280748</v>
      </c>
      <c r="E150" s="72">
        <v>1069.6718410997455</v>
      </c>
      <c r="F150" s="54"/>
      <c r="G150" s="87">
        <v>289940.29036996776</v>
      </c>
      <c r="H150" s="80">
        <v>1092.0754171496612</v>
      </c>
      <c r="I150" s="89"/>
      <c r="J150" s="102">
        <f t="shared" si="17"/>
        <v>-3.1704080720338257E-2</v>
      </c>
      <c r="K150" s="125">
        <f t="shared" si="17"/>
        <v>-2.0514678471922343E-2</v>
      </c>
      <c r="L150" s="102">
        <v>2.2804047981852316E-2</v>
      </c>
      <c r="M150" s="96">
        <f>INDEX('Pace of change parameters'!$E$20:$I$20,1,$B$6)</f>
        <v>1.1119783131080974E-2</v>
      </c>
      <c r="N150" s="107">
        <f>IF(INDEX('Pace of change parameters'!$E$28:$I$28,1,$B$6)=1,(1+L150)*D150,D150)</f>
        <v>287150.19086280908</v>
      </c>
      <c r="O150" s="93">
        <f>IF(K150&lt;INDEX('Pace of change parameters'!$E$16:$I$16,1,$B$6),1,IF(K150&gt;INDEX('Pace of change parameters'!$E$17:$I$17,1,$B$6),0,(K150-INDEX('Pace of change parameters'!$E$17:$I$17,1,$B$6))/(INDEX('Pace of change parameters'!$E$16:$I$16,1,$B$6)-INDEX('Pace of change parameters'!$E$17:$I$17,1,$B$6))))</f>
        <v>0</v>
      </c>
      <c r="P150" s="56">
        <v>2.2804047981852316E-2</v>
      </c>
      <c r="Q150" s="56">
        <v>1.1119783131080974E-2</v>
      </c>
      <c r="R150" s="9">
        <f>IF(INDEX('Pace of change parameters'!$E$29:$I$29,1,$B$6)=1,D150*(1+P150),D150)</f>
        <v>287150.19086280908</v>
      </c>
      <c r="S150" s="102">
        <f>IF(P150&lt;INDEX('Pace of change parameters'!$E$22:$I$22,1,$B$6),INDEX('Pace of change parameters'!$E$22:$I$22,1,$B$6),P150)</f>
        <v>2.2804047981852316E-2</v>
      </c>
      <c r="T150" s="131">
        <v>1.1119783131080974E-2</v>
      </c>
      <c r="U150" s="116">
        <f t="shared" si="19"/>
        <v>287150.19086280908</v>
      </c>
      <c r="V150" s="130">
        <f>IF(J150&gt;INDEX('Pace of change parameters'!$E$24:$I$24,1,$B$6),0,IF(J150&lt;INDEX('Pace of change parameters'!$E$23:$I$23,1,$B$6),1,(J150-INDEX('Pace of change parameters'!$E$24:$I$24,1,$B$6))/(INDEX('Pace of change parameters'!$E$23:$I$23,1,$B$6)-INDEX('Pace of change parameters'!$E$24:$I$24,1,$B$6))))</f>
        <v>1</v>
      </c>
      <c r="W150" s="131">
        <f>MIN(S150, S150+(INDEX('Pace of change parameters'!$E$25:$I$25,1,$B$6)-S150)*(1-V150))</f>
        <v>2.2804047981852316E-2</v>
      </c>
      <c r="X150" s="131">
        <v>1.1119783131080974E-2</v>
      </c>
      <c r="Y150" s="107">
        <f t="shared" si="20"/>
        <v>287150.19086280908</v>
      </c>
      <c r="Z150" s="96">
        <v>0</v>
      </c>
      <c r="AA150" s="98">
        <f t="shared" si="23"/>
        <v>296124.98990770796</v>
      </c>
      <c r="AB150" s="98">
        <f>IF(INDEX('Pace of change parameters'!$E$27:$I$27,1,$B$6)=1,MAX(AA150,Y150),Y150)</f>
        <v>287150.19086280908</v>
      </c>
      <c r="AC150" s="96">
        <f t="shared" si="21"/>
        <v>2.2804047981852316E-2</v>
      </c>
      <c r="AD150" s="142">
        <v>1.1119783131080974E-2</v>
      </c>
      <c r="AE150" s="55">
        <f>IF(ROUND(AB150,0)/D150 &gt; (1+'Pace of change parameters'!$F$25), ROUND(AB150,0), ROUNDUP(AB150,0))</f>
        <v>287150</v>
      </c>
      <c r="AF150" s="55">
        <v>1081.5656410993477</v>
      </c>
      <c r="AG150" s="16">
        <f t="shared" si="22"/>
        <v>2.2803368145098091E-2</v>
      </c>
      <c r="AH150" s="16">
        <f t="shared" si="22"/>
        <v>1.111911106061636E-2</v>
      </c>
      <c r="AI150" s="55"/>
      <c r="AJ150" s="55">
        <v>296124.98990770796</v>
      </c>
      <c r="AK150" s="55">
        <v>1115.3704146093264</v>
      </c>
      <c r="AL150" s="16">
        <f t="shared" si="24"/>
        <v>-3.0308113849172758E-2</v>
      </c>
      <c r="AM150" s="57">
        <f t="shared" si="24"/>
        <v>-3.030811384917298E-2</v>
      </c>
      <c r="AN150" s="10"/>
    </row>
    <row r="151" spans="1:40" x14ac:dyDescent="0.2">
      <c r="A151" s="188" t="s">
        <v>349</v>
      </c>
      <c r="B151" s="188" t="s">
        <v>350</v>
      </c>
      <c r="D151" s="67">
        <v>342047</v>
      </c>
      <c r="E151" s="72">
        <v>1269.1382327625263</v>
      </c>
      <c r="F151" s="54"/>
      <c r="G151" s="87">
        <v>350832.66137796763</v>
      </c>
      <c r="H151" s="80">
        <v>1287.4353789516833</v>
      </c>
      <c r="I151" s="89"/>
      <c r="J151" s="102">
        <f t="shared" si="17"/>
        <v>-2.5042313174207131E-2</v>
      </c>
      <c r="K151" s="125">
        <f t="shared" si="17"/>
        <v>-1.4212089001356953E-2</v>
      </c>
      <c r="L151" s="102">
        <v>2.2351710490478238E-2</v>
      </c>
      <c r="M151" s="96">
        <f>INDEX('Pace of change parameters'!$E$20:$I$20,1,$B$6)</f>
        <v>1.1119783131080974E-2</v>
      </c>
      <c r="N151" s="107">
        <f>IF(INDEX('Pace of change parameters'!$E$28:$I$28,1,$B$6)=1,(1+L151)*D151,D151)</f>
        <v>349692.33551813662</v>
      </c>
      <c r="O151" s="93">
        <f>IF(K151&lt;INDEX('Pace of change parameters'!$E$16:$I$16,1,$B$6),1,IF(K151&gt;INDEX('Pace of change parameters'!$E$17:$I$17,1,$B$6),0,(K151-INDEX('Pace of change parameters'!$E$17:$I$17,1,$B$6))/(INDEX('Pace of change parameters'!$E$16:$I$16,1,$B$6)-INDEX('Pace of change parameters'!$E$17:$I$17,1,$B$6))))</f>
        <v>0</v>
      </c>
      <c r="P151" s="56">
        <v>2.2351710490478238E-2</v>
      </c>
      <c r="Q151" s="56">
        <v>1.1119783131080974E-2</v>
      </c>
      <c r="R151" s="9">
        <f>IF(INDEX('Pace of change parameters'!$E$29:$I$29,1,$B$6)=1,D151*(1+P151),D151)</f>
        <v>349692.33551813662</v>
      </c>
      <c r="S151" s="102">
        <f>IF(P151&lt;INDEX('Pace of change parameters'!$E$22:$I$22,1,$B$6),INDEX('Pace of change parameters'!$E$22:$I$22,1,$B$6),P151)</f>
        <v>2.2351710490478238E-2</v>
      </c>
      <c r="T151" s="131">
        <v>1.1119783131080974E-2</v>
      </c>
      <c r="U151" s="116">
        <f t="shared" si="19"/>
        <v>349692.33551813662</v>
      </c>
      <c r="V151" s="130">
        <f>IF(J151&gt;INDEX('Pace of change parameters'!$E$24:$I$24,1,$B$6),0,IF(J151&lt;INDEX('Pace of change parameters'!$E$23:$I$23,1,$B$6),1,(J151-INDEX('Pace of change parameters'!$E$24:$I$24,1,$B$6))/(INDEX('Pace of change parameters'!$E$23:$I$23,1,$B$6)-INDEX('Pace of change parameters'!$E$24:$I$24,1,$B$6))))</f>
        <v>1</v>
      </c>
      <c r="W151" s="131">
        <f>MIN(S151, S151+(INDEX('Pace of change parameters'!$E$25:$I$25,1,$B$6)-S151)*(1-V151))</f>
        <v>2.2351710490478238E-2</v>
      </c>
      <c r="X151" s="131">
        <v>1.1119783131080974E-2</v>
      </c>
      <c r="Y151" s="107">
        <f t="shared" si="20"/>
        <v>349692.33551813662</v>
      </c>
      <c r="Z151" s="96">
        <v>0</v>
      </c>
      <c r="AA151" s="98">
        <f t="shared" si="23"/>
        <v>358316.2525542053</v>
      </c>
      <c r="AB151" s="98">
        <f>IF(INDEX('Pace of change parameters'!$E$27:$I$27,1,$B$6)=1,MAX(AA151,Y151),Y151)</f>
        <v>349692.33551813662</v>
      </c>
      <c r="AC151" s="96">
        <f t="shared" si="21"/>
        <v>2.2351710490478238E-2</v>
      </c>
      <c r="AD151" s="142">
        <v>1.1119783131080974E-2</v>
      </c>
      <c r="AE151" s="55">
        <f>IF(ROUND(AB151,0)/D151 &gt; (1+'Pace of change parameters'!$F$25), ROUND(AB151,0), ROUNDUP(AB151,0))</f>
        <v>349692</v>
      </c>
      <c r="AF151" s="55">
        <v>1283.2495434378764</v>
      </c>
      <c r="AG151" s="16">
        <f t="shared" si="22"/>
        <v>2.2350729578098916E-2</v>
      </c>
      <c r="AH151" s="16">
        <f t="shared" si="22"/>
        <v>1.1118812995361438E-2</v>
      </c>
      <c r="AI151" s="55"/>
      <c r="AJ151" s="55">
        <v>358316.2525542053</v>
      </c>
      <c r="AK151" s="55">
        <v>1314.8975884394115</v>
      </c>
      <c r="AL151" s="16">
        <f t="shared" si="24"/>
        <v>-2.4068828842478074E-2</v>
      </c>
      <c r="AM151" s="57">
        <f t="shared" si="24"/>
        <v>-2.4068828842477852E-2</v>
      </c>
      <c r="AN151" s="10"/>
    </row>
    <row r="152" spans="1:40" x14ac:dyDescent="0.2">
      <c r="A152" s="188" t="s">
        <v>351</v>
      </c>
      <c r="B152" s="188" t="s">
        <v>352</v>
      </c>
      <c r="D152" s="67">
        <v>343399</v>
      </c>
      <c r="E152" s="72">
        <v>1110.0159203654093</v>
      </c>
      <c r="F152" s="54"/>
      <c r="G152" s="87">
        <v>357414.75718223868</v>
      </c>
      <c r="H152" s="80">
        <v>1138.3675035354504</v>
      </c>
      <c r="I152" s="89"/>
      <c r="J152" s="102">
        <f t="shared" si="17"/>
        <v>-3.9214265501332779E-2</v>
      </c>
      <c r="K152" s="125">
        <f t="shared" si="17"/>
        <v>-2.4905474797891736E-2</v>
      </c>
      <c r="L152" s="102">
        <v>2.6178188802019386E-2</v>
      </c>
      <c r="M152" s="96">
        <f>INDEX('Pace of change parameters'!$E$20:$I$20,1,$B$6)</f>
        <v>1.1119783131080974E-2</v>
      </c>
      <c r="N152" s="107">
        <f>IF(INDEX('Pace of change parameters'!$E$28:$I$28,1,$B$6)=1,(1+L152)*D152,D152)</f>
        <v>352388.56385642465</v>
      </c>
      <c r="O152" s="93">
        <f>IF(K152&lt;INDEX('Pace of change parameters'!$E$16:$I$16,1,$B$6),1,IF(K152&gt;INDEX('Pace of change parameters'!$E$17:$I$17,1,$B$6),0,(K152-INDEX('Pace of change parameters'!$E$17:$I$17,1,$B$6))/(INDEX('Pace of change parameters'!$E$16:$I$16,1,$B$6)-INDEX('Pace of change parameters'!$E$17:$I$17,1,$B$6))))</f>
        <v>0</v>
      </c>
      <c r="P152" s="56">
        <v>2.6178188802019386E-2</v>
      </c>
      <c r="Q152" s="56">
        <v>1.1119783131080974E-2</v>
      </c>
      <c r="R152" s="9">
        <f>IF(INDEX('Pace of change parameters'!$E$29:$I$29,1,$B$6)=1,D152*(1+P152),D152)</f>
        <v>352388.56385642465</v>
      </c>
      <c r="S152" s="102">
        <f>IF(P152&lt;INDEX('Pace of change parameters'!$E$22:$I$22,1,$B$6),INDEX('Pace of change parameters'!$E$22:$I$22,1,$B$6),P152)</f>
        <v>2.6178188802019386E-2</v>
      </c>
      <c r="T152" s="131">
        <v>1.1119783131080974E-2</v>
      </c>
      <c r="U152" s="116">
        <f t="shared" si="19"/>
        <v>352388.56385642465</v>
      </c>
      <c r="V152" s="130">
        <f>IF(J152&gt;INDEX('Pace of change parameters'!$E$24:$I$24,1,$B$6),0,IF(J152&lt;INDEX('Pace of change parameters'!$E$23:$I$23,1,$B$6),1,(J152-INDEX('Pace of change parameters'!$E$24:$I$24,1,$B$6))/(INDEX('Pace of change parameters'!$E$23:$I$23,1,$B$6)-INDEX('Pace of change parameters'!$E$24:$I$24,1,$B$6))))</f>
        <v>1</v>
      </c>
      <c r="W152" s="131">
        <f>MIN(S152, S152+(INDEX('Pace of change parameters'!$E$25:$I$25,1,$B$6)-S152)*(1-V152))</f>
        <v>2.6178188802019386E-2</v>
      </c>
      <c r="X152" s="131">
        <v>1.1119783131080974E-2</v>
      </c>
      <c r="Y152" s="107">
        <f t="shared" si="20"/>
        <v>352388.56385642465</v>
      </c>
      <c r="Z152" s="96">
        <v>0</v>
      </c>
      <c r="AA152" s="98">
        <f t="shared" si="23"/>
        <v>365038.75066277868</v>
      </c>
      <c r="AB152" s="98">
        <f>IF(INDEX('Pace of change parameters'!$E$27:$I$27,1,$B$6)=1,MAX(AA152,Y152),Y152)</f>
        <v>352388.56385642465</v>
      </c>
      <c r="AC152" s="96">
        <f t="shared" si="21"/>
        <v>2.6178188802019386E-2</v>
      </c>
      <c r="AD152" s="142">
        <v>1.1119783131080974E-2</v>
      </c>
      <c r="AE152" s="55">
        <f>IF(ROUND(AB152,0)/D152 &gt; (1+'Pace of change parameters'!$F$25), ROUND(AB152,0), ROUNDUP(AB152,0))</f>
        <v>352389</v>
      </c>
      <c r="AF152" s="55">
        <v>1122.3604457910403</v>
      </c>
      <c r="AG152" s="16">
        <f t="shared" si="22"/>
        <v>2.6179458880194684E-2</v>
      </c>
      <c r="AH152" s="16">
        <f t="shared" si="22"/>
        <v>1.1121034571798916E-2</v>
      </c>
      <c r="AI152" s="55"/>
      <c r="AJ152" s="55">
        <v>365038.75066277868</v>
      </c>
      <c r="AK152" s="55">
        <v>1162.649954808126</v>
      </c>
      <c r="AL152" s="16">
        <f t="shared" si="24"/>
        <v>-3.4653172135317933E-2</v>
      </c>
      <c r="AM152" s="57">
        <f t="shared" si="24"/>
        <v>-3.4653172135318044E-2</v>
      </c>
      <c r="AN152" s="10"/>
    </row>
    <row r="153" spans="1:40" x14ac:dyDescent="0.2">
      <c r="A153" s="188" t="s">
        <v>353</v>
      </c>
      <c r="B153" s="188" t="s">
        <v>354</v>
      </c>
      <c r="D153" s="67">
        <v>330098</v>
      </c>
      <c r="E153" s="72">
        <v>1062.6670946207269</v>
      </c>
      <c r="F153" s="54"/>
      <c r="G153" s="87">
        <v>342621.58182660025</v>
      </c>
      <c r="H153" s="80">
        <v>1086.7845355553263</v>
      </c>
      <c r="I153" s="89"/>
      <c r="J153" s="102">
        <f t="shared" ref="J153:K216" si="25">D153/G153-1</f>
        <v>-3.6552226978329716E-2</v>
      </c>
      <c r="K153" s="125">
        <f t="shared" si="25"/>
        <v>-2.2191556969731741E-2</v>
      </c>
      <c r="L153" s="102">
        <v>2.6191028248157E-2</v>
      </c>
      <c r="M153" s="96">
        <f>INDEX('Pace of change parameters'!$E$20:$I$20,1,$B$6)</f>
        <v>1.1119783131080974E-2</v>
      </c>
      <c r="N153" s="107">
        <f>IF(INDEX('Pace of change parameters'!$E$28:$I$28,1,$B$6)=1,(1+L153)*D153,D153)</f>
        <v>338743.60604266013</v>
      </c>
      <c r="O153" s="93">
        <f>IF(K153&lt;INDEX('Pace of change parameters'!$E$16:$I$16,1,$B$6),1,IF(K153&gt;INDEX('Pace of change parameters'!$E$17:$I$17,1,$B$6),0,(K153-INDEX('Pace of change parameters'!$E$17:$I$17,1,$B$6))/(INDEX('Pace of change parameters'!$E$16:$I$16,1,$B$6)-INDEX('Pace of change parameters'!$E$17:$I$17,1,$B$6))))</f>
        <v>0</v>
      </c>
      <c r="P153" s="56">
        <v>2.6191028248157E-2</v>
      </c>
      <c r="Q153" s="56">
        <v>1.1119783131080974E-2</v>
      </c>
      <c r="R153" s="9">
        <f>IF(INDEX('Pace of change parameters'!$E$29:$I$29,1,$B$6)=1,D153*(1+P153),D153)</f>
        <v>338743.60604266013</v>
      </c>
      <c r="S153" s="102">
        <f>IF(P153&lt;INDEX('Pace of change parameters'!$E$22:$I$22,1,$B$6),INDEX('Pace of change parameters'!$E$22:$I$22,1,$B$6),P153)</f>
        <v>2.6191028248157E-2</v>
      </c>
      <c r="T153" s="131">
        <v>1.1119783131080974E-2</v>
      </c>
      <c r="U153" s="116">
        <f t="shared" si="19"/>
        <v>338743.60604266013</v>
      </c>
      <c r="V153" s="130">
        <f>IF(J153&gt;INDEX('Pace of change parameters'!$E$24:$I$24,1,$B$6),0,IF(J153&lt;INDEX('Pace of change parameters'!$E$23:$I$23,1,$B$6),1,(J153-INDEX('Pace of change parameters'!$E$24:$I$24,1,$B$6))/(INDEX('Pace of change parameters'!$E$23:$I$23,1,$B$6)-INDEX('Pace of change parameters'!$E$24:$I$24,1,$B$6))))</f>
        <v>1</v>
      </c>
      <c r="W153" s="131">
        <f>MIN(S153, S153+(INDEX('Pace of change parameters'!$E$25:$I$25,1,$B$6)-S153)*(1-V153))</f>
        <v>2.6191028248157E-2</v>
      </c>
      <c r="X153" s="131">
        <v>1.1119783131080974E-2</v>
      </c>
      <c r="Y153" s="107">
        <f t="shared" si="20"/>
        <v>338743.60604266013</v>
      </c>
      <c r="Z153" s="96">
        <v>0</v>
      </c>
      <c r="AA153" s="98">
        <f t="shared" si="23"/>
        <v>349930.02294059272</v>
      </c>
      <c r="AB153" s="98">
        <f>IF(INDEX('Pace of change parameters'!$E$27:$I$27,1,$B$6)=1,MAX(AA153,Y153),Y153)</f>
        <v>338743.60604266013</v>
      </c>
      <c r="AC153" s="96">
        <f t="shared" si="21"/>
        <v>2.6191028248157E-2</v>
      </c>
      <c r="AD153" s="142">
        <v>1.1119783131080974E-2</v>
      </c>
      <c r="AE153" s="55">
        <f>IF(ROUND(AB153,0)/D153 &gt; (1+'Pace of change parameters'!$F$25), ROUND(AB153,0), ROUNDUP(AB153,0))</f>
        <v>338744</v>
      </c>
      <c r="AF153" s="55">
        <v>1074.484971873339</v>
      </c>
      <c r="AG153" s="16">
        <f t="shared" si="22"/>
        <v>2.619222170385771E-2</v>
      </c>
      <c r="AH153" s="16">
        <f t="shared" si="22"/>
        <v>1.1120959058989133E-2</v>
      </c>
      <c r="AI153" s="55"/>
      <c r="AJ153" s="55">
        <v>349930.02294059272</v>
      </c>
      <c r="AK153" s="55">
        <v>1109.9666735262015</v>
      </c>
      <c r="AL153" s="16">
        <f t="shared" si="24"/>
        <v>-3.1966456740671778E-2</v>
      </c>
      <c r="AM153" s="57">
        <f t="shared" si="24"/>
        <v>-3.1966456740671667E-2</v>
      </c>
      <c r="AN153" s="10"/>
    </row>
    <row r="154" spans="1:40" x14ac:dyDescent="0.2">
      <c r="A154" s="188" t="s">
        <v>355</v>
      </c>
      <c r="B154" s="188" t="s">
        <v>356</v>
      </c>
      <c r="D154" s="67">
        <v>326996</v>
      </c>
      <c r="E154" s="72">
        <v>1370.718393014766</v>
      </c>
      <c r="F154" s="54"/>
      <c r="G154" s="87">
        <v>311179.75635045447</v>
      </c>
      <c r="H154" s="80">
        <v>1284.0575703698205</v>
      </c>
      <c r="I154" s="89"/>
      <c r="J154" s="102">
        <f t="shared" si="25"/>
        <v>5.082671133572414E-2</v>
      </c>
      <c r="K154" s="125">
        <f t="shared" si="25"/>
        <v>6.7489826503640549E-2</v>
      </c>
      <c r="L154" s="102">
        <v>2.7153259643545757E-2</v>
      </c>
      <c r="M154" s="96">
        <f>INDEX('Pace of change parameters'!$E$20:$I$20,1,$B$6)</f>
        <v>1.1119783131080974E-2</v>
      </c>
      <c r="N154" s="107">
        <f>IF(INDEX('Pace of change parameters'!$E$28:$I$28,1,$B$6)=1,(1+L154)*D154,D154)</f>
        <v>335875.00729040091</v>
      </c>
      <c r="O154" s="93">
        <f>IF(K154&lt;INDEX('Pace of change parameters'!$E$16:$I$16,1,$B$6),1,IF(K154&gt;INDEX('Pace of change parameters'!$E$17:$I$17,1,$B$6),0,(K154-INDEX('Pace of change parameters'!$E$17:$I$17,1,$B$6))/(INDEX('Pace of change parameters'!$E$16:$I$16,1,$B$6)-INDEX('Pace of change parameters'!$E$17:$I$17,1,$B$6))))</f>
        <v>0</v>
      </c>
      <c r="P154" s="56">
        <v>2.7153259643545757E-2</v>
      </c>
      <c r="Q154" s="56">
        <v>1.1119783131080974E-2</v>
      </c>
      <c r="R154" s="9">
        <f>IF(INDEX('Pace of change parameters'!$E$29:$I$29,1,$B$6)=1,D154*(1+P154),D154)</f>
        <v>335875.00729040091</v>
      </c>
      <c r="S154" s="102">
        <f>IF(P154&lt;INDEX('Pace of change parameters'!$E$22:$I$22,1,$B$6),INDEX('Pace of change parameters'!$E$22:$I$22,1,$B$6),P154)</f>
        <v>2.7153259643545757E-2</v>
      </c>
      <c r="T154" s="131">
        <v>1.1119783131080974E-2</v>
      </c>
      <c r="U154" s="116">
        <f t="shared" si="19"/>
        <v>335875.00729040091</v>
      </c>
      <c r="V154" s="130">
        <f>IF(J154&gt;INDEX('Pace of change parameters'!$E$24:$I$24,1,$B$6),0,IF(J154&lt;INDEX('Pace of change parameters'!$E$23:$I$23,1,$B$6),1,(J154-INDEX('Pace of change parameters'!$E$24:$I$24,1,$B$6))/(INDEX('Pace of change parameters'!$E$23:$I$23,1,$B$6)-INDEX('Pace of change parameters'!$E$24:$I$24,1,$B$6))))</f>
        <v>0.98346577328551732</v>
      </c>
      <c r="W154" s="131">
        <f>MIN(S154, S154+(INDEX('Pace of change parameters'!$E$25:$I$25,1,$B$6)-S154)*(1-V154))</f>
        <v>2.6731252063982198E-2</v>
      </c>
      <c r="X154" s="131">
        <v>1.0704362931298839E-2</v>
      </c>
      <c r="Y154" s="107">
        <f t="shared" si="20"/>
        <v>335737.01249991392</v>
      </c>
      <c r="Z154" s="96">
        <v>0</v>
      </c>
      <c r="AA154" s="98">
        <f t="shared" si="23"/>
        <v>317817.51370662946</v>
      </c>
      <c r="AB154" s="98">
        <f>IF(INDEX('Pace of change parameters'!$E$27:$I$27,1,$B$6)=1,MAX(AA154,Y154),Y154)</f>
        <v>335737.01249991392</v>
      </c>
      <c r="AC154" s="96">
        <f t="shared" si="21"/>
        <v>2.6731252063982192E-2</v>
      </c>
      <c r="AD154" s="142">
        <v>1.0704362931298839E-2</v>
      </c>
      <c r="AE154" s="55">
        <f>IF(ROUND(AB154,0)/D154 &gt; (1+'Pace of change parameters'!$F$25), ROUND(AB154,0), ROUNDUP(AB154,0))</f>
        <v>335737</v>
      </c>
      <c r="AF154" s="55">
        <v>1385.3910085903401</v>
      </c>
      <c r="AG154" s="16">
        <f t="shared" si="22"/>
        <v>2.6731213837478229E-2</v>
      </c>
      <c r="AH154" s="16">
        <f t="shared" si="22"/>
        <v>1.0704325301496231E-2</v>
      </c>
      <c r="AI154" s="55"/>
      <c r="AJ154" s="55">
        <v>317817.51370662946</v>
      </c>
      <c r="AK154" s="55">
        <v>1311.4477280183644</v>
      </c>
      <c r="AL154" s="16">
        <f t="shared" si="24"/>
        <v>5.6382941532642006E-2</v>
      </c>
      <c r="AM154" s="57">
        <f t="shared" si="24"/>
        <v>5.6382941532642006E-2</v>
      </c>
      <c r="AN154" s="10"/>
    </row>
    <row r="155" spans="1:40" x14ac:dyDescent="0.2">
      <c r="A155" s="188" t="s">
        <v>357</v>
      </c>
      <c r="B155" s="188" t="s">
        <v>358</v>
      </c>
      <c r="D155" s="67">
        <v>217326</v>
      </c>
      <c r="E155" s="72">
        <v>1055.0918682443064</v>
      </c>
      <c r="F155" s="54"/>
      <c r="G155" s="87">
        <v>219866.58992865673</v>
      </c>
      <c r="H155" s="80">
        <v>1051.213549774832</v>
      </c>
      <c r="I155" s="89"/>
      <c r="J155" s="102">
        <f t="shared" si="25"/>
        <v>-1.1555143186971262E-2</v>
      </c>
      <c r="K155" s="125">
        <f t="shared" si="25"/>
        <v>3.68937260207991E-3</v>
      </c>
      <c r="L155" s="102">
        <v>2.671400813242486E-2</v>
      </c>
      <c r="M155" s="96">
        <f>INDEX('Pace of change parameters'!$E$20:$I$20,1,$B$6)</f>
        <v>1.1119783131080974E-2</v>
      </c>
      <c r="N155" s="107">
        <f>IF(INDEX('Pace of change parameters'!$E$28:$I$28,1,$B$6)=1,(1+L155)*D155,D155)</f>
        <v>223131.64853138736</v>
      </c>
      <c r="O155" s="93">
        <f>IF(K155&lt;INDEX('Pace of change parameters'!$E$16:$I$16,1,$B$6),1,IF(K155&gt;INDEX('Pace of change parameters'!$E$17:$I$17,1,$B$6),0,(K155-INDEX('Pace of change parameters'!$E$17:$I$17,1,$B$6))/(INDEX('Pace of change parameters'!$E$16:$I$16,1,$B$6)-INDEX('Pace of change parameters'!$E$17:$I$17,1,$B$6))))</f>
        <v>0</v>
      </c>
      <c r="P155" s="56">
        <v>2.671400813242486E-2</v>
      </c>
      <c r="Q155" s="56">
        <v>1.1119783131080974E-2</v>
      </c>
      <c r="R155" s="9">
        <f>IF(INDEX('Pace of change parameters'!$E$29:$I$29,1,$B$6)=1,D155*(1+P155),D155)</f>
        <v>223131.64853138736</v>
      </c>
      <c r="S155" s="102">
        <f>IF(P155&lt;INDEX('Pace of change parameters'!$E$22:$I$22,1,$B$6),INDEX('Pace of change parameters'!$E$22:$I$22,1,$B$6),P155)</f>
        <v>2.671400813242486E-2</v>
      </c>
      <c r="T155" s="131">
        <v>1.1119783131080974E-2</v>
      </c>
      <c r="U155" s="116">
        <f t="shared" si="19"/>
        <v>223131.64853138736</v>
      </c>
      <c r="V155" s="130">
        <f>IF(J155&gt;INDEX('Pace of change parameters'!$E$24:$I$24,1,$B$6),0,IF(J155&lt;INDEX('Pace of change parameters'!$E$23:$I$23,1,$B$6),1,(J155-INDEX('Pace of change parameters'!$E$24:$I$24,1,$B$6))/(INDEX('Pace of change parameters'!$E$23:$I$23,1,$B$6)-INDEX('Pace of change parameters'!$E$24:$I$24,1,$B$6))))</f>
        <v>1</v>
      </c>
      <c r="W155" s="131">
        <f>MIN(S155, S155+(INDEX('Pace of change parameters'!$E$25:$I$25,1,$B$6)-S155)*(1-V155))</f>
        <v>2.671400813242486E-2</v>
      </c>
      <c r="X155" s="131">
        <v>1.1119783131080974E-2</v>
      </c>
      <c r="Y155" s="107">
        <f t="shared" si="20"/>
        <v>223131.64853138736</v>
      </c>
      <c r="Z155" s="96">
        <v>0</v>
      </c>
      <c r="AA155" s="98">
        <f t="shared" si="23"/>
        <v>224556.55142162877</v>
      </c>
      <c r="AB155" s="98">
        <f>IF(INDEX('Pace of change parameters'!$E$27:$I$27,1,$B$6)=1,MAX(AA155,Y155),Y155)</f>
        <v>223131.64853138736</v>
      </c>
      <c r="AC155" s="96">
        <f t="shared" si="21"/>
        <v>2.671400813242486E-2</v>
      </c>
      <c r="AD155" s="142">
        <v>1.1119783131080974E-2</v>
      </c>
      <c r="AE155" s="55">
        <f>IF(ROUND(AB155,0)/D155 &gt; (1+'Pace of change parameters'!$F$25), ROUND(AB155,0), ROUNDUP(AB155,0))</f>
        <v>223132</v>
      </c>
      <c r="AF155" s="55">
        <v>1066.825941424155</v>
      </c>
      <c r="AG155" s="16">
        <f t="shared" si="22"/>
        <v>2.6715625373862295E-2</v>
      </c>
      <c r="AH155" s="16">
        <f t="shared" si="22"/>
        <v>1.1121375809079348E-2</v>
      </c>
      <c r="AI155" s="55"/>
      <c r="AJ155" s="55">
        <v>224556.55142162877</v>
      </c>
      <c r="AK155" s="55">
        <v>1073.6369251086387</v>
      </c>
      <c r="AL155" s="16">
        <f t="shared" si="24"/>
        <v>-6.3438426205344456E-3</v>
      </c>
      <c r="AM155" s="57">
        <f t="shared" si="24"/>
        <v>-6.3438426205344456E-3</v>
      </c>
      <c r="AN155" s="10"/>
    </row>
    <row r="156" spans="1:40" x14ac:dyDescent="0.2">
      <c r="A156" s="188" t="s">
        <v>359</v>
      </c>
      <c r="B156" s="188" t="s">
        <v>360</v>
      </c>
      <c r="D156" s="67">
        <v>451428</v>
      </c>
      <c r="E156" s="72">
        <v>1162.1171976726923</v>
      </c>
      <c r="F156" s="54"/>
      <c r="G156" s="87">
        <v>459853.57502107066</v>
      </c>
      <c r="H156" s="80">
        <v>1171.1684605931016</v>
      </c>
      <c r="I156" s="89"/>
      <c r="J156" s="102">
        <f t="shared" si="25"/>
        <v>-1.8322299703083966E-2</v>
      </c>
      <c r="K156" s="125">
        <f t="shared" si="25"/>
        <v>-7.7284039187885956E-3</v>
      </c>
      <c r="L156" s="102">
        <v>2.2031406777711871E-2</v>
      </c>
      <c r="M156" s="96">
        <f>INDEX('Pace of change parameters'!$E$20:$I$20,1,$B$6)</f>
        <v>1.1119783131080974E-2</v>
      </c>
      <c r="N156" s="107">
        <f>IF(INDEX('Pace of change parameters'!$E$28:$I$28,1,$B$6)=1,(1+L156)*D156,D156)</f>
        <v>461373.59389884892</v>
      </c>
      <c r="O156" s="93">
        <f>IF(K156&lt;INDEX('Pace of change parameters'!$E$16:$I$16,1,$B$6),1,IF(K156&gt;INDEX('Pace of change parameters'!$E$17:$I$17,1,$B$6),0,(K156-INDEX('Pace of change parameters'!$E$17:$I$17,1,$B$6))/(INDEX('Pace of change parameters'!$E$16:$I$16,1,$B$6)-INDEX('Pace of change parameters'!$E$17:$I$17,1,$B$6))))</f>
        <v>0</v>
      </c>
      <c r="P156" s="56">
        <v>2.2031406777711871E-2</v>
      </c>
      <c r="Q156" s="56">
        <v>1.1119783131080974E-2</v>
      </c>
      <c r="R156" s="9">
        <f>IF(INDEX('Pace of change parameters'!$E$29:$I$29,1,$B$6)=1,D156*(1+P156),D156)</f>
        <v>461373.59389884892</v>
      </c>
      <c r="S156" s="102">
        <f>IF(P156&lt;INDEX('Pace of change parameters'!$E$22:$I$22,1,$B$6),INDEX('Pace of change parameters'!$E$22:$I$22,1,$B$6),P156)</f>
        <v>2.2031406777711871E-2</v>
      </c>
      <c r="T156" s="131">
        <v>1.1119783131080974E-2</v>
      </c>
      <c r="U156" s="116">
        <f t="shared" si="19"/>
        <v>461373.59389884892</v>
      </c>
      <c r="V156" s="130">
        <f>IF(J156&gt;INDEX('Pace of change parameters'!$E$24:$I$24,1,$B$6),0,IF(J156&lt;INDEX('Pace of change parameters'!$E$23:$I$23,1,$B$6),1,(J156-INDEX('Pace of change parameters'!$E$24:$I$24,1,$B$6))/(INDEX('Pace of change parameters'!$E$23:$I$23,1,$B$6)-INDEX('Pace of change parameters'!$E$24:$I$24,1,$B$6))))</f>
        <v>1</v>
      </c>
      <c r="W156" s="131">
        <f>MIN(S156, S156+(INDEX('Pace of change parameters'!$E$25:$I$25,1,$B$6)-S156)*(1-V156))</f>
        <v>2.2031406777711871E-2</v>
      </c>
      <c r="X156" s="131">
        <v>1.1119783131080974E-2</v>
      </c>
      <c r="Y156" s="107">
        <f t="shared" si="20"/>
        <v>461373.59389884892</v>
      </c>
      <c r="Z156" s="96">
        <v>0</v>
      </c>
      <c r="AA156" s="98">
        <f t="shared" si="23"/>
        <v>469662.68499068526</v>
      </c>
      <c r="AB156" s="98">
        <f>IF(INDEX('Pace of change parameters'!$E$27:$I$27,1,$B$6)=1,MAX(AA156,Y156),Y156)</f>
        <v>461373.59389884892</v>
      </c>
      <c r="AC156" s="96">
        <f t="shared" si="21"/>
        <v>2.2031406777711871E-2</v>
      </c>
      <c r="AD156" s="142">
        <v>1.1119783131080974E-2</v>
      </c>
      <c r="AE156" s="55">
        <f>IF(ROUND(AB156,0)/D156 &gt; (1+'Pace of change parameters'!$F$25), ROUND(AB156,0), ROUNDUP(AB156,0))</f>
        <v>461374</v>
      </c>
      <c r="AF156" s="55">
        <v>1175.0407231539361</v>
      </c>
      <c r="AG156" s="16">
        <f t="shared" si="22"/>
        <v>2.2032306370008081E-2</v>
      </c>
      <c r="AH156" s="16">
        <f t="shared" si="22"/>
        <v>1.1120673118963476E-2</v>
      </c>
      <c r="AI156" s="55"/>
      <c r="AJ156" s="55">
        <v>469662.68499068526</v>
      </c>
      <c r="AK156" s="55">
        <v>1196.150587180626</v>
      </c>
      <c r="AL156" s="16">
        <f t="shared" si="24"/>
        <v>-1.764816591901408E-2</v>
      </c>
      <c r="AM156" s="57">
        <f t="shared" si="24"/>
        <v>-1.764816591901408E-2</v>
      </c>
      <c r="AN156" s="10"/>
    </row>
    <row r="157" spans="1:40" x14ac:dyDescent="0.2">
      <c r="A157" s="188" t="s">
        <v>361</v>
      </c>
      <c r="B157" s="188" t="s">
        <v>362</v>
      </c>
      <c r="D157" s="67">
        <v>405174</v>
      </c>
      <c r="E157" s="72">
        <v>1276.6403459486555</v>
      </c>
      <c r="F157" s="54"/>
      <c r="G157" s="87">
        <v>397930.29601049953</v>
      </c>
      <c r="H157" s="80">
        <v>1236.5510523327457</v>
      </c>
      <c r="I157" s="89"/>
      <c r="J157" s="102">
        <f t="shared" si="25"/>
        <v>1.8203449353123347E-2</v>
      </c>
      <c r="K157" s="125">
        <f t="shared" si="25"/>
        <v>3.2420249483659846E-2</v>
      </c>
      <c r="L157" s="102">
        <v>2.5237676636488793E-2</v>
      </c>
      <c r="M157" s="96">
        <f>INDEX('Pace of change parameters'!$E$20:$I$20,1,$B$6)</f>
        <v>1.1119783131080974E-2</v>
      </c>
      <c r="N157" s="107">
        <f>IF(INDEX('Pace of change parameters'!$E$28:$I$28,1,$B$6)=1,(1+L157)*D157,D157)</f>
        <v>415399.65039351268</v>
      </c>
      <c r="O157" s="93">
        <f>IF(K157&lt;INDEX('Pace of change parameters'!$E$16:$I$16,1,$B$6),1,IF(K157&gt;INDEX('Pace of change parameters'!$E$17:$I$17,1,$B$6),0,(K157-INDEX('Pace of change parameters'!$E$17:$I$17,1,$B$6))/(INDEX('Pace of change parameters'!$E$16:$I$16,1,$B$6)-INDEX('Pace of change parameters'!$E$17:$I$17,1,$B$6))))</f>
        <v>0</v>
      </c>
      <c r="P157" s="56">
        <v>2.5237676636488793E-2</v>
      </c>
      <c r="Q157" s="56">
        <v>1.1119783131080974E-2</v>
      </c>
      <c r="R157" s="9">
        <f>IF(INDEX('Pace of change parameters'!$E$29:$I$29,1,$B$6)=1,D157*(1+P157),D157)</f>
        <v>415399.65039351268</v>
      </c>
      <c r="S157" s="102">
        <f>IF(P157&lt;INDEX('Pace of change parameters'!$E$22:$I$22,1,$B$6),INDEX('Pace of change parameters'!$E$22:$I$22,1,$B$6),P157)</f>
        <v>2.5237676636488793E-2</v>
      </c>
      <c r="T157" s="131">
        <v>1.1119783131080974E-2</v>
      </c>
      <c r="U157" s="116">
        <f t="shared" si="19"/>
        <v>415399.65039351268</v>
      </c>
      <c r="V157" s="130">
        <f>IF(J157&gt;INDEX('Pace of change parameters'!$E$24:$I$24,1,$B$6),0,IF(J157&lt;INDEX('Pace of change parameters'!$E$23:$I$23,1,$B$6),1,(J157-INDEX('Pace of change parameters'!$E$24:$I$24,1,$B$6))/(INDEX('Pace of change parameters'!$E$23:$I$23,1,$B$6)-INDEX('Pace of change parameters'!$E$24:$I$24,1,$B$6))))</f>
        <v>1</v>
      </c>
      <c r="W157" s="131">
        <f>MIN(S157, S157+(INDEX('Pace of change parameters'!$E$25:$I$25,1,$B$6)-S157)*(1-V157))</f>
        <v>2.5237676636488793E-2</v>
      </c>
      <c r="X157" s="131">
        <v>1.1119783131080974E-2</v>
      </c>
      <c r="Y157" s="107">
        <f t="shared" si="20"/>
        <v>415399.65039351268</v>
      </c>
      <c r="Z157" s="96">
        <v>0</v>
      </c>
      <c r="AA157" s="98">
        <f t="shared" si="23"/>
        <v>406418.52410273394</v>
      </c>
      <c r="AB157" s="98">
        <f>IF(INDEX('Pace of change parameters'!$E$27:$I$27,1,$B$6)=1,MAX(AA157,Y157),Y157)</f>
        <v>415399.65039351268</v>
      </c>
      <c r="AC157" s="96">
        <f t="shared" si="21"/>
        <v>2.5237676636488793E-2</v>
      </c>
      <c r="AD157" s="142">
        <v>1.1119783131080974E-2</v>
      </c>
      <c r="AE157" s="55">
        <f>IF(ROUND(AB157,0)/D157 &gt; (1+'Pace of change parameters'!$F$25), ROUND(AB157,0), ROUNDUP(AB157,0))</f>
        <v>415400</v>
      </c>
      <c r="AF157" s="55">
        <v>1290.8373961189156</v>
      </c>
      <c r="AG157" s="16">
        <f t="shared" si="22"/>
        <v>2.5238539491675205E-2</v>
      </c>
      <c r="AH157" s="16">
        <f t="shared" si="22"/>
        <v>1.1120634104439642E-2</v>
      </c>
      <c r="AI157" s="55"/>
      <c r="AJ157" s="55">
        <v>406418.52410273394</v>
      </c>
      <c r="AK157" s="55">
        <v>1262.927851197077</v>
      </c>
      <c r="AL157" s="16">
        <f t="shared" si="24"/>
        <v>2.2099081032526335E-2</v>
      </c>
      <c r="AM157" s="57">
        <f t="shared" si="24"/>
        <v>2.2099081032526335E-2</v>
      </c>
      <c r="AN157" s="10"/>
    </row>
    <row r="158" spans="1:40" x14ac:dyDescent="0.2">
      <c r="A158" s="188" t="s">
        <v>363</v>
      </c>
      <c r="B158" s="188" t="s">
        <v>364</v>
      </c>
      <c r="D158" s="67">
        <v>237592</v>
      </c>
      <c r="E158" s="72">
        <v>1062.2504298270442</v>
      </c>
      <c r="F158" s="54"/>
      <c r="G158" s="87">
        <v>238895.87639141348</v>
      </c>
      <c r="H158" s="80">
        <v>1054.5803620137799</v>
      </c>
      <c r="I158" s="89"/>
      <c r="J158" s="102">
        <f t="shared" si="25"/>
        <v>-5.4579275754310652E-3</v>
      </c>
      <c r="K158" s="125">
        <f t="shared" si="25"/>
        <v>7.2730994142711225E-3</v>
      </c>
      <c r="L158" s="102">
        <v>2.4063019627332816E-2</v>
      </c>
      <c r="M158" s="96">
        <f>INDEX('Pace of change parameters'!$E$20:$I$20,1,$B$6)</f>
        <v>1.1119783131080974E-2</v>
      </c>
      <c r="N158" s="107">
        <f>IF(INDEX('Pace of change parameters'!$E$28:$I$28,1,$B$6)=1,(1+L158)*D158,D158)</f>
        <v>243309.18095929726</v>
      </c>
      <c r="O158" s="93">
        <f>IF(K158&lt;INDEX('Pace of change parameters'!$E$16:$I$16,1,$B$6),1,IF(K158&gt;INDEX('Pace of change parameters'!$E$17:$I$17,1,$B$6),0,(K158-INDEX('Pace of change parameters'!$E$17:$I$17,1,$B$6))/(INDEX('Pace of change parameters'!$E$16:$I$16,1,$B$6)-INDEX('Pace of change parameters'!$E$17:$I$17,1,$B$6))))</f>
        <v>0</v>
      </c>
      <c r="P158" s="56">
        <v>2.4063019627332816E-2</v>
      </c>
      <c r="Q158" s="56">
        <v>1.1119783131080974E-2</v>
      </c>
      <c r="R158" s="9">
        <f>IF(INDEX('Pace of change parameters'!$E$29:$I$29,1,$B$6)=1,D158*(1+P158),D158)</f>
        <v>243309.18095929726</v>
      </c>
      <c r="S158" s="102">
        <f>IF(P158&lt;INDEX('Pace of change parameters'!$E$22:$I$22,1,$B$6),INDEX('Pace of change parameters'!$E$22:$I$22,1,$B$6),P158)</f>
        <v>2.4063019627332816E-2</v>
      </c>
      <c r="T158" s="131">
        <v>1.1119783131080974E-2</v>
      </c>
      <c r="U158" s="116">
        <f t="shared" si="19"/>
        <v>243309.18095929726</v>
      </c>
      <c r="V158" s="130">
        <f>IF(J158&gt;INDEX('Pace of change parameters'!$E$24:$I$24,1,$B$6),0,IF(J158&lt;INDEX('Pace of change parameters'!$E$23:$I$23,1,$B$6),1,(J158-INDEX('Pace of change parameters'!$E$24:$I$24,1,$B$6))/(INDEX('Pace of change parameters'!$E$23:$I$23,1,$B$6)-INDEX('Pace of change parameters'!$E$24:$I$24,1,$B$6))))</f>
        <v>1</v>
      </c>
      <c r="W158" s="131">
        <f>MIN(S158, S158+(INDEX('Pace of change parameters'!$E$25:$I$25,1,$B$6)-S158)*(1-V158))</f>
        <v>2.4063019627332816E-2</v>
      </c>
      <c r="X158" s="131">
        <v>1.1119783131080974E-2</v>
      </c>
      <c r="Y158" s="107">
        <f t="shared" si="20"/>
        <v>243309.18095929726</v>
      </c>
      <c r="Z158" s="96">
        <v>0</v>
      </c>
      <c r="AA158" s="98">
        <f t="shared" si="23"/>
        <v>243991.75049156253</v>
      </c>
      <c r="AB158" s="98">
        <f>IF(INDEX('Pace of change parameters'!$E$27:$I$27,1,$B$6)=1,MAX(AA158,Y158),Y158)</f>
        <v>243309.18095929726</v>
      </c>
      <c r="AC158" s="96">
        <f t="shared" si="21"/>
        <v>2.4063019627332816E-2</v>
      </c>
      <c r="AD158" s="142">
        <v>1.1119783131080974E-2</v>
      </c>
      <c r="AE158" s="55">
        <f>IF(ROUND(AB158,0)/D158 &gt; (1+'Pace of change parameters'!$F$25), ROUND(AB158,0), ROUNDUP(AB158,0))</f>
        <v>243309</v>
      </c>
      <c r="AF158" s="55">
        <v>1074.0616254121046</v>
      </c>
      <c r="AG158" s="16">
        <f t="shared" si="22"/>
        <v>2.4062257988484381E-2</v>
      </c>
      <c r="AH158" s="16">
        <f t="shared" si="22"/>
        <v>1.1119031118663303E-2</v>
      </c>
      <c r="AI158" s="55"/>
      <c r="AJ158" s="55">
        <v>243991.75049156253</v>
      </c>
      <c r="AK158" s="55">
        <v>1077.0755546244172</v>
      </c>
      <c r="AL158" s="16">
        <f t="shared" si="24"/>
        <v>-2.7982523597089859E-3</v>
      </c>
      <c r="AM158" s="57">
        <f t="shared" si="24"/>
        <v>-2.7982523597089859E-3</v>
      </c>
      <c r="AN158" s="10"/>
    </row>
    <row r="159" spans="1:40" x14ac:dyDescent="0.2">
      <c r="A159" s="188" t="s">
        <v>365</v>
      </c>
      <c r="B159" s="188" t="s">
        <v>366</v>
      </c>
      <c r="D159" s="67">
        <v>418341</v>
      </c>
      <c r="E159" s="72">
        <v>1107.5957833933219</v>
      </c>
      <c r="F159" s="54"/>
      <c r="G159" s="87">
        <v>403548.69854244875</v>
      </c>
      <c r="H159" s="80">
        <v>1052.3884113832551</v>
      </c>
      <c r="I159" s="89"/>
      <c r="J159" s="102">
        <f t="shared" si="25"/>
        <v>3.6655554858629369E-2</v>
      </c>
      <c r="K159" s="125">
        <f t="shared" si="25"/>
        <v>5.2459121948618348E-2</v>
      </c>
      <c r="L159" s="102">
        <v>2.6534063461548296E-2</v>
      </c>
      <c r="M159" s="96">
        <f>INDEX('Pace of change parameters'!$E$20:$I$20,1,$B$6)</f>
        <v>1.1119783131080974E-2</v>
      </c>
      <c r="N159" s="107">
        <f>IF(INDEX('Pace of change parameters'!$E$28:$I$28,1,$B$6)=1,(1+L159)*D159,D159)</f>
        <v>429441.2866425676</v>
      </c>
      <c r="O159" s="93">
        <f>IF(K159&lt;INDEX('Pace of change parameters'!$E$16:$I$16,1,$B$6),1,IF(K159&gt;INDEX('Pace of change parameters'!$E$17:$I$17,1,$B$6),0,(K159-INDEX('Pace of change parameters'!$E$17:$I$17,1,$B$6))/(INDEX('Pace of change parameters'!$E$16:$I$16,1,$B$6)-INDEX('Pace of change parameters'!$E$17:$I$17,1,$B$6))))</f>
        <v>0</v>
      </c>
      <c r="P159" s="56">
        <v>2.6534063461548296E-2</v>
      </c>
      <c r="Q159" s="56">
        <v>1.1119783131080974E-2</v>
      </c>
      <c r="R159" s="9">
        <f>IF(INDEX('Pace of change parameters'!$E$29:$I$29,1,$B$6)=1,D159*(1+P159),D159)</f>
        <v>429441.2866425676</v>
      </c>
      <c r="S159" s="102">
        <f>IF(P159&lt;INDEX('Pace of change parameters'!$E$22:$I$22,1,$B$6),INDEX('Pace of change parameters'!$E$22:$I$22,1,$B$6),P159)</f>
        <v>2.6534063461548296E-2</v>
      </c>
      <c r="T159" s="131">
        <v>1.1119783131080974E-2</v>
      </c>
      <c r="U159" s="116">
        <f t="shared" si="19"/>
        <v>429441.2866425676</v>
      </c>
      <c r="V159" s="130">
        <f>IF(J159&gt;INDEX('Pace of change parameters'!$E$24:$I$24,1,$B$6),0,IF(J159&lt;INDEX('Pace of change parameters'!$E$23:$I$23,1,$B$6),1,(J159-INDEX('Pace of change parameters'!$E$24:$I$24,1,$B$6))/(INDEX('Pace of change parameters'!$E$23:$I$23,1,$B$6)-INDEX('Pace of change parameters'!$E$24:$I$24,1,$B$6))))</f>
        <v>1</v>
      </c>
      <c r="W159" s="131">
        <f>MIN(S159, S159+(INDEX('Pace of change parameters'!$E$25:$I$25,1,$B$6)-S159)*(1-V159))</f>
        <v>2.6534063461548296E-2</v>
      </c>
      <c r="X159" s="131">
        <v>1.1119783131080974E-2</v>
      </c>
      <c r="Y159" s="107">
        <f t="shared" si="20"/>
        <v>429441.2866425676</v>
      </c>
      <c r="Z159" s="96">
        <v>0</v>
      </c>
      <c r="AA159" s="98">
        <f t="shared" si="23"/>
        <v>412156.77245361998</v>
      </c>
      <c r="AB159" s="98">
        <f>IF(INDEX('Pace of change parameters'!$E$27:$I$27,1,$B$6)=1,MAX(AA159,Y159),Y159)</f>
        <v>429441.2866425676</v>
      </c>
      <c r="AC159" s="96">
        <f t="shared" si="21"/>
        <v>2.6534063461548296E-2</v>
      </c>
      <c r="AD159" s="142">
        <v>1.1119783131080974E-2</v>
      </c>
      <c r="AE159" s="55">
        <f>IF(ROUND(AB159,0)/D159 &gt; (1+'Pace of change parameters'!$F$25), ROUND(AB159,0), ROUNDUP(AB159,0))</f>
        <v>429441</v>
      </c>
      <c r="AF159" s="55">
        <v>1119.9112607850416</v>
      </c>
      <c r="AG159" s="16">
        <f t="shared" si="22"/>
        <v>2.653337827274882E-2</v>
      </c>
      <c r="AH159" s="16">
        <f t="shared" si="22"/>
        <v>1.1119108230972952E-2</v>
      </c>
      <c r="AI159" s="55"/>
      <c r="AJ159" s="55">
        <v>412156.77245361998</v>
      </c>
      <c r="AK159" s="55">
        <v>1074.8368476219714</v>
      </c>
      <c r="AL159" s="16">
        <f t="shared" si="24"/>
        <v>4.1936051283313569E-2</v>
      </c>
      <c r="AM159" s="57">
        <f t="shared" si="24"/>
        <v>4.1936051283313569E-2</v>
      </c>
      <c r="AN159" s="10"/>
    </row>
    <row r="160" spans="1:40" x14ac:dyDescent="0.2">
      <c r="A160" s="188" t="s">
        <v>367</v>
      </c>
      <c r="B160" s="188" t="s">
        <v>368</v>
      </c>
      <c r="D160" s="67">
        <v>335688</v>
      </c>
      <c r="E160" s="72">
        <v>1095.6455930041143</v>
      </c>
      <c r="F160" s="54"/>
      <c r="G160" s="87">
        <v>343250.18692888442</v>
      </c>
      <c r="H160" s="80">
        <v>1100.8439049501308</v>
      </c>
      <c r="I160" s="89"/>
      <c r="J160" s="102">
        <f t="shared" si="25"/>
        <v>-2.20311225364348E-2</v>
      </c>
      <c r="K160" s="125">
        <f t="shared" si="25"/>
        <v>-4.7221153904213331E-3</v>
      </c>
      <c r="L160" s="102">
        <v>2.901552598650059E-2</v>
      </c>
      <c r="M160" s="96">
        <f>INDEX('Pace of change parameters'!$E$20:$I$20,1,$B$6)</f>
        <v>1.1119783131080974E-2</v>
      </c>
      <c r="N160" s="107">
        <f>IF(INDEX('Pace of change parameters'!$E$28:$I$28,1,$B$6)=1,(1+L160)*D160,D160)</f>
        <v>345428.16388735641</v>
      </c>
      <c r="O160" s="93">
        <f>IF(K160&lt;INDEX('Pace of change parameters'!$E$16:$I$16,1,$B$6),1,IF(K160&gt;INDEX('Pace of change parameters'!$E$17:$I$17,1,$B$6),0,(K160-INDEX('Pace of change parameters'!$E$17:$I$17,1,$B$6))/(INDEX('Pace of change parameters'!$E$16:$I$16,1,$B$6)-INDEX('Pace of change parameters'!$E$17:$I$17,1,$B$6))))</f>
        <v>0</v>
      </c>
      <c r="P160" s="56">
        <v>2.901552598650059E-2</v>
      </c>
      <c r="Q160" s="56">
        <v>1.1119783131080974E-2</v>
      </c>
      <c r="R160" s="9">
        <f>IF(INDEX('Pace of change parameters'!$E$29:$I$29,1,$B$6)=1,D160*(1+P160),D160)</f>
        <v>345428.16388735641</v>
      </c>
      <c r="S160" s="102">
        <f>IF(P160&lt;INDEX('Pace of change parameters'!$E$22:$I$22,1,$B$6),INDEX('Pace of change parameters'!$E$22:$I$22,1,$B$6),P160)</f>
        <v>2.901552598650059E-2</v>
      </c>
      <c r="T160" s="131">
        <v>1.1119783131080974E-2</v>
      </c>
      <c r="U160" s="116">
        <f t="shared" si="19"/>
        <v>345428.16388735641</v>
      </c>
      <c r="V160" s="130">
        <f>IF(J160&gt;INDEX('Pace of change parameters'!$E$24:$I$24,1,$B$6),0,IF(J160&lt;INDEX('Pace of change parameters'!$E$23:$I$23,1,$B$6),1,(J160-INDEX('Pace of change parameters'!$E$24:$I$24,1,$B$6))/(INDEX('Pace of change parameters'!$E$23:$I$23,1,$B$6)-INDEX('Pace of change parameters'!$E$24:$I$24,1,$B$6))))</f>
        <v>1</v>
      </c>
      <c r="W160" s="131">
        <f>MIN(S160, S160+(INDEX('Pace of change parameters'!$E$25:$I$25,1,$B$6)-S160)*(1-V160))</f>
        <v>2.901552598650059E-2</v>
      </c>
      <c r="X160" s="131">
        <v>1.1119783131080974E-2</v>
      </c>
      <c r="Y160" s="107">
        <f t="shared" si="20"/>
        <v>345428.16388735641</v>
      </c>
      <c r="Z160" s="96">
        <v>0</v>
      </c>
      <c r="AA160" s="98">
        <f t="shared" si="23"/>
        <v>350572.03678189882</v>
      </c>
      <c r="AB160" s="98">
        <f>IF(INDEX('Pace of change parameters'!$E$27:$I$27,1,$B$6)=1,MAX(AA160,Y160),Y160)</f>
        <v>345428.16388735641</v>
      </c>
      <c r="AC160" s="96">
        <f t="shared" si="21"/>
        <v>2.901552598650059E-2</v>
      </c>
      <c r="AD160" s="142">
        <v>1.1119783131080974E-2</v>
      </c>
      <c r="AE160" s="55">
        <f>IF(ROUND(AB160,0)/D160 &gt; (1+'Pace of change parameters'!$F$25), ROUND(AB160,0), ROUNDUP(AB160,0))</f>
        <v>345428</v>
      </c>
      <c r="AF160" s="55">
        <v>1107.828408780729</v>
      </c>
      <c r="AG160" s="16">
        <f t="shared" si="22"/>
        <v>2.9015037773170382E-2</v>
      </c>
      <c r="AH160" s="16">
        <f t="shared" si="22"/>
        <v>1.1119303408332115E-2</v>
      </c>
      <c r="AI160" s="55"/>
      <c r="AJ160" s="55">
        <v>350572.03678189882</v>
      </c>
      <c r="AK160" s="55">
        <v>1124.325942515112</v>
      </c>
      <c r="AL160" s="16">
        <f t="shared" si="24"/>
        <v>-1.4673266097087745E-2</v>
      </c>
      <c r="AM160" s="57">
        <f t="shared" si="24"/>
        <v>-1.4673266097087634E-2</v>
      </c>
      <c r="AN160" s="10"/>
    </row>
    <row r="161" spans="1:40" x14ac:dyDescent="0.2">
      <c r="A161" s="188" t="s">
        <v>369</v>
      </c>
      <c r="B161" s="188" t="s">
        <v>370</v>
      </c>
      <c r="D161" s="67">
        <v>225963</v>
      </c>
      <c r="E161" s="72">
        <v>1062.9567839012461</v>
      </c>
      <c r="F161" s="54"/>
      <c r="G161" s="87">
        <v>220373.18897442659</v>
      </c>
      <c r="H161" s="80">
        <v>1023.6755827023832</v>
      </c>
      <c r="I161" s="89"/>
      <c r="J161" s="102">
        <f t="shared" si="25"/>
        <v>2.5365204594929525E-2</v>
      </c>
      <c r="K161" s="125">
        <f t="shared" si="25"/>
        <v>3.8372705047008404E-2</v>
      </c>
      <c r="L161" s="102">
        <v>2.3946570091712527E-2</v>
      </c>
      <c r="M161" s="96">
        <f>INDEX('Pace of change parameters'!$E$20:$I$20,1,$B$6)</f>
        <v>1.1119783131080974E-2</v>
      </c>
      <c r="N161" s="107">
        <f>IF(INDEX('Pace of change parameters'!$E$28:$I$28,1,$B$6)=1,(1+L161)*D161,D161)</f>
        <v>231374.03881763364</v>
      </c>
      <c r="O161" s="93">
        <f>IF(K161&lt;INDEX('Pace of change parameters'!$E$16:$I$16,1,$B$6),1,IF(K161&gt;INDEX('Pace of change parameters'!$E$17:$I$17,1,$B$6),0,(K161-INDEX('Pace of change parameters'!$E$17:$I$17,1,$B$6))/(INDEX('Pace of change parameters'!$E$16:$I$16,1,$B$6)-INDEX('Pace of change parameters'!$E$17:$I$17,1,$B$6))))</f>
        <v>0</v>
      </c>
      <c r="P161" s="56">
        <v>2.3946570091712527E-2</v>
      </c>
      <c r="Q161" s="56">
        <v>1.1119783131080974E-2</v>
      </c>
      <c r="R161" s="9">
        <f>IF(INDEX('Pace of change parameters'!$E$29:$I$29,1,$B$6)=1,D161*(1+P161),D161)</f>
        <v>231374.03881763364</v>
      </c>
      <c r="S161" s="102">
        <f>IF(P161&lt;INDEX('Pace of change parameters'!$E$22:$I$22,1,$B$6),INDEX('Pace of change parameters'!$E$22:$I$22,1,$B$6),P161)</f>
        <v>2.3946570091712527E-2</v>
      </c>
      <c r="T161" s="131">
        <v>1.1119783131080974E-2</v>
      </c>
      <c r="U161" s="116">
        <f t="shared" si="19"/>
        <v>231374.03881763364</v>
      </c>
      <c r="V161" s="130">
        <f>IF(J161&gt;INDEX('Pace of change parameters'!$E$24:$I$24,1,$B$6),0,IF(J161&lt;INDEX('Pace of change parameters'!$E$23:$I$23,1,$B$6),1,(J161-INDEX('Pace of change parameters'!$E$24:$I$24,1,$B$6))/(INDEX('Pace of change parameters'!$E$23:$I$23,1,$B$6)-INDEX('Pace of change parameters'!$E$24:$I$24,1,$B$6))))</f>
        <v>1</v>
      </c>
      <c r="W161" s="131">
        <f>MIN(S161, S161+(INDEX('Pace of change parameters'!$E$25:$I$25,1,$B$6)-S161)*(1-V161))</f>
        <v>2.3946570091712527E-2</v>
      </c>
      <c r="X161" s="131">
        <v>1.1119783131080974E-2</v>
      </c>
      <c r="Y161" s="107">
        <f t="shared" si="20"/>
        <v>231374.03881763364</v>
      </c>
      <c r="Z161" s="96">
        <v>0</v>
      </c>
      <c r="AA161" s="98">
        <f t="shared" si="23"/>
        <v>225073.95670229685</v>
      </c>
      <c r="AB161" s="98">
        <f>IF(INDEX('Pace of change parameters'!$E$27:$I$27,1,$B$6)=1,MAX(AA161,Y161),Y161)</f>
        <v>231374.03881763364</v>
      </c>
      <c r="AC161" s="96">
        <f t="shared" si="21"/>
        <v>2.3946570091712527E-2</v>
      </c>
      <c r="AD161" s="142">
        <v>1.1119783131080974E-2</v>
      </c>
      <c r="AE161" s="55">
        <f>IF(ROUND(AB161,0)/D161 &gt; (1+'Pace of change parameters'!$F$25), ROUND(AB161,0), ROUNDUP(AB161,0))</f>
        <v>231374</v>
      </c>
      <c r="AF161" s="55">
        <v>1074.7764525006121</v>
      </c>
      <c r="AG161" s="16">
        <f t="shared" ref="AG161:AH217" si="26">AE161/D161 - 1</f>
        <v>2.3946398304147243E-2</v>
      </c>
      <c r="AH161" s="16">
        <f t="shared" si="26"/>
        <v>1.1119613495466529E-2</v>
      </c>
      <c r="AI161" s="55"/>
      <c r="AJ161" s="55">
        <v>225073.95670229685</v>
      </c>
      <c r="AK161" s="55">
        <v>1045.5115472558323</v>
      </c>
      <c r="AL161" s="16">
        <f t="shared" ref="AL161:AM217" si="27">AE161/AJ161-1</f>
        <v>2.7990991894438322E-2</v>
      </c>
      <c r="AM161" s="57">
        <f t="shared" si="27"/>
        <v>2.7990991894438544E-2</v>
      </c>
      <c r="AN161" s="10"/>
    </row>
    <row r="162" spans="1:40" x14ac:dyDescent="0.2">
      <c r="A162" s="188" t="s">
        <v>371</v>
      </c>
      <c r="B162" s="188" t="s">
        <v>372</v>
      </c>
      <c r="D162" s="67">
        <v>393667</v>
      </c>
      <c r="E162" s="72">
        <v>1242.7413521148665</v>
      </c>
      <c r="F162" s="54"/>
      <c r="G162" s="87">
        <v>385454.45734541176</v>
      </c>
      <c r="H162" s="80">
        <v>1200.8796286167499</v>
      </c>
      <c r="I162" s="89"/>
      <c r="J162" s="102">
        <f t="shared" si="25"/>
        <v>2.1306129681693653E-2</v>
      </c>
      <c r="K162" s="125">
        <f t="shared" si="25"/>
        <v>3.4859216944445715E-2</v>
      </c>
      <c r="L162" s="102">
        <v>2.4537694035171587E-2</v>
      </c>
      <c r="M162" s="96">
        <f>INDEX('Pace of change parameters'!$E$20:$I$20,1,$B$6)</f>
        <v>1.1119783131080974E-2</v>
      </c>
      <c r="N162" s="107">
        <f>IF(INDEX('Pace of change parameters'!$E$28:$I$28,1,$B$6)=1,(1+L162)*D162,D162)</f>
        <v>403326.68039774388</v>
      </c>
      <c r="O162" s="93">
        <f>IF(K162&lt;INDEX('Pace of change parameters'!$E$16:$I$16,1,$B$6),1,IF(K162&gt;INDEX('Pace of change parameters'!$E$17:$I$17,1,$B$6),0,(K162-INDEX('Pace of change parameters'!$E$17:$I$17,1,$B$6))/(INDEX('Pace of change parameters'!$E$16:$I$16,1,$B$6)-INDEX('Pace of change parameters'!$E$17:$I$17,1,$B$6))))</f>
        <v>0</v>
      </c>
      <c r="P162" s="56">
        <v>2.4537694035171587E-2</v>
      </c>
      <c r="Q162" s="56">
        <v>1.1119783131080974E-2</v>
      </c>
      <c r="R162" s="9">
        <f>IF(INDEX('Pace of change parameters'!$E$29:$I$29,1,$B$6)=1,D162*(1+P162),D162)</f>
        <v>403326.68039774388</v>
      </c>
      <c r="S162" s="102">
        <f>IF(P162&lt;INDEX('Pace of change parameters'!$E$22:$I$22,1,$B$6),INDEX('Pace of change parameters'!$E$22:$I$22,1,$B$6),P162)</f>
        <v>2.4537694035171587E-2</v>
      </c>
      <c r="T162" s="131">
        <v>1.1119783131080974E-2</v>
      </c>
      <c r="U162" s="116">
        <f t="shared" si="19"/>
        <v>403326.68039774388</v>
      </c>
      <c r="V162" s="130">
        <f>IF(J162&gt;INDEX('Pace of change parameters'!$E$24:$I$24,1,$B$6),0,IF(J162&lt;INDEX('Pace of change parameters'!$E$23:$I$23,1,$B$6),1,(J162-INDEX('Pace of change parameters'!$E$24:$I$24,1,$B$6))/(INDEX('Pace of change parameters'!$E$23:$I$23,1,$B$6)-INDEX('Pace of change parameters'!$E$24:$I$24,1,$B$6))))</f>
        <v>1</v>
      </c>
      <c r="W162" s="131">
        <f>MIN(S162, S162+(INDEX('Pace of change parameters'!$E$25:$I$25,1,$B$6)-S162)*(1-V162))</f>
        <v>2.4537694035171587E-2</v>
      </c>
      <c r="X162" s="131">
        <v>1.1119783131080974E-2</v>
      </c>
      <c r="Y162" s="107">
        <f t="shared" si="20"/>
        <v>403326.68039774388</v>
      </c>
      <c r="Z162" s="96">
        <v>0</v>
      </c>
      <c r="AA162" s="98">
        <f t="shared" si="23"/>
        <v>393676.56404580222</v>
      </c>
      <c r="AB162" s="98">
        <f>IF(INDEX('Pace of change parameters'!$E$27:$I$27,1,$B$6)=1,MAX(AA162,Y162),Y162)</f>
        <v>403326.68039774388</v>
      </c>
      <c r="AC162" s="96">
        <f t="shared" si="21"/>
        <v>2.4537694035171587E-2</v>
      </c>
      <c r="AD162" s="142">
        <v>1.1119783131080974E-2</v>
      </c>
      <c r="AE162" s="55">
        <f>IF(ROUND(AB162,0)/D162 &gt; (1+'Pace of change parameters'!$F$25), ROUND(AB162,0), ROUNDUP(AB162,0))</f>
        <v>403327</v>
      </c>
      <c r="AF162" s="55">
        <v>1256.5613621561438</v>
      </c>
      <c r="AG162" s="16">
        <f t="shared" si="26"/>
        <v>2.4538505894575957E-2</v>
      </c>
      <c r="AH162" s="16">
        <f t="shared" si="26"/>
        <v>1.1120584357926733E-2</v>
      </c>
      <c r="AI162" s="55"/>
      <c r="AJ162" s="55">
        <v>393676.56404580222</v>
      </c>
      <c r="AK162" s="55">
        <v>1226.4955224082287</v>
      </c>
      <c r="AL162" s="16">
        <f t="shared" si="27"/>
        <v>2.4513615580822323E-2</v>
      </c>
      <c r="AM162" s="57">
        <f t="shared" si="27"/>
        <v>2.4513615580822323E-2</v>
      </c>
      <c r="AN162" s="10"/>
    </row>
    <row r="163" spans="1:40" x14ac:dyDescent="0.2">
      <c r="A163" s="188" t="s">
        <v>373</v>
      </c>
      <c r="B163" s="188" t="s">
        <v>374</v>
      </c>
      <c r="D163" s="67">
        <v>233743</v>
      </c>
      <c r="E163" s="72">
        <v>1210.5952710160482</v>
      </c>
      <c r="F163" s="54"/>
      <c r="G163" s="87">
        <v>239803.14340953866</v>
      </c>
      <c r="H163" s="80">
        <v>1225.1747523109038</v>
      </c>
      <c r="I163" s="89"/>
      <c r="J163" s="102">
        <f t="shared" si="25"/>
        <v>-2.5271325985869453E-2</v>
      </c>
      <c r="K163" s="125">
        <f t="shared" si="25"/>
        <v>-1.1899919801119041E-2</v>
      </c>
      <c r="L163" s="102">
        <v>2.4990405471556398E-2</v>
      </c>
      <c r="M163" s="96">
        <f>INDEX('Pace of change parameters'!$E$20:$I$20,1,$B$6)</f>
        <v>1.1119783131080974E-2</v>
      </c>
      <c r="N163" s="107">
        <f>IF(INDEX('Pace of change parameters'!$E$28:$I$28,1,$B$6)=1,(1+L163)*D163,D163)</f>
        <v>239584.33234613802</v>
      </c>
      <c r="O163" s="93">
        <f>IF(K163&lt;INDEX('Pace of change parameters'!$E$16:$I$16,1,$B$6),1,IF(K163&gt;INDEX('Pace of change parameters'!$E$17:$I$17,1,$B$6),0,(K163-INDEX('Pace of change parameters'!$E$17:$I$17,1,$B$6))/(INDEX('Pace of change parameters'!$E$16:$I$16,1,$B$6)-INDEX('Pace of change parameters'!$E$17:$I$17,1,$B$6))))</f>
        <v>0</v>
      </c>
      <c r="P163" s="56">
        <v>2.4990405471556398E-2</v>
      </c>
      <c r="Q163" s="56">
        <v>1.1119783131080974E-2</v>
      </c>
      <c r="R163" s="9">
        <f>IF(INDEX('Pace of change parameters'!$E$29:$I$29,1,$B$6)=1,D163*(1+P163),D163)</f>
        <v>239584.33234613802</v>
      </c>
      <c r="S163" s="102">
        <f>IF(P163&lt;INDEX('Pace of change parameters'!$E$22:$I$22,1,$B$6),INDEX('Pace of change parameters'!$E$22:$I$22,1,$B$6),P163)</f>
        <v>2.4990405471556398E-2</v>
      </c>
      <c r="T163" s="131">
        <v>1.1119783131080974E-2</v>
      </c>
      <c r="U163" s="116">
        <f t="shared" si="19"/>
        <v>239584.33234613802</v>
      </c>
      <c r="V163" s="130">
        <f>IF(J163&gt;INDEX('Pace of change parameters'!$E$24:$I$24,1,$B$6),0,IF(J163&lt;INDEX('Pace of change parameters'!$E$23:$I$23,1,$B$6),1,(J163-INDEX('Pace of change parameters'!$E$24:$I$24,1,$B$6))/(INDEX('Pace of change parameters'!$E$23:$I$23,1,$B$6)-INDEX('Pace of change parameters'!$E$24:$I$24,1,$B$6))))</f>
        <v>1</v>
      </c>
      <c r="W163" s="131">
        <f>MIN(S163, S163+(INDEX('Pace of change parameters'!$E$25:$I$25,1,$B$6)-S163)*(1-V163))</f>
        <v>2.4990405471556398E-2</v>
      </c>
      <c r="X163" s="131">
        <v>1.1119783131080974E-2</v>
      </c>
      <c r="Y163" s="107">
        <f t="shared" si="20"/>
        <v>239584.33234613802</v>
      </c>
      <c r="Z163" s="96">
        <v>0</v>
      </c>
      <c r="AA163" s="98">
        <f t="shared" si="23"/>
        <v>244918.37036989367</v>
      </c>
      <c r="AB163" s="98">
        <f>IF(INDEX('Pace of change parameters'!$E$27:$I$27,1,$B$6)=1,MAX(AA163,Y163),Y163)</f>
        <v>239584.33234613802</v>
      </c>
      <c r="AC163" s="96">
        <f t="shared" si="21"/>
        <v>2.4990405471556398E-2</v>
      </c>
      <c r="AD163" s="142">
        <v>1.1119783131080974E-2</v>
      </c>
      <c r="AE163" s="55">
        <f>IF(ROUND(AB163,0)/D163 &gt; (1+'Pace of change parameters'!$F$25), ROUND(AB163,0), ROUNDUP(AB163,0))</f>
        <v>239584</v>
      </c>
      <c r="AF163" s="55">
        <v>1224.0551299044387</v>
      </c>
      <c r="AG163" s="16">
        <f t="shared" si="26"/>
        <v>2.4988983627317163E-2</v>
      </c>
      <c r="AH163" s="16">
        <f t="shared" si="26"/>
        <v>1.1118380527865179E-2</v>
      </c>
      <c r="AI163" s="55"/>
      <c r="AJ163" s="55">
        <v>244918.37036989367</v>
      </c>
      <c r="AK163" s="55">
        <v>1251.3088839784946</v>
      </c>
      <c r="AL163" s="16">
        <f t="shared" si="27"/>
        <v>-2.1780197058462014E-2</v>
      </c>
      <c r="AM163" s="57">
        <f t="shared" si="27"/>
        <v>-2.1780197058462125E-2</v>
      </c>
      <c r="AN163" s="10"/>
    </row>
    <row r="164" spans="1:40" x14ac:dyDescent="0.2">
      <c r="A164" s="188" t="s">
        <v>375</v>
      </c>
      <c r="B164" s="188" t="s">
        <v>376</v>
      </c>
      <c r="D164" s="67">
        <v>353213</v>
      </c>
      <c r="E164" s="72">
        <v>1171.538742614312</v>
      </c>
      <c r="F164" s="54"/>
      <c r="G164" s="87">
        <v>341219.41752557323</v>
      </c>
      <c r="H164" s="80">
        <v>1108.7824965803452</v>
      </c>
      <c r="I164" s="89"/>
      <c r="J164" s="102">
        <f t="shared" si="25"/>
        <v>3.5149179262425445E-2</v>
      </c>
      <c r="K164" s="125">
        <f t="shared" si="25"/>
        <v>5.6599239460865203E-2</v>
      </c>
      <c r="L164" s="102">
        <v>3.2071913172326383E-2</v>
      </c>
      <c r="M164" s="96">
        <f>INDEX('Pace of change parameters'!$E$20:$I$20,1,$B$6)</f>
        <v>1.1119783131080974E-2</v>
      </c>
      <c r="N164" s="107">
        <f>IF(INDEX('Pace of change parameters'!$E$28:$I$28,1,$B$6)=1,(1+L164)*D164,D164)</f>
        <v>364541.21666733694</v>
      </c>
      <c r="O164" s="93">
        <f>IF(K164&lt;INDEX('Pace of change parameters'!$E$16:$I$16,1,$B$6),1,IF(K164&gt;INDEX('Pace of change parameters'!$E$17:$I$17,1,$B$6),0,(K164-INDEX('Pace of change parameters'!$E$17:$I$17,1,$B$6))/(INDEX('Pace of change parameters'!$E$16:$I$16,1,$B$6)-INDEX('Pace of change parameters'!$E$17:$I$17,1,$B$6))))</f>
        <v>0</v>
      </c>
      <c r="P164" s="56">
        <v>3.2071913172326383E-2</v>
      </c>
      <c r="Q164" s="56">
        <v>1.1119783131080974E-2</v>
      </c>
      <c r="R164" s="9">
        <f>IF(INDEX('Pace of change parameters'!$E$29:$I$29,1,$B$6)=1,D164*(1+P164),D164)</f>
        <v>364541.21666733694</v>
      </c>
      <c r="S164" s="102">
        <f>IF(P164&lt;INDEX('Pace of change parameters'!$E$22:$I$22,1,$B$6),INDEX('Pace of change parameters'!$E$22:$I$22,1,$B$6),P164)</f>
        <v>3.2071913172326383E-2</v>
      </c>
      <c r="T164" s="131">
        <v>1.1119783131080974E-2</v>
      </c>
      <c r="U164" s="116">
        <f t="shared" si="19"/>
        <v>364541.21666733694</v>
      </c>
      <c r="V164" s="130">
        <f>IF(J164&gt;INDEX('Pace of change parameters'!$E$24:$I$24,1,$B$6),0,IF(J164&lt;INDEX('Pace of change parameters'!$E$23:$I$23,1,$B$6),1,(J164-INDEX('Pace of change parameters'!$E$24:$I$24,1,$B$6))/(INDEX('Pace of change parameters'!$E$23:$I$23,1,$B$6)-INDEX('Pace of change parameters'!$E$24:$I$24,1,$B$6))))</f>
        <v>1</v>
      </c>
      <c r="W164" s="131">
        <f>MIN(S164, S164+(INDEX('Pace of change parameters'!$E$25:$I$25,1,$B$6)-S164)*(1-V164))</f>
        <v>3.2071913172326383E-2</v>
      </c>
      <c r="X164" s="131">
        <v>1.1119783131080974E-2</v>
      </c>
      <c r="Y164" s="107">
        <f t="shared" si="20"/>
        <v>364541.21666733694</v>
      </c>
      <c r="Z164" s="96">
        <v>0</v>
      </c>
      <c r="AA164" s="98">
        <f t="shared" si="23"/>
        <v>348497.9491540874</v>
      </c>
      <c r="AB164" s="98">
        <f>IF(INDEX('Pace of change parameters'!$E$27:$I$27,1,$B$6)=1,MAX(AA164,Y164),Y164)</f>
        <v>364541.21666733694</v>
      </c>
      <c r="AC164" s="96">
        <f t="shared" si="21"/>
        <v>3.2071913172326383E-2</v>
      </c>
      <c r="AD164" s="142">
        <v>1.1119783131080974E-2</v>
      </c>
      <c r="AE164" s="55">
        <f>IF(ROUND(AB164,0)/D164 &gt; (1+'Pace of change parameters'!$F$25), ROUND(AB164,0), ROUNDUP(AB164,0))</f>
        <v>364541</v>
      </c>
      <c r="AF164" s="55">
        <v>1184.5652953076813</v>
      </c>
      <c r="AG164" s="16">
        <f t="shared" si="26"/>
        <v>3.2071299753972715E-2</v>
      </c>
      <c r="AH164" s="16">
        <f t="shared" si="26"/>
        <v>1.1119182165755914E-2</v>
      </c>
      <c r="AI164" s="55"/>
      <c r="AJ164" s="55">
        <v>348497.9491540874</v>
      </c>
      <c r="AK164" s="55">
        <v>1132.4338717835108</v>
      </c>
      <c r="AL164" s="16">
        <f t="shared" si="27"/>
        <v>4.6034850089804236E-2</v>
      </c>
      <c r="AM164" s="57">
        <f t="shared" si="27"/>
        <v>4.6034850089804236E-2</v>
      </c>
      <c r="AN164" s="10"/>
    </row>
    <row r="165" spans="1:40" x14ac:dyDescent="0.2">
      <c r="A165" s="188" t="s">
        <v>377</v>
      </c>
      <c r="B165" s="188" t="s">
        <v>378</v>
      </c>
      <c r="D165" s="67">
        <v>338723</v>
      </c>
      <c r="E165" s="72">
        <v>1123.1818153955362</v>
      </c>
      <c r="F165" s="54"/>
      <c r="G165" s="87">
        <v>347517.13723357295</v>
      </c>
      <c r="H165" s="80">
        <v>1138.5086744854291</v>
      </c>
      <c r="I165" s="89"/>
      <c r="J165" s="102">
        <f t="shared" si="25"/>
        <v>-2.5305621770422948E-2</v>
      </c>
      <c r="K165" s="125">
        <f t="shared" si="25"/>
        <v>-1.3462224252986155E-2</v>
      </c>
      <c r="L165" s="102">
        <v>2.3405781487937594E-2</v>
      </c>
      <c r="M165" s="96">
        <f>INDEX('Pace of change parameters'!$E$20:$I$20,1,$B$6)</f>
        <v>1.1119783131080974E-2</v>
      </c>
      <c r="N165" s="107">
        <f>IF(INDEX('Pace of change parameters'!$E$28:$I$28,1,$B$6)=1,(1+L165)*D165,D165)</f>
        <v>346651.07652293867</v>
      </c>
      <c r="O165" s="93">
        <f>IF(K165&lt;INDEX('Pace of change parameters'!$E$16:$I$16,1,$B$6),1,IF(K165&gt;INDEX('Pace of change parameters'!$E$17:$I$17,1,$B$6),0,(K165-INDEX('Pace of change parameters'!$E$17:$I$17,1,$B$6))/(INDEX('Pace of change parameters'!$E$16:$I$16,1,$B$6)-INDEX('Pace of change parameters'!$E$17:$I$17,1,$B$6))))</f>
        <v>0</v>
      </c>
      <c r="P165" s="56">
        <v>2.3405781487937594E-2</v>
      </c>
      <c r="Q165" s="56">
        <v>1.1119783131080974E-2</v>
      </c>
      <c r="R165" s="9">
        <f>IF(INDEX('Pace of change parameters'!$E$29:$I$29,1,$B$6)=1,D165*(1+P165),D165)</f>
        <v>346651.07652293867</v>
      </c>
      <c r="S165" s="102">
        <f>IF(P165&lt;INDEX('Pace of change parameters'!$E$22:$I$22,1,$B$6),INDEX('Pace of change parameters'!$E$22:$I$22,1,$B$6),P165)</f>
        <v>2.3405781487937594E-2</v>
      </c>
      <c r="T165" s="131">
        <v>1.1119783131080974E-2</v>
      </c>
      <c r="U165" s="116">
        <f t="shared" si="19"/>
        <v>346651.07652293867</v>
      </c>
      <c r="V165" s="130">
        <f>IF(J165&gt;INDEX('Pace of change parameters'!$E$24:$I$24,1,$B$6),0,IF(J165&lt;INDEX('Pace of change parameters'!$E$23:$I$23,1,$B$6),1,(J165-INDEX('Pace of change parameters'!$E$24:$I$24,1,$B$6))/(INDEX('Pace of change parameters'!$E$23:$I$23,1,$B$6)-INDEX('Pace of change parameters'!$E$24:$I$24,1,$B$6))))</f>
        <v>1</v>
      </c>
      <c r="W165" s="131">
        <f>MIN(S165, S165+(INDEX('Pace of change parameters'!$E$25:$I$25,1,$B$6)-S165)*(1-V165))</f>
        <v>2.3405781487937594E-2</v>
      </c>
      <c r="X165" s="131">
        <v>1.1119783131080974E-2</v>
      </c>
      <c r="Y165" s="107">
        <f t="shared" si="20"/>
        <v>346651.07652293867</v>
      </c>
      <c r="Z165" s="96">
        <v>0</v>
      </c>
      <c r="AA165" s="98">
        <f t="shared" si="23"/>
        <v>354930.0051563537</v>
      </c>
      <c r="AB165" s="98">
        <f>IF(INDEX('Pace of change parameters'!$E$27:$I$27,1,$B$6)=1,MAX(AA165,Y165),Y165)</f>
        <v>346651.07652293867</v>
      </c>
      <c r="AC165" s="96">
        <f t="shared" si="21"/>
        <v>2.3405781487937594E-2</v>
      </c>
      <c r="AD165" s="142">
        <v>1.1119783131080974E-2</v>
      </c>
      <c r="AE165" s="55">
        <f>IF(ROUND(AB165,0)/D165 &gt; (1+'Pace of change parameters'!$F$25), ROUND(AB165,0), ROUNDUP(AB165,0))</f>
        <v>346651</v>
      </c>
      <c r="AF165" s="55">
        <v>1135.6711029009957</v>
      </c>
      <c r="AG165" s="16">
        <f t="shared" si="26"/>
        <v>2.3405555571957004E-2</v>
      </c>
      <c r="AH165" s="16">
        <f t="shared" si="26"/>
        <v>1.1119559927224465E-2</v>
      </c>
      <c r="AI165" s="55"/>
      <c r="AJ165" s="55">
        <v>354930.0051563537</v>
      </c>
      <c r="AK165" s="55">
        <v>1162.7941370674605</v>
      </c>
      <c r="AL165" s="16">
        <f t="shared" si="27"/>
        <v>-2.3325740388465133E-2</v>
      </c>
      <c r="AM165" s="57">
        <f t="shared" si="27"/>
        <v>-2.3325740388465022E-2</v>
      </c>
      <c r="AN165" s="10"/>
    </row>
    <row r="166" spans="1:40" x14ac:dyDescent="0.2">
      <c r="A166" s="188" t="s">
        <v>379</v>
      </c>
      <c r="B166" s="188" t="s">
        <v>380</v>
      </c>
      <c r="D166" s="67">
        <v>409092</v>
      </c>
      <c r="E166" s="72">
        <v>1056.9550595845344</v>
      </c>
      <c r="F166" s="54"/>
      <c r="G166" s="87">
        <v>390072.10209272715</v>
      </c>
      <c r="H166" s="80">
        <v>998.17400045283205</v>
      </c>
      <c r="I166" s="89"/>
      <c r="J166" s="102">
        <f t="shared" si="25"/>
        <v>4.8759954391076832E-2</v>
      </c>
      <c r="K166" s="125">
        <f t="shared" si="25"/>
        <v>5.8888589669772617E-2</v>
      </c>
      <c r="L166" s="102">
        <v>2.0884899985065708E-2</v>
      </c>
      <c r="M166" s="96">
        <f>INDEX('Pace of change parameters'!$E$20:$I$20,1,$B$6)</f>
        <v>1.1119783131080974E-2</v>
      </c>
      <c r="N166" s="107">
        <f>IF(INDEX('Pace of change parameters'!$E$28:$I$28,1,$B$6)=1,(1+L166)*D166,D166)</f>
        <v>417635.84550469049</v>
      </c>
      <c r="O166" s="93">
        <f>IF(K166&lt;INDEX('Pace of change parameters'!$E$16:$I$16,1,$B$6),1,IF(K166&gt;INDEX('Pace of change parameters'!$E$17:$I$17,1,$B$6),0,(K166-INDEX('Pace of change parameters'!$E$17:$I$17,1,$B$6))/(INDEX('Pace of change parameters'!$E$16:$I$16,1,$B$6)-INDEX('Pace of change parameters'!$E$17:$I$17,1,$B$6))))</f>
        <v>0</v>
      </c>
      <c r="P166" s="56">
        <v>2.0884899985065708E-2</v>
      </c>
      <c r="Q166" s="56">
        <v>1.1119783131080974E-2</v>
      </c>
      <c r="R166" s="9">
        <f>IF(INDEX('Pace of change parameters'!$E$29:$I$29,1,$B$6)=1,D166*(1+P166),D166)</f>
        <v>417635.84550469049</v>
      </c>
      <c r="S166" s="102">
        <f>IF(P166&lt;INDEX('Pace of change parameters'!$E$22:$I$22,1,$B$6),INDEX('Pace of change parameters'!$E$22:$I$22,1,$B$6),P166)</f>
        <v>2.0884899985065708E-2</v>
      </c>
      <c r="T166" s="131">
        <v>1.1119783131080974E-2</v>
      </c>
      <c r="U166" s="116">
        <f t="shared" si="19"/>
        <v>417635.84550469049</v>
      </c>
      <c r="V166" s="130">
        <f>IF(J166&gt;INDEX('Pace of change parameters'!$E$24:$I$24,1,$B$6),0,IF(J166&lt;INDEX('Pace of change parameters'!$E$23:$I$23,1,$B$6),1,(J166-INDEX('Pace of change parameters'!$E$24:$I$24,1,$B$6))/(INDEX('Pace of change parameters'!$E$23:$I$23,1,$B$6)-INDEX('Pace of change parameters'!$E$24:$I$24,1,$B$6))))</f>
        <v>1</v>
      </c>
      <c r="W166" s="131">
        <f>MIN(S166, S166+(INDEX('Pace of change parameters'!$E$25:$I$25,1,$B$6)-S166)*(1-V166))</f>
        <v>2.0884899985065708E-2</v>
      </c>
      <c r="X166" s="131">
        <v>1.1119783131080974E-2</v>
      </c>
      <c r="Y166" s="107">
        <f t="shared" si="20"/>
        <v>417635.84550469049</v>
      </c>
      <c r="Z166" s="96">
        <v>0</v>
      </c>
      <c r="AA166" s="98">
        <f t="shared" si="23"/>
        <v>398392.70750572404</v>
      </c>
      <c r="AB166" s="98">
        <f>IF(INDEX('Pace of change parameters'!$E$27:$I$27,1,$B$6)=1,MAX(AA166,Y166),Y166)</f>
        <v>417635.84550469049</v>
      </c>
      <c r="AC166" s="96">
        <f t="shared" si="21"/>
        <v>2.0884899985065708E-2</v>
      </c>
      <c r="AD166" s="142">
        <v>1.1119783131080974E-2</v>
      </c>
      <c r="AE166" s="55">
        <f>IF(ROUND(AB166,0)/D166 &gt; (1+'Pace of change parameters'!$F$25), ROUND(AB166,0), ROUNDUP(AB166,0))</f>
        <v>417636</v>
      </c>
      <c r="AF166" s="55">
        <v>1068.7085659717873</v>
      </c>
      <c r="AG166" s="16">
        <f t="shared" si="26"/>
        <v>2.0885277639259625E-2</v>
      </c>
      <c r="AH166" s="16">
        <f t="shared" si="26"/>
        <v>1.1120157172882061E-2</v>
      </c>
      <c r="AI166" s="55"/>
      <c r="AJ166" s="55">
        <v>398392.70750572404</v>
      </c>
      <c r="AK166" s="55">
        <v>1019.4659922326141</v>
      </c>
      <c r="AL166" s="16">
        <f t="shared" si="27"/>
        <v>4.8302321131215686E-2</v>
      </c>
      <c r="AM166" s="57">
        <f t="shared" si="27"/>
        <v>4.8302321131215686E-2</v>
      </c>
      <c r="AN166" s="10"/>
    </row>
    <row r="167" spans="1:40" x14ac:dyDescent="0.2">
      <c r="A167" s="188" t="s">
        <v>381</v>
      </c>
      <c r="B167" s="188" t="s">
        <v>382</v>
      </c>
      <c r="D167" s="67">
        <v>353521</v>
      </c>
      <c r="E167" s="72">
        <v>1440.2541540041927</v>
      </c>
      <c r="F167" s="54"/>
      <c r="G167" s="87">
        <v>270085.23396504077</v>
      </c>
      <c r="H167" s="80">
        <v>1095.8442878509416</v>
      </c>
      <c r="I167" s="89"/>
      <c r="J167" s="102">
        <f t="shared" si="25"/>
        <v>0.30892383419139069</v>
      </c>
      <c r="K167" s="125">
        <f t="shared" si="25"/>
        <v>0.31428723037711204</v>
      </c>
      <c r="L167" s="102">
        <v>1.5262908839768663E-2</v>
      </c>
      <c r="M167" s="96">
        <f>INDEX('Pace of change parameters'!$E$20:$I$20,1,$B$6)</f>
        <v>1.1119783131080974E-2</v>
      </c>
      <c r="N167" s="107">
        <f>IF(INDEX('Pace of change parameters'!$E$28:$I$28,1,$B$6)=1,(1+L167)*D167,D167)</f>
        <v>358916.75879594387</v>
      </c>
      <c r="O167" s="93">
        <f>IF(K167&lt;INDEX('Pace of change parameters'!$E$16:$I$16,1,$B$6),1,IF(K167&gt;INDEX('Pace of change parameters'!$E$17:$I$17,1,$B$6),0,(K167-INDEX('Pace of change parameters'!$E$17:$I$17,1,$B$6))/(INDEX('Pace of change parameters'!$E$16:$I$16,1,$B$6)-INDEX('Pace of change parameters'!$E$17:$I$17,1,$B$6))))</f>
        <v>0</v>
      </c>
      <c r="P167" s="56">
        <v>1.5262908839768663E-2</v>
      </c>
      <c r="Q167" s="56">
        <v>1.1119783131080974E-2</v>
      </c>
      <c r="R167" s="9">
        <f>IF(INDEX('Pace of change parameters'!$E$29:$I$29,1,$B$6)=1,D167*(1+P167),D167)</f>
        <v>358916.75879594387</v>
      </c>
      <c r="S167" s="102">
        <f>IF(P167&lt;INDEX('Pace of change parameters'!$E$22:$I$22,1,$B$6),INDEX('Pace of change parameters'!$E$22:$I$22,1,$B$6),P167)</f>
        <v>2.0029986807694699E-2</v>
      </c>
      <c r="T167" s="131">
        <v>1.5867407415520507E-2</v>
      </c>
      <c r="U167" s="116">
        <f t="shared" si="19"/>
        <v>360602.02096624306</v>
      </c>
      <c r="V167" s="130">
        <f>IF(J167&gt;INDEX('Pace of change parameters'!$E$24:$I$24,1,$B$6),0,IF(J167&lt;INDEX('Pace of change parameters'!$E$23:$I$23,1,$B$6),1,(J167-INDEX('Pace of change parameters'!$E$24:$I$24,1,$B$6))/(INDEX('Pace of change parameters'!$E$23:$I$23,1,$B$6)-INDEX('Pace of change parameters'!$E$24:$I$24,1,$B$6))))</f>
        <v>0</v>
      </c>
      <c r="W167" s="131">
        <f>MIN(S167, S167+(INDEX('Pace of change parameters'!$E$25:$I$25,1,$B$6)-S167)*(1-V167))</f>
        <v>1.6299868076946993E-3</v>
      </c>
      <c r="X167" s="131">
        <v>-2.4575051244963841E-3</v>
      </c>
      <c r="Y167" s="107">
        <f t="shared" si="20"/>
        <v>354097.23456624307</v>
      </c>
      <c r="Z167" s="96">
        <v>0</v>
      </c>
      <c r="AA167" s="98">
        <f t="shared" si="23"/>
        <v>275846.4064448041</v>
      </c>
      <c r="AB167" s="98">
        <f>IF(INDEX('Pace of change parameters'!$E$27:$I$27,1,$B$6)=1,MAX(AA167,Y167),Y167)</f>
        <v>354097.23456624307</v>
      </c>
      <c r="AC167" s="96">
        <f t="shared" si="21"/>
        <v>1.6299868076947721E-3</v>
      </c>
      <c r="AD167" s="142">
        <v>-2.4575051244963841E-3</v>
      </c>
      <c r="AE167" s="55">
        <f>IF(ROUND(AB167,0)/D167 &gt; (1+'Pace of change parameters'!$F$25), ROUND(AB167,0), ROUNDUP(AB167,0))</f>
        <v>354098</v>
      </c>
      <c r="AF167" s="55">
        <v>1436.7178277123778</v>
      </c>
      <c r="AG167" s="16">
        <f t="shared" si="26"/>
        <v>1.6321519796560491E-3</v>
      </c>
      <c r="AH167" s="16">
        <f t="shared" si="26"/>
        <v>-2.4553487882560399E-3</v>
      </c>
      <c r="AI167" s="55"/>
      <c r="AJ167" s="55">
        <v>275846.4064448041</v>
      </c>
      <c r="AK167" s="55">
        <v>1119.2196788732065</v>
      </c>
      <c r="AL167" s="16">
        <f t="shared" si="27"/>
        <v>0.28367813292812927</v>
      </c>
      <c r="AM167" s="57">
        <f t="shared" si="27"/>
        <v>0.28367813292812905</v>
      </c>
      <c r="AN167" s="10"/>
    </row>
    <row r="168" spans="1:40" x14ac:dyDescent="0.2">
      <c r="A168" s="188" t="s">
        <v>383</v>
      </c>
      <c r="B168" s="188" t="s">
        <v>384</v>
      </c>
      <c r="D168" s="67">
        <v>142635</v>
      </c>
      <c r="E168" s="72">
        <v>1104.5501057044241</v>
      </c>
      <c r="F168" s="54"/>
      <c r="G168" s="87">
        <v>139694.84914970741</v>
      </c>
      <c r="H168" s="80">
        <v>1070.4286969251591</v>
      </c>
      <c r="I168" s="89"/>
      <c r="J168" s="102">
        <f t="shared" si="25"/>
        <v>2.1046952469533808E-2</v>
      </c>
      <c r="K168" s="125">
        <f t="shared" si="25"/>
        <v>3.1876395763005938E-2</v>
      </c>
      <c r="L168" s="102">
        <v>2.1843936734245117E-2</v>
      </c>
      <c r="M168" s="96">
        <f>INDEX('Pace of change parameters'!$E$20:$I$20,1,$B$6)</f>
        <v>1.1119783131080974E-2</v>
      </c>
      <c r="N168" s="107">
        <f>IF(INDEX('Pace of change parameters'!$E$28:$I$28,1,$B$6)=1,(1+L168)*D168,D168)</f>
        <v>145750.70991608905</v>
      </c>
      <c r="O168" s="93">
        <f>IF(K168&lt;INDEX('Pace of change parameters'!$E$16:$I$16,1,$B$6),1,IF(K168&gt;INDEX('Pace of change parameters'!$E$17:$I$17,1,$B$6),0,(K168-INDEX('Pace of change parameters'!$E$17:$I$17,1,$B$6))/(INDEX('Pace of change parameters'!$E$16:$I$16,1,$B$6)-INDEX('Pace of change parameters'!$E$17:$I$17,1,$B$6))))</f>
        <v>0</v>
      </c>
      <c r="P168" s="56">
        <v>2.1843936734245117E-2</v>
      </c>
      <c r="Q168" s="56">
        <v>1.1119783131080974E-2</v>
      </c>
      <c r="R168" s="9">
        <f>IF(INDEX('Pace of change parameters'!$E$29:$I$29,1,$B$6)=1,D168*(1+P168),D168)</f>
        <v>145750.70991608905</v>
      </c>
      <c r="S168" s="102">
        <f>IF(P168&lt;INDEX('Pace of change parameters'!$E$22:$I$22,1,$B$6),INDEX('Pace of change parameters'!$E$22:$I$22,1,$B$6),P168)</f>
        <v>2.1843936734245117E-2</v>
      </c>
      <c r="T168" s="131">
        <v>1.1119783131080974E-2</v>
      </c>
      <c r="U168" s="116">
        <f t="shared" si="19"/>
        <v>145750.70991608905</v>
      </c>
      <c r="V168" s="130">
        <f>IF(J168&gt;INDEX('Pace of change parameters'!$E$24:$I$24,1,$B$6),0,IF(J168&lt;INDEX('Pace of change parameters'!$E$23:$I$23,1,$B$6),1,(J168-INDEX('Pace of change parameters'!$E$24:$I$24,1,$B$6))/(INDEX('Pace of change parameters'!$E$23:$I$23,1,$B$6)-INDEX('Pace of change parameters'!$E$24:$I$24,1,$B$6))))</f>
        <v>1</v>
      </c>
      <c r="W168" s="131">
        <f>MIN(S168, S168+(INDEX('Pace of change parameters'!$E$25:$I$25,1,$B$6)-S168)*(1-V168))</f>
        <v>2.1843936734245117E-2</v>
      </c>
      <c r="X168" s="131">
        <v>1.1119783131080974E-2</v>
      </c>
      <c r="Y168" s="107">
        <f t="shared" si="20"/>
        <v>145750.70991608905</v>
      </c>
      <c r="Z168" s="96">
        <v>0</v>
      </c>
      <c r="AA168" s="98">
        <f t="shared" si="23"/>
        <v>142674.67188444512</v>
      </c>
      <c r="AB168" s="98">
        <f>IF(INDEX('Pace of change parameters'!$E$27:$I$27,1,$B$6)=1,MAX(AA168,Y168),Y168)</f>
        <v>145750.70991608905</v>
      </c>
      <c r="AC168" s="96">
        <f t="shared" si="21"/>
        <v>2.1843936734245117E-2</v>
      </c>
      <c r="AD168" s="142">
        <v>1.1119783131080974E-2</v>
      </c>
      <c r="AE168" s="55">
        <f>IF(ROUND(AB168,0)/D168 &gt; (1+'Pace of change parameters'!$F$25), ROUND(AB168,0), ROUNDUP(AB168,0))</f>
        <v>145751</v>
      </c>
      <c r="AF168" s="55">
        <v>1116.8346861403631</v>
      </c>
      <c r="AG168" s="16">
        <f t="shared" si="26"/>
        <v>2.184597048410275E-2</v>
      </c>
      <c r="AH168" s="16">
        <f t="shared" si="26"/>
        <v>1.1121795536930046E-2</v>
      </c>
      <c r="AI168" s="55"/>
      <c r="AJ168" s="55">
        <v>142674.67188444512</v>
      </c>
      <c r="AK168" s="55">
        <v>1093.2619494497026</v>
      </c>
      <c r="AL168" s="16">
        <f t="shared" si="27"/>
        <v>2.1561837675340589E-2</v>
      </c>
      <c r="AM168" s="57">
        <f t="shared" si="27"/>
        <v>2.1561837675340367E-2</v>
      </c>
      <c r="AN168" s="10"/>
    </row>
    <row r="169" spans="1:40" x14ac:dyDescent="0.2">
      <c r="A169" s="188" t="s">
        <v>385</v>
      </c>
      <c r="B169" s="188" t="s">
        <v>386</v>
      </c>
      <c r="D169" s="67">
        <v>225169</v>
      </c>
      <c r="E169" s="72">
        <v>1073.9368267152313</v>
      </c>
      <c r="F169" s="54"/>
      <c r="G169" s="87">
        <v>236343.28832482829</v>
      </c>
      <c r="H169" s="80">
        <v>1115.5513003473397</v>
      </c>
      <c r="I169" s="89"/>
      <c r="J169" s="102">
        <f t="shared" si="25"/>
        <v>-4.7279905446142578E-2</v>
      </c>
      <c r="K169" s="125">
        <f t="shared" si="25"/>
        <v>-3.7303953318104988E-2</v>
      </c>
      <c r="L169" s="102">
        <v>2.1707239625268882E-2</v>
      </c>
      <c r="M169" s="96">
        <f>INDEX('Pace of change parameters'!$E$20:$I$20,1,$B$6)</f>
        <v>1.1119783131080974E-2</v>
      </c>
      <c r="N169" s="107">
        <f>IF(INDEX('Pace of change parameters'!$E$28:$I$28,1,$B$6)=1,(1+L169)*D169,D169)</f>
        <v>230056.79743918218</v>
      </c>
      <c r="O169" s="93">
        <f>IF(K169&lt;INDEX('Pace of change parameters'!$E$16:$I$16,1,$B$6),1,IF(K169&gt;INDEX('Pace of change parameters'!$E$17:$I$17,1,$B$6),0,(K169-INDEX('Pace of change parameters'!$E$17:$I$17,1,$B$6))/(INDEX('Pace of change parameters'!$E$16:$I$16,1,$B$6)-INDEX('Pace of change parameters'!$E$17:$I$17,1,$B$6))))</f>
        <v>0</v>
      </c>
      <c r="P169" s="56">
        <v>2.1707239625268882E-2</v>
      </c>
      <c r="Q169" s="56">
        <v>1.1119783131080974E-2</v>
      </c>
      <c r="R169" s="9">
        <f>IF(INDEX('Pace of change parameters'!$E$29:$I$29,1,$B$6)=1,D169*(1+P169),D169)</f>
        <v>230056.79743918218</v>
      </c>
      <c r="S169" s="102">
        <f>IF(P169&lt;INDEX('Pace of change parameters'!$E$22:$I$22,1,$B$6),INDEX('Pace of change parameters'!$E$22:$I$22,1,$B$6),P169)</f>
        <v>2.1707239625268882E-2</v>
      </c>
      <c r="T169" s="131">
        <v>1.1119783131080974E-2</v>
      </c>
      <c r="U169" s="116">
        <f t="shared" si="19"/>
        <v>230056.79743918218</v>
      </c>
      <c r="V169" s="130">
        <f>IF(J169&gt;INDEX('Pace of change parameters'!$E$24:$I$24,1,$B$6),0,IF(J169&lt;INDEX('Pace of change parameters'!$E$23:$I$23,1,$B$6),1,(J169-INDEX('Pace of change parameters'!$E$24:$I$24,1,$B$6))/(INDEX('Pace of change parameters'!$E$23:$I$23,1,$B$6)-INDEX('Pace of change parameters'!$E$24:$I$24,1,$B$6))))</f>
        <v>1</v>
      </c>
      <c r="W169" s="131">
        <f>MIN(S169, S169+(INDEX('Pace of change parameters'!$E$25:$I$25,1,$B$6)-S169)*(1-V169))</f>
        <v>2.1707239625268882E-2</v>
      </c>
      <c r="X169" s="131">
        <v>1.1119783131080974E-2</v>
      </c>
      <c r="Y169" s="107">
        <f t="shared" si="20"/>
        <v>230056.79743918218</v>
      </c>
      <c r="Z169" s="96">
        <v>0</v>
      </c>
      <c r="AA169" s="98">
        <f t="shared" si="23"/>
        <v>241384.71331679958</v>
      </c>
      <c r="AB169" s="98">
        <f>IF(INDEX('Pace of change parameters'!$E$27:$I$27,1,$B$6)=1,MAX(AA169,Y169),Y169)</f>
        <v>230056.79743918218</v>
      </c>
      <c r="AC169" s="96">
        <f t="shared" si="21"/>
        <v>2.1707239625268882E-2</v>
      </c>
      <c r="AD169" s="142">
        <v>1.1119783131080974E-2</v>
      </c>
      <c r="AE169" s="55">
        <f>IF(ROUND(AB169,0)/D169 &gt; (1+'Pace of change parameters'!$F$25), ROUND(AB169,0), ROUNDUP(AB169,0))</f>
        <v>230057</v>
      </c>
      <c r="AF169" s="55">
        <v>1085.8797274212561</v>
      </c>
      <c r="AG169" s="16">
        <f t="shared" si="26"/>
        <v>2.17081392198748E-2</v>
      </c>
      <c r="AH169" s="16">
        <f t="shared" si="26"/>
        <v>1.1120673403624437E-2</v>
      </c>
      <c r="AI169" s="55"/>
      <c r="AJ169" s="55">
        <v>241384.71331679958</v>
      </c>
      <c r="AK169" s="55">
        <v>1139.3470605115444</v>
      </c>
      <c r="AL169" s="16">
        <f t="shared" si="27"/>
        <v>-4.692804760147673E-2</v>
      </c>
      <c r="AM169" s="57">
        <f t="shared" si="27"/>
        <v>-4.692804760147673E-2</v>
      </c>
      <c r="AN169" s="10"/>
    </row>
    <row r="170" spans="1:40" x14ac:dyDescent="0.2">
      <c r="A170" s="188" t="s">
        <v>387</v>
      </c>
      <c r="B170" s="188" t="s">
        <v>388</v>
      </c>
      <c r="D170" s="67">
        <v>153421</v>
      </c>
      <c r="E170" s="72">
        <v>1084.9846825551001</v>
      </c>
      <c r="F170" s="54"/>
      <c r="G170" s="87">
        <v>156193.38270079697</v>
      </c>
      <c r="H170" s="80">
        <v>1094.2764035892903</v>
      </c>
      <c r="I170" s="89"/>
      <c r="J170" s="102">
        <f t="shared" si="25"/>
        <v>-1.7749680894662001E-2</v>
      </c>
      <c r="K170" s="125">
        <f t="shared" si="25"/>
        <v>-8.4912011295436018E-3</v>
      </c>
      <c r="L170" s="102">
        <v>2.0650380240743171E-2</v>
      </c>
      <c r="M170" s="96">
        <f>INDEX('Pace of change parameters'!$E$20:$I$20,1,$B$6)</f>
        <v>1.1119783131080974E-2</v>
      </c>
      <c r="N170" s="107">
        <f>IF(INDEX('Pace of change parameters'!$E$28:$I$28,1,$B$6)=1,(1+L170)*D170,D170)</f>
        <v>156589.20198691505</v>
      </c>
      <c r="O170" s="93">
        <f>IF(K170&lt;INDEX('Pace of change parameters'!$E$16:$I$16,1,$B$6),1,IF(K170&gt;INDEX('Pace of change parameters'!$E$17:$I$17,1,$B$6),0,(K170-INDEX('Pace of change parameters'!$E$17:$I$17,1,$B$6))/(INDEX('Pace of change parameters'!$E$16:$I$16,1,$B$6)-INDEX('Pace of change parameters'!$E$17:$I$17,1,$B$6))))</f>
        <v>0</v>
      </c>
      <c r="P170" s="56">
        <v>2.0650380240743171E-2</v>
      </c>
      <c r="Q170" s="56">
        <v>1.1119783131080974E-2</v>
      </c>
      <c r="R170" s="9">
        <f>IF(INDEX('Pace of change parameters'!$E$29:$I$29,1,$B$6)=1,D170*(1+P170),D170)</f>
        <v>156589.20198691505</v>
      </c>
      <c r="S170" s="102">
        <f>IF(P170&lt;INDEX('Pace of change parameters'!$E$22:$I$22,1,$B$6),INDEX('Pace of change parameters'!$E$22:$I$22,1,$B$6),P170)</f>
        <v>2.0650380240743171E-2</v>
      </c>
      <c r="T170" s="131">
        <v>1.1119783131080974E-2</v>
      </c>
      <c r="U170" s="116">
        <f t="shared" si="19"/>
        <v>156589.20198691505</v>
      </c>
      <c r="V170" s="130">
        <f>IF(J170&gt;INDEX('Pace of change parameters'!$E$24:$I$24,1,$B$6),0,IF(J170&lt;INDEX('Pace of change parameters'!$E$23:$I$23,1,$B$6),1,(J170-INDEX('Pace of change parameters'!$E$24:$I$24,1,$B$6))/(INDEX('Pace of change parameters'!$E$23:$I$23,1,$B$6)-INDEX('Pace of change parameters'!$E$24:$I$24,1,$B$6))))</f>
        <v>1</v>
      </c>
      <c r="W170" s="131">
        <f>MIN(S170, S170+(INDEX('Pace of change parameters'!$E$25:$I$25,1,$B$6)-S170)*(1-V170))</f>
        <v>2.0650380240743171E-2</v>
      </c>
      <c r="X170" s="131">
        <v>1.1119783131080974E-2</v>
      </c>
      <c r="Y170" s="107">
        <f t="shared" si="20"/>
        <v>156589.20198691505</v>
      </c>
      <c r="Z170" s="96">
        <v>0</v>
      </c>
      <c r="AA170" s="98">
        <f t="shared" si="23"/>
        <v>159525.1346989586</v>
      </c>
      <c r="AB170" s="98">
        <f>IF(INDEX('Pace of change parameters'!$E$27:$I$27,1,$B$6)=1,MAX(AA170,Y170),Y170)</f>
        <v>156589.20198691505</v>
      </c>
      <c r="AC170" s="96">
        <f t="shared" si="21"/>
        <v>2.0650380240743171E-2</v>
      </c>
      <c r="AD170" s="142">
        <v>1.1119783131080974E-2</v>
      </c>
      <c r="AE170" s="55">
        <f>IF(ROUND(AB170,0)/D170 &gt; (1+'Pace of change parameters'!$F$25), ROUND(AB170,0), ROUNDUP(AB170,0))</f>
        <v>156589</v>
      </c>
      <c r="AF170" s="55">
        <v>1097.0480618239985</v>
      </c>
      <c r="AG170" s="16">
        <f t="shared" si="26"/>
        <v>2.0649063687500302E-2</v>
      </c>
      <c r="AH170" s="16">
        <f t="shared" si="26"/>
        <v>1.1118478871507742E-2</v>
      </c>
      <c r="AI170" s="55"/>
      <c r="AJ170" s="55">
        <v>159525.1346989586</v>
      </c>
      <c r="AK170" s="55">
        <v>1117.618350163197</v>
      </c>
      <c r="AL170" s="16">
        <f t="shared" si="27"/>
        <v>-1.8405467605461689E-2</v>
      </c>
      <c r="AM170" s="57">
        <f t="shared" si="27"/>
        <v>-1.84054676054618E-2</v>
      </c>
      <c r="AN170" s="10"/>
    </row>
    <row r="171" spans="1:40" x14ac:dyDescent="0.2">
      <c r="A171" s="188" t="s">
        <v>389</v>
      </c>
      <c r="B171" s="188" t="s">
        <v>390</v>
      </c>
      <c r="D171" s="67">
        <v>359388</v>
      </c>
      <c r="E171" s="72">
        <v>1149.1587173539951</v>
      </c>
      <c r="F171" s="54"/>
      <c r="G171" s="87">
        <v>342423.66903243266</v>
      </c>
      <c r="H171" s="80">
        <v>1087.2712576601964</v>
      </c>
      <c r="I171" s="89"/>
      <c r="J171" s="102">
        <f t="shared" si="25"/>
        <v>4.9541934456524217E-2</v>
      </c>
      <c r="K171" s="125">
        <f t="shared" si="25"/>
        <v>5.6919981336562175E-2</v>
      </c>
      <c r="L171" s="102">
        <v>1.8227730814122323E-2</v>
      </c>
      <c r="M171" s="96">
        <f>INDEX('Pace of change parameters'!$E$20:$I$20,1,$B$6)</f>
        <v>1.1119783131080974E-2</v>
      </c>
      <c r="N171" s="107">
        <f>IF(INDEX('Pace of change parameters'!$E$28:$I$28,1,$B$6)=1,(1+L171)*D171,D171)</f>
        <v>365938.8277218258</v>
      </c>
      <c r="O171" s="93">
        <f>IF(K171&lt;INDEX('Pace of change parameters'!$E$16:$I$16,1,$B$6),1,IF(K171&gt;INDEX('Pace of change parameters'!$E$17:$I$17,1,$B$6),0,(K171-INDEX('Pace of change parameters'!$E$17:$I$17,1,$B$6))/(INDEX('Pace of change parameters'!$E$16:$I$16,1,$B$6)-INDEX('Pace of change parameters'!$E$17:$I$17,1,$B$6))))</f>
        <v>0</v>
      </c>
      <c r="P171" s="56">
        <v>1.8227730814122323E-2</v>
      </c>
      <c r="Q171" s="56">
        <v>1.1119783131080974E-2</v>
      </c>
      <c r="R171" s="9">
        <f>IF(INDEX('Pace of change parameters'!$E$29:$I$29,1,$B$6)=1,D171*(1+P171),D171)</f>
        <v>365938.8277218258</v>
      </c>
      <c r="S171" s="102">
        <f>IF(P171&lt;INDEX('Pace of change parameters'!$E$22:$I$22,1,$B$6),INDEX('Pace of change parameters'!$E$22:$I$22,1,$B$6),P171)</f>
        <v>2.0029986807694699E-2</v>
      </c>
      <c r="T171" s="131">
        <v>1.2909458106747485E-2</v>
      </c>
      <c r="U171" s="116">
        <f t="shared" si="19"/>
        <v>366586.53689884383</v>
      </c>
      <c r="V171" s="130">
        <f>IF(J171&gt;INDEX('Pace of change parameters'!$E$24:$I$24,1,$B$6),0,IF(J171&lt;INDEX('Pace of change parameters'!$E$23:$I$23,1,$B$6),1,(J171-INDEX('Pace of change parameters'!$E$24:$I$24,1,$B$6))/(INDEX('Pace of change parameters'!$E$23:$I$23,1,$B$6)-INDEX('Pace of change parameters'!$E$24:$I$24,1,$B$6))))</f>
        <v>1</v>
      </c>
      <c r="W171" s="131">
        <f>MIN(S171, S171+(INDEX('Pace of change parameters'!$E$25:$I$25,1,$B$6)-S171)*(1-V171))</f>
        <v>2.0029986807694699E-2</v>
      </c>
      <c r="X171" s="131">
        <v>1.2909458106747485E-2</v>
      </c>
      <c r="Y171" s="107">
        <f t="shared" si="20"/>
        <v>366586.53689884383</v>
      </c>
      <c r="Z171" s="96">
        <v>0</v>
      </c>
      <c r="AA171" s="98">
        <f t="shared" si="23"/>
        <v>349727.88848007779</v>
      </c>
      <c r="AB171" s="98">
        <f>IF(INDEX('Pace of change parameters'!$E$27:$I$27,1,$B$6)=1,MAX(AA171,Y171),Y171)</f>
        <v>366586.53689884383</v>
      </c>
      <c r="AC171" s="96">
        <f t="shared" si="21"/>
        <v>2.0029986807694744E-2</v>
      </c>
      <c r="AD171" s="142">
        <v>1.2909458106747485E-2</v>
      </c>
      <c r="AE171" s="55">
        <f>IF(ROUND(AB171,0)/D171 &gt; (1+'Pace of change parameters'!$F$25), ROUND(AB171,0), ROUNDUP(AB171,0))</f>
        <v>366587</v>
      </c>
      <c r="AF171" s="55">
        <v>1163.9952041227821</v>
      </c>
      <c r="AG171" s="16">
        <f t="shared" si="26"/>
        <v>2.0031275390385961E-2</v>
      </c>
      <c r="AH171" s="16">
        <f t="shared" si="26"/>
        <v>1.2910737694222796E-2</v>
      </c>
      <c r="AI171" s="55"/>
      <c r="AJ171" s="55">
        <v>349727.88848007779</v>
      </c>
      <c r="AK171" s="55">
        <v>1110.4637778720951</v>
      </c>
      <c r="AL171" s="16">
        <f t="shared" si="27"/>
        <v>4.8206368651902975E-2</v>
      </c>
      <c r="AM171" s="57">
        <f t="shared" si="27"/>
        <v>4.8206368651902975E-2</v>
      </c>
      <c r="AN171" s="10"/>
    </row>
    <row r="172" spans="1:40" x14ac:dyDescent="0.2">
      <c r="A172" s="188" t="s">
        <v>391</v>
      </c>
      <c r="B172" s="188" t="s">
        <v>392</v>
      </c>
      <c r="D172" s="67">
        <v>256489</v>
      </c>
      <c r="E172" s="72">
        <v>1172.9844553366784</v>
      </c>
      <c r="F172" s="54"/>
      <c r="G172" s="87">
        <v>251445.88878392536</v>
      </c>
      <c r="H172" s="80">
        <v>1143.5471137808781</v>
      </c>
      <c r="I172" s="89"/>
      <c r="J172" s="102">
        <f t="shared" si="25"/>
        <v>2.005644729553846E-2</v>
      </c>
      <c r="K172" s="125">
        <f t="shared" si="25"/>
        <v>2.5742132703629794E-2</v>
      </c>
      <c r="L172" s="102">
        <v>1.6755656530070606E-2</v>
      </c>
      <c r="M172" s="96">
        <f>INDEX('Pace of change parameters'!$E$20:$I$20,1,$B$6)</f>
        <v>1.1119783131080974E-2</v>
      </c>
      <c r="N172" s="107">
        <f>IF(INDEX('Pace of change parameters'!$E$28:$I$28,1,$B$6)=1,(1+L172)*D172,D172)</f>
        <v>260786.64158774127</v>
      </c>
      <c r="O172" s="93">
        <f>IF(K172&lt;INDEX('Pace of change parameters'!$E$16:$I$16,1,$B$6),1,IF(K172&gt;INDEX('Pace of change parameters'!$E$17:$I$17,1,$B$6),0,(K172-INDEX('Pace of change parameters'!$E$17:$I$17,1,$B$6))/(INDEX('Pace of change parameters'!$E$16:$I$16,1,$B$6)-INDEX('Pace of change parameters'!$E$17:$I$17,1,$B$6))))</f>
        <v>0</v>
      </c>
      <c r="P172" s="56">
        <v>1.6755656530070606E-2</v>
      </c>
      <c r="Q172" s="56">
        <v>1.1119783131080974E-2</v>
      </c>
      <c r="R172" s="9">
        <f>IF(INDEX('Pace of change parameters'!$E$29:$I$29,1,$B$6)=1,D172*(1+P172),D172)</f>
        <v>260786.64158774127</v>
      </c>
      <c r="S172" s="102">
        <f>IF(P172&lt;INDEX('Pace of change parameters'!$E$22:$I$22,1,$B$6),INDEX('Pace of change parameters'!$E$22:$I$22,1,$B$6),P172)</f>
        <v>2.0029986807694699E-2</v>
      </c>
      <c r="T172" s="131">
        <v>1.4375963806298131E-2</v>
      </c>
      <c r="U172" s="116">
        <f t="shared" si="19"/>
        <v>261626.47128631882</v>
      </c>
      <c r="V172" s="130">
        <f>IF(J172&gt;INDEX('Pace of change parameters'!$E$24:$I$24,1,$B$6),0,IF(J172&lt;INDEX('Pace of change parameters'!$E$23:$I$23,1,$B$6),1,(J172-INDEX('Pace of change parameters'!$E$24:$I$24,1,$B$6))/(INDEX('Pace of change parameters'!$E$23:$I$23,1,$B$6)-INDEX('Pace of change parameters'!$E$24:$I$24,1,$B$6))))</f>
        <v>1</v>
      </c>
      <c r="W172" s="131">
        <f>MIN(S172, S172+(INDEX('Pace of change parameters'!$E$25:$I$25,1,$B$6)-S172)*(1-V172))</f>
        <v>2.0029986807694699E-2</v>
      </c>
      <c r="X172" s="131">
        <v>1.4375963806298131E-2</v>
      </c>
      <c r="Y172" s="107">
        <f t="shared" si="20"/>
        <v>261626.47128631882</v>
      </c>
      <c r="Z172" s="96">
        <v>0</v>
      </c>
      <c r="AA172" s="98">
        <f t="shared" si="23"/>
        <v>256809.46647140116</v>
      </c>
      <c r="AB172" s="98">
        <f>IF(INDEX('Pace of change parameters'!$E$27:$I$27,1,$B$6)=1,MAX(AA172,Y172),Y172)</f>
        <v>261626.47128631882</v>
      </c>
      <c r="AC172" s="96">
        <f t="shared" si="21"/>
        <v>2.0029986807694744E-2</v>
      </c>
      <c r="AD172" s="142">
        <v>1.4375963806298131E-2</v>
      </c>
      <c r="AE172" s="55">
        <f>IF(ROUND(AB172,0)/D172 &gt; (1+'Pace of change parameters'!$F$25), ROUND(AB172,0), ROUNDUP(AB172,0))</f>
        <v>261626</v>
      </c>
      <c r="AF172" s="55">
        <v>1189.8450940557289</v>
      </c>
      <c r="AG172" s="16">
        <f t="shared" si="26"/>
        <v>2.0028149355332925E-2</v>
      </c>
      <c r="AH172" s="16">
        <f t="shared" si="26"/>
        <v>1.4374136538928939E-2</v>
      </c>
      <c r="AI172" s="55"/>
      <c r="AJ172" s="55">
        <v>256809.46647140116</v>
      </c>
      <c r="AK172" s="55">
        <v>1167.9400510196458</v>
      </c>
      <c r="AL172" s="16">
        <f t="shared" si="27"/>
        <v>1.875528030480611E-2</v>
      </c>
      <c r="AM172" s="57">
        <f t="shared" si="27"/>
        <v>1.875528030480611E-2</v>
      </c>
      <c r="AN172" s="10"/>
    </row>
    <row r="173" spans="1:40" x14ac:dyDescent="0.2">
      <c r="A173" s="188" t="s">
        <v>393</v>
      </c>
      <c r="B173" s="188" t="s">
        <v>394</v>
      </c>
      <c r="D173" s="67">
        <v>353943</v>
      </c>
      <c r="E173" s="72">
        <v>1042.0595900146977</v>
      </c>
      <c r="F173" s="54"/>
      <c r="G173" s="87">
        <v>370151.15407749719</v>
      </c>
      <c r="H173" s="80">
        <v>1083.3522665704072</v>
      </c>
      <c r="I173" s="89"/>
      <c r="J173" s="102">
        <f t="shared" si="25"/>
        <v>-4.3787933386001954E-2</v>
      </c>
      <c r="K173" s="125">
        <f t="shared" si="25"/>
        <v>-3.811565067974676E-2</v>
      </c>
      <c r="L173" s="102">
        <v>1.7117780290974771E-2</v>
      </c>
      <c r="M173" s="96">
        <f>INDEX('Pace of change parameters'!$E$20:$I$20,1,$B$6)</f>
        <v>1.1119783131080974E-2</v>
      </c>
      <c r="N173" s="107">
        <f>IF(INDEX('Pace of change parameters'!$E$28:$I$28,1,$B$6)=1,(1+L173)*D173,D173)</f>
        <v>360001.71850952849</v>
      </c>
      <c r="O173" s="93">
        <f>IF(K173&lt;INDEX('Pace of change parameters'!$E$16:$I$16,1,$B$6),1,IF(K173&gt;INDEX('Pace of change parameters'!$E$17:$I$17,1,$B$6),0,(K173-INDEX('Pace of change parameters'!$E$17:$I$17,1,$B$6))/(INDEX('Pace of change parameters'!$E$16:$I$16,1,$B$6)-INDEX('Pace of change parameters'!$E$17:$I$17,1,$B$6))))</f>
        <v>0</v>
      </c>
      <c r="P173" s="56">
        <v>1.7117780290974771E-2</v>
      </c>
      <c r="Q173" s="56">
        <v>1.1119783131080974E-2</v>
      </c>
      <c r="R173" s="9">
        <f>IF(INDEX('Pace of change parameters'!$E$29:$I$29,1,$B$6)=1,D173*(1+P173),D173)</f>
        <v>360001.71850952849</v>
      </c>
      <c r="S173" s="102">
        <f>IF(P173&lt;INDEX('Pace of change parameters'!$E$22:$I$22,1,$B$6),INDEX('Pace of change parameters'!$E$22:$I$22,1,$B$6),P173)</f>
        <v>2.0029986807694699E-2</v>
      </c>
      <c r="T173" s="131">
        <v>1.4014816212477355E-2</v>
      </c>
      <c r="U173" s="116">
        <f t="shared" si="19"/>
        <v>361032.47362067591</v>
      </c>
      <c r="V173" s="130">
        <f>IF(J173&gt;INDEX('Pace of change parameters'!$E$24:$I$24,1,$B$6),0,IF(J173&lt;INDEX('Pace of change parameters'!$E$23:$I$23,1,$B$6),1,(J173-INDEX('Pace of change parameters'!$E$24:$I$24,1,$B$6))/(INDEX('Pace of change parameters'!$E$23:$I$23,1,$B$6)-INDEX('Pace of change parameters'!$E$24:$I$24,1,$B$6))))</f>
        <v>1</v>
      </c>
      <c r="W173" s="131">
        <f>MIN(S173, S173+(INDEX('Pace of change parameters'!$E$25:$I$25,1,$B$6)-S173)*(1-V173))</f>
        <v>2.0029986807694699E-2</v>
      </c>
      <c r="X173" s="131">
        <v>1.4014816212477355E-2</v>
      </c>
      <c r="Y173" s="107">
        <f t="shared" si="20"/>
        <v>361032.47362067591</v>
      </c>
      <c r="Z173" s="96">
        <v>0</v>
      </c>
      <c r="AA173" s="98">
        <f t="shared" si="23"/>
        <v>378046.82690239488</v>
      </c>
      <c r="AB173" s="98">
        <f>IF(INDEX('Pace of change parameters'!$E$27:$I$27,1,$B$6)=1,MAX(AA173,Y173),Y173)</f>
        <v>361032.47362067591</v>
      </c>
      <c r="AC173" s="96">
        <f t="shared" si="21"/>
        <v>2.0029986807694744E-2</v>
      </c>
      <c r="AD173" s="142">
        <v>1.4014816212477355E-2</v>
      </c>
      <c r="AE173" s="55">
        <f>IF(ROUND(AB173,0)/D173 &gt; (1+'Pace of change parameters'!$F$25), ROUND(AB173,0), ROUNDUP(AB173,0))</f>
        <v>361032</v>
      </c>
      <c r="AF173" s="55">
        <v>1056.662477466054</v>
      </c>
      <c r="AG173" s="16">
        <f t="shared" si="26"/>
        <v>2.0028648680719741E-2</v>
      </c>
      <c r="AH173" s="16">
        <f t="shared" si="26"/>
        <v>1.4013485976507756E-2</v>
      </c>
      <c r="AI173" s="55"/>
      <c r="AJ173" s="55">
        <v>378046.82690239488</v>
      </c>
      <c r="AK173" s="55">
        <v>1106.4611910103954</v>
      </c>
      <c r="AL173" s="16">
        <f t="shared" si="27"/>
        <v>-4.5007194060612488E-2</v>
      </c>
      <c r="AM173" s="57">
        <f t="shared" si="27"/>
        <v>-4.5007194060612599E-2</v>
      </c>
      <c r="AN173" s="10"/>
    </row>
    <row r="174" spans="1:40" x14ac:dyDescent="0.2">
      <c r="A174" s="188" t="s">
        <v>395</v>
      </c>
      <c r="B174" s="188" t="s">
        <v>396</v>
      </c>
      <c r="D174" s="67">
        <v>671769</v>
      </c>
      <c r="E174" s="72">
        <v>1322.3169287603716</v>
      </c>
      <c r="F174" s="54"/>
      <c r="G174" s="87">
        <v>688840.62380010507</v>
      </c>
      <c r="H174" s="80">
        <v>1345.1397609211938</v>
      </c>
      <c r="I174" s="89"/>
      <c r="J174" s="102">
        <f t="shared" si="25"/>
        <v>-2.4783125748197854E-2</v>
      </c>
      <c r="K174" s="125">
        <f t="shared" si="25"/>
        <v>-1.6966885392780573E-2</v>
      </c>
      <c r="L174" s="102">
        <v>1.9223780776869592E-2</v>
      </c>
      <c r="M174" s="96">
        <f>INDEX('Pace of change parameters'!$E$20:$I$20,1,$B$6)</f>
        <v>1.1119783131080974E-2</v>
      </c>
      <c r="N174" s="107">
        <f>IF(INDEX('Pace of change parameters'!$E$28:$I$28,1,$B$6)=1,(1+L174)*D174,D174)</f>
        <v>684682.93998869695</v>
      </c>
      <c r="O174" s="93">
        <f>IF(K174&lt;INDEX('Pace of change parameters'!$E$16:$I$16,1,$B$6),1,IF(K174&gt;INDEX('Pace of change parameters'!$E$17:$I$17,1,$B$6),0,(K174-INDEX('Pace of change parameters'!$E$17:$I$17,1,$B$6))/(INDEX('Pace of change parameters'!$E$16:$I$16,1,$B$6)-INDEX('Pace of change parameters'!$E$17:$I$17,1,$B$6))))</f>
        <v>0</v>
      </c>
      <c r="P174" s="56">
        <v>1.9223780776869592E-2</v>
      </c>
      <c r="Q174" s="56">
        <v>1.1119783131080974E-2</v>
      </c>
      <c r="R174" s="9">
        <f>IF(INDEX('Pace of change parameters'!$E$29:$I$29,1,$B$6)=1,D174*(1+P174),D174)</f>
        <v>684682.93998869695</v>
      </c>
      <c r="S174" s="102">
        <f>IF(P174&lt;INDEX('Pace of change parameters'!$E$22:$I$22,1,$B$6),INDEX('Pace of change parameters'!$E$22:$I$22,1,$B$6),P174)</f>
        <v>2.0029986807694699E-2</v>
      </c>
      <c r="T174" s="131">
        <v>1.1919578899607375E-2</v>
      </c>
      <c r="U174" s="116">
        <f t="shared" si="19"/>
        <v>685224.52420781832</v>
      </c>
      <c r="V174" s="130">
        <f>IF(J174&gt;INDEX('Pace of change parameters'!$E$24:$I$24,1,$B$6),0,IF(J174&lt;INDEX('Pace of change parameters'!$E$23:$I$23,1,$B$6),1,(J174-INDEX('Pace of change parameters'!$E$24:$I$24,1,$B$6))/(INDEX('Pace of change parameters'!$E$23:$I$23,1,$B$6)-INDEX('Pace of change parameters'!$E$24:$I$24,1,$B$6))))</f>
        <v>1</v>
      </c>
      <c r="W174" s="131">
        <f>MIN(S174, S174+(INDEX('Pace of change parameters'!$E$25:$I$25,1,$B$6)-S174)*(1-V174))</f>
        <v>2.0029986807694699E-2</v>
      </c>
      <c r="X174" s="131">
        <v>1.1919578899607375E-2</v>
      </c>
      <c r="Y174" s="107">
        <f t="shared" si="20"/>
        <v>685224.52420781832</v>
      </c>
      <c r="Z174" s="96">
        <v>0</v>
      </c>
      <c r="AA174" s="98">
        <f t="shared" si="23"/>
        <v>703534.24324208393</v>
      </c>
      <c r="AB174" s="98">
        <f>IF(INDEX('Pace of change parameters'!$E$27:$I$27,1,$B$6)=1,MAX(AA174,Y174),Y174)</f>
        <v>685224.52420781832</v>
      </c>
      <c r="AC174" s="96">
        <f t="shared" si="21"/>
        <v>2.0029986807694744E-2</v>
      </c>
      <c r="AD174" s="142">
        <v>1.1919578899607375E-2</v>
      </c>
      <c r="AE174" s="55">
        <f>IF(ROUND(AB174,0)/D174 &gt; (1+'Pace of change parameters'!$F$25), ROUND(AB174,0), ROUNDUP(AB174,0))</f>
        <v>685225</v>
      </c>
      <c r="AF174" s="55">
        <v>1338.0793188305054</v>
      </c>
      <c r="AG174" s="16">
        <f t="shared" si="26"/>
        <v>2.0030695075241578E-2</v>
      </c>
      <c r="AH174" s="16">
        <f t="shared" si="26"/>
        <v>1.1920281535615196E-2</v>
      </c>
      <c r="AI174" s="55"/>
      <c r="AJ174" s="55">
        <v>703534.24324208393</v>
      </c>
      <c r="AK174" s="55">
        <v>1373.8328592379185</v>
      </c>
      <c r="AL174" s="16">
        <f t="shared" si="27"/>
        <v>-2.6024665349208553E-2</v>
      </c>
      <c r="AM174" s="57">
        <f t="shared" si="27"/>
        <v>-2.6024665349208442E-2</v>
      </c>
      <c r="AN174" s="10"/>
    </row>
    <row r="175" spans="1:40" x14ac:dyDescent="0.2">
      <c r="A175" s="188" t="s">
        <v>397</v>
      </c>
      <c r="B175" s="188" t="s">
        <v>398</v>
      </c>
      <c r="D175" s="67">
        <v>154166</v>
      </c>
      <c r="E175" s="72">
        <v>1181.0336616998329</v>
      </c>
      <c r="F175" s="54"/>
      <c r="G175" s="87">
        <v>154544.0758001607</v>
      </c>
      <c r="H175" s="80">
        <v>1171.4009243631565</v>
      </c>
      <c r="I175" s="89"/>
      <c r="J175" s="102">
        <f t="shared" si="25"/>
        <v>-2.4463946495728583E-3</v>
      </c>
      <c r="K175" s="125">
        <f t="shared" si="25"/>
        <v>8.2232625366189804E-3</v>
      </c>
      <c r="L175" s="102">
        <v>2.1934541758909853E-2</v>
      </c>
      <c r="M175" s="96">
        <f>INDEX('Pace of change parameters'!$E$20:$I$20,1,$B$6)</f>
        <v>1.1119783131080974E-2</v>
      </c>
      <c r="N175" s="107">
        <f>IF(INDEX('Pace of change parameters'!$E$28:$I$28,1,$B$6)=1,(1+L175)*D175,D175)</f>
        <v>157547.56056480409</v>
      </c>
      <c r="O175" s="93">
        <f>IF(K175&lt;INDEX('Pace of change parameters'!$E$16:$I$16,1,$B$6),1,IF(K175&gt;INDEX('Pace of change parameters'!$E$17:$I$17,1,$B$6),0,(K175-INDEX('Pace of change parameters'!$E$17:$I$17,1,$B$6))/(INDEX('Pace of change parameters'!$E$16:$I$16,1,$B$6)-INDEX('Pace of change parameters'!$E$17:$I$17,1,$B$6))))</f>
        <v>0</v>
      </c>
      <c r="P175" s="56">
        <v>2.1934541758909853E-2</v>
      </c>
      <c r="Q175" s="56">
        <v>1.1119783131080974E-2</v>
      </c>
      <c r="R175" s="9">
        <f>IF(INDEX('Pace of change parameters'!$E$29:$I$29,1,$B$6)=1,D175*(1+P175),D175)</f>
        <v>157547.56056480409</v>
      </c>
      <c r="S175" s="102">
        <f>IF(P175&lt;INDEX('Pace of change parameters'!$E$22:$I$22,1,$B$6),INDEX('Pace of change parameters'!$E$22:$I$22,1,$B$6),P175)</f>
        <v>2.1934541758909853E-2</v>
      </c>
      <c r="T175" s="131">
        <v>1.1119783131080974E-2</v>
      </c>
      <c r="U175" s="116">
        <f t="shared" si="19"/>
        <v>157547.56056480409</v>
      </c>
      <c r="V175" s="130">
        <f>IF(J175&gt;INDEX('Pace of change parameters'!$E$24:$I$24,1,$B$6),0,IF(J175&lt;INDEX('Pace of change parameters'!$E$23:$I$23,1,$B$6),1,(J175-INDEX('Pace of change parameters'!$E$24:$I$24,1,$B$6))/(INDEX('Pace of change parameters'!$E$23:$I$23,1,$B$6)-INDEX('Pace of change parameters'!$E$24:$I$24,1,$B$6))))</f>
        <v>1</v>
      </c>
      <c r="W175" s="131">
        <f>MIN(S175, S175+(INDEX('Pace of change parameters'!$E$25:$I$25,1,$B$6)-S175)*(1-V175))</f>
        <v>2.1934541758909853E-2</v>
      </c>
      <c r="X175" s="131">
        <v>1.1119783131080974E-2</v>
      </c>
      <c r="Y175" s="107">
        <f t="shared" si="20"/>
        <v>157547.56056480409</v>
      </c>
      <c r="Z175" s="96">
        <v>0</v>
      </c>
      <c r="AA175" s="98">
        <f t="shared" si="23"/>
        <v>157840.64652836864</v>
      </c>
      <c r="AB175" s="98">
        <f>IF(INDEX('Pace of change parameters'!$E$27:$I$27,1,$B$6)=1,MAX(AA175,Y175),Y175)</f>
        <v>157547.56056480409</v>
      </c>
      <c r="AC175" s="96">
        <f t="shared" si="21"/>
        <v>2.1934541758909853E-2</v>
      </c>
      <c r="AD175" s="142">
        <v>1.1119783131080974E-2</v>
      </c>
      <c r="AE175" s="55">
        <f>IF(ROUND(AB175,0)/D175 &gt; (1+'Pace of change parameters'!$F$25), ROUND(AB175,0), ROUNDUP(AB175,0))</f>
        <v>157548</v>
      </c>
      <c r="AF175" s="55">
        <v>1194.1698306844748</v>
      </c>
      <c r="AG175" s="16">
        <f t="shared" si="26"/>
        <v>2.1937392161695879E-2</v>
      </c>
      <c r="AH175" s="16">
        <f t="shared" si="26"/>
        <v>1.1122603369098982E-2</v>
      </c>
      <c r="AI175" s="55"/>
      <c r="AJ175" s="55">
        <v>157840.64652836864</v>
      </c>
      <c r="AK175" s="55">
        <v>1196.3880096218934</v>
      </c>
      <c r="AL175" s="16">
        <f t="shared" si="27"/>
        <v>-1.8540631631032145E-3</v>
      </c>
      <c r="AM175" s="57">
        <f t="shared" si="27"/>
        <v>-1.8540631631034366E-3</v>
      </c>
      <c r="AN175" s="10"/>
    </row>
    <row r="176" spans="1:40" x14ac:dyDescent="0.2">
      <c r="A176" s="188" t="s">
        <v>399</v>
      </c>
      <c r="B176" s="188" t="s">
        <v>400</v>
      </c>
      <c r="D176" s="67">
        <v>306698</v>
      </c>
      <c r="E176" s="72">
        <v>1172.4874264236937</v>
      </c>
      <c r="F176" s="54"/>
      <c r="G176" s="87">
        <v>317626.34516840108</v>
      </c>
      <c r="H176" s="80">
        <v>1202.4040036128827</v>
      </c>
      <c r="I176" s="89"/>
      <c r="J176" s="102">
        <f t="shared" si="25"/>
        <v>-3.4406293226737938E-2</v>
      </c>
      <c r="K176" s="125">
        <f t="shared" si="25"/>
        <v>-2.4880636707211634E-2</v>
      </c>
      <c r="L176" s="102">
        <v>2.1094557911242484E-2</v>
      </c>
      <c r="M176" s="96">
        <f>INDEX('Pace of change parameters'!$E$20:$I$20,1,$B$6)</f>
        <v>1.1119783131080974E-2</v>
      </c>
      <c r="N176" s="107">
        <f>IF(INDEX('Pace of change parameters'!$E$28:$I$28,1,$B$6)=1,(1+L176)*D176,D176)</f>
        <v>313167.65872226225</v>
      </c>
      <c r="O176" s="93">
        <f>IF(K176&lt;INDEX('Pace of change parameters'!$E$16:$I$16,1,$B$6),1,IF(K176&gt;INDEX('Pace of change parameters'!$E$17:$I$17,1,$B$6),0,(K176-INDEX('Pace of change parameters'!$E$17:$I$17,1,$B$6))/(INDEX('Pace of change parameters'!$E$16:$I$16,1,$B$6)-INDEX('Pace of change parameters'!$E$17:$I$17,1,$B$6))))</f>
        <v>0</v>
      </c>
      <c r="P176" s="56">
        <v>2.1094557911242484E-2</v>
      </c>
      <c r="Q176" s="56">
        <v>1.1119783131080974E-2</v>
      </c>
      <c r="R176" s="9">
        <f>IF(INDEX('Pace of change parameters'!$E$29:$I$29,1,$B$6)=1,D176*(1+P176),D176)</f>
        <v>313167.65872226225</v>
      </c>
      <c r="S176" s="102">
        <f>IF(P176&lt;INDEX('Pace of change parameters'!$E$22:$I$22,1,$B$6),INDEX('Pace of change parameters'!$E$22:$I$22,1,$B$6),P176)</f>
        <v>2.1094557911242484E-2</v>
      </c>
      <c r="T176" s="131">
        <v>1.1119783131080974E-2</v>
      </c>
      <c r="U176" s="116">
        <f t="shared" si="19"/>
        <v>313167.65872226225</v>
      </c>
      <c r="V176" s="130">
        <f>IF(J176&gt;INDEX('Pace of change parameters'!$E$24:$I$24,1,$B$6),0,IF(J176&lt;INDEX('Pace of change parameters'!$E$23:$I$23,1,$B$6),1,(J176-INDEX('Pace of change parameters'!$E$24:$I$24,1,$B$6))/(INDEX('Pace of change parameters'!$E$23:$I$23,1,$B$6)-INDEX('Pace of change parameters'!$E$24:$I$24,1,$B$6))))</f>
        <v>1</v>
      </c>
      <c r="W176" s="131">
        <f>MIN(S176, S176+(INDEX('Pace of change parameters'!$E$25:$I$25,1,$B$6)-S176)*(1-V176))</f>
        <v>2.1094557911242484E-2</v>
      </c>
      <c r="X176" s="131">
        <v>1.1119783131080974E-2</v>
      </c>
      <c r="Y176" s="107">
        <f t="shared" si="20"/>
        <v>313167.65872226225</v>
      </c>
      <c r="Z176" s="96">
        <v>0</v>
      </c>
      <c r="AA176" s="98">
        <f t="shared" si="23"/>
        <v>324401.61433720303</v>
      </c>
      <c r="AB176" s="98">
        <f>IF(INDEX('Pace of change parameters'!$E$27:$I$27,1,$B$6)=1,MAX(AA176,Y176),Y176)</f>
        <v>313167.65872226225</v>
      </c>
      <c r="AC176" s="96">
        <f t="shared" si="21"/>
        <v>2.1094557911242484E-2</v>
      </c>
      <c r="AD176" s="142">
        <v>1.1119783131080974E-2</v>
      </c>
      <c r="AE176" s="55">
        <f>IF(ROUND(AB176,0)/D176 &gt; (1+'Pace of change parameters'!$F$25), ROUND(AB176,0), ROUNDUP(AB176,0))</f>
        <v>313168</v>
      </c>
      <c r="AF176" s="55">
        <v>1185.5265242679893</v>
      </c>
      <c r="AG176" s="16">
        <f t="shared" si="26"/>
        <v>2.1095670659736943E-2</v>
      </c>
      <c r="AH176" s="16">
        <f t="shared" si="26"/>
        <v>1.1120885009459958E-2</v>
      </c>
      <c r="AI176" s="55"/>
      <c r="AJ176" s="55">
        <v>324401.61433720303</v>
      </c>
      <c r="AK176" s="55">
        <v>1228.0524137590976</v>
      </c>
      <c r="AL176" s="16">
        <f t="shared" si="27"/>
        <v>-3.4628725137989314E-2</v>
      </c>
      <c r="AM176" s="57">
        <f t="shared" si="27"/>
        <v>-3.4628725137989425E-2</v>
      </c>
      <c r="AN176" s="10"/>
    </row>
    <row r="177" spans="1:40" x14ac:dyDescent="0.2">
      <c r="A177" s="188" t="s">
        <v>401</v>
      </c>
      <c r="B177" s="188" t="s">
        <v>402</v>
      </c>
      <c r="D177" s="67">
        <v>209456</v>
      </c>
      <c r="E177" s="72">
        <v>1155.9658444498968</v>
      </c>
      <c r="F177" s="54"/>
      <c r="G177" s="87">
        <v>217516.40192625788</v>
      </c>
      <c r="H177" s="80">
        <v>1187.5954343760375</v>
      </c>
      <c r="I177" s="89"/>
      <c r="J177" s="102">
        <f t="shared" si="25"/>
        <v>-3.7056524725848083E-2</v>
      </c>
      <c r="K177" s="125">
        <f t="shared" si="25"/>
        <v>-2.6633303741824155E-2</v>
      </c>
      <c r="L177" s="102">
        <v>2.2064480521437169E-2</v>
      </c>
      <c r="M177" s="96">
        <f>INDEX('Pace of change parameters'!$E$20:$I$20,1,$B$6)</f>
        <v>1.1119783131080974E-2</v>
      </c>
      <c r="N177" s="107">
        <f>IF(INDEX('Pace of change parameters'!$E$28:$I$28,1,$B$6)=1,(1+L177)*D177,D177)</f>
        <v>214077.53783209814</v>
      </c>
      <c r="O177" s="93">
        <f>IF(K177&lt;INDEX('Pace of change parameters'!$E$16:$I$16,1,$B$6),1,IF(K177&gt;INDEX('Pace of change parameters'!$E$17:$I$17,1,$B$6),0,(K177-INDEX('Pace of change parameters'!$E$17:$I$17,1,$B$6))/(INDEX('Pace of change parameters'!$E$16:$I$16,1,$B$6)-INDEX('Pace of change parameters'!$E$17:$I$17,1,$B$6))))</f>
        <v>0</v>
      </c>
      <c r="P177" s="56">
        <v>2.2064480521437169E-2</v>
      </c>
      <c r="Q177" s="56">
        <v>1.1119783131080974E-2</v>
      </c>
      <c r="R177" s="9">
        <f>IF(INDEX('Pace of change parameters'!$E$29:$I$29,1,$B$6)=1,D177*(1+P177),D177)</f>
        <v>214077.53783209814</v>
      </c>
      <c r="S177" s="102">
        <f>IF(P177&lt;INDEX('Pace of change parameters'!$E$22:$I$22,1,$B$6),INDEX('Pace of change parameters'!$E$22:$I$22,1,$B$6),P177)</f>
        <v>2.2064480521437169E-2</v>
      </c>
      <c r="T177" s="131">
        <v>1.1119783131080974E-2</v>
      </c>
      <c r="U177" s="116">
        <f t="shared" si="19"/>
        <v>214077.53783209814</v>
      </c>
      <c r="V177" s="130">
        <f>IF(J177&gt;INDEX('Pace of change parameters'!$E$24:$I$24,1,$B$6),0,IF(J177&lt;INDEX('Pace of change parameters'!$E$23:$I$23,1,$B$6),1,(J177-INDEX('Pace of change parameters'!$E$24:$I$24,1,$B$6))/(INDEX('Pace of change parameters'!$E$23:$I$23,1,$B$6)-INDEX('Pace of change parameters'!$E$24:$I$24,1,$B$6))))</f>
        <v>1</v>
      </c>
      <c r="W177" s="131">
        <f>MIN(S177, S177+(INDEX('Pace of change parameters'!$E$25:$I$25,1,$B$6)-S177)*(1-V177))</f>
        <v>2.2064480521437169E-2</v>
      </c>
      <c r="X177" s="131">
        <v>1.1119783131080974E-2</v>
      </c>
      <c r="Y177" s="107">
        <f t="shared" si="20"/>
        <v>214077.53783209814</v>
      </c>
      <c r="Z177" s="96">
        <v>0</v>
      </c>
      <c r="AA177" s="98">
        <f t="shared" si="23"/>
        <v>222156.23169509633</v>
      </c>
      <c r="AB177" s="98">
        <f>IF(INDEX('Pace of change parameters'!$E$27:$I$27,1,$B$6)=1,MAX(AA177,Y177),Y177)</f>
        <v>214077.53783209814</v>
      </c>
      <c r="AC177" s="96">
        <f t="shared" si="21"/>
        <v>2.2064480521437169E-2</v>
      </c>
      <c r="AD177" s="142">
        <v>1.1119783131080974E-2</v>
      </c>
      <c r="AE177" s="55">
        <f>IF(ROUND(AB177,0)/D177 &gt; (1+'Pace of change parameters'!$F$25), ROUND(AB177,0), ROUNDUP(AB177,0))</f>
        <v>214078</v>
      </c>
      <c r="AF177" s="55">
        <v>1168.8224572901165</v>
      </c>
      <c r="AG177" s="16">
        <f t="shared" si="26"/>
        <v>2.2066687036895516E-2</v>
      </c>
      <c r="AH177" s="16">
        <f t="shared" si="26"/>
        <v>1.1121966018241558E-2</v>
      </c>
      <c r="AI177" s="55"/>
      <c r="AJ177" s="55">
        <v>222156.23169509633</v>
      </c>
      <c r="AK177" s="55">
        <v>1212.9279637897166</v>
      </c>
      <c r="AL177" s="16">
        <f t="shared" si="27"/>
        <v>-3.6362840841590693E-2</v>
      </c>
      <c r="AM177" s="57">
        <f t="shared" si="27"/>
        <v>-3.6362840841590693E-2</v>
      </c>
      <c r="AN177" s="10"/>
    </row>
    <row r="178" spans="1:40" x14ac:dyDescent="0.2">
      <c r="A178" s="188" t="s">
        <v>403</v>
      </c>
      <c r="B178" s="188" t="s">
        <v>404</v>
      </c>
      <c r="D178" s="67">
        <v>258836</v>
      </c>
      <c r="E178" s="72">
        <v>1335.83367592177</v>
      </c>
      <c r="F178" s="54"/>
      <c r="G178" s="87">
        <v>262299.10443946777</v>
      </c>
      <c r="H178" s="80">
        <v>1343.9607756692756</v>
      </c>
      <c r="I178" s="89"/>
      <c r="J178" s="102">
        <f t="shared" si="25"/>
        <v>-1.32028832003388E-2</v>
      </c>
      <c r="K178" s="125">
        <f t="shared" si="25"/>
        <v>-6.0471257008660739E-3</v>
      </c>
      <c r="L178" s="102">
        <v>1.8451916401261981E-2</v>
      </c>
      <c r="M178" s="96">
        <f>INDEX('Pace of change parameters'!$E$20:$I$20,1,$B$6)</f>
        <v>1.1119783131080974E-2</v>
      </c>
      <c r="N178" s="107">
        <f>IF(INDEX('Pace of change parameters'!$E$28:$I$28,1,$B$6)=1,(1+L178)*D178,D178)</f>
        <v>263612.02023363707</v>
      </c>
      <c r="O178" s="93">
        <f>IF(K178&lt;INDEX('Pace of change parameters'!$E$16:$I$16,1,$B$6),1,IF(K178&gt;INDEX('Pace of change parameters'!$E$17:$I$17,1,$B$6),0,(K178-INDEX('Pace of change parameters'!$E$17:$I$17,1,$B$6))/(INDEX('Pace of change parameters'!$E$16:$I$16,1,$B$6)-INDEX('Pace of change parameters'!$E$17:$I$17,1,$B$6))))</f>
        <v>0</v>
      </c>
      <c r="P178" s="56">
        <v>1.8451916401261981E-2</v>
      </c>
      <c r="Q178" s="56">
        <v>1.1119783131080974E-2</v>
      </c>
      <c r="R178" s="9">
        <f>IF(INDEX('Pace of change parameters'!$E$29:$I$29,1,$B$6)=1,D178*(1+P178),D178)</f>
        <v>263612.02023363707</v>
      </c>
      <c r="S178" s="102">
        <f>IF(P178&lt;INDEX('Pace of change parameters'!$E$22:$I$22,1,$B$6),INDEX('Pace of change parameters'!$E$22:$I$22,1,$B$6),P178)</f>
        <v>2.0029986807694699E-2</v>
      </c>
      <c r="T178" s="131">
        <v>1.2686492547030692E-2</v>
      </c>
      <c r="U178" s="116">
        <f t="shared" si="19"/>
        <v>264020.48166535649</v>
      </c>
      <c r="V178" s="130">
        <f>IF(J178&gt;INDEX('Pace of change parameters'!$E$24:$I$24,1,$B$6),0,IF(J178&lt;INDEX('Pace of change parameters'!$E$23:$I$23,1,$B$6),1,(J178-INDEX('Pace of change parameters'!$E$24:$I$24,1,$B$6))/(INDEX('Pace of change parameters'!$E$23:$I$23,1,$B$6)-INDEX('Pace of change parameters'!$E$24:$I$24,1,$B$6))))</f>
        <v>1</v>
      </c>
      <c r="W178" s="131">
        <f>MIN(S178, S178+(INDEX('Pace of change parameters'!$E$25:$I$25,1,$B$6)-S178)*(1-V178))</f>
        <v>2.0029986807694699E-2</v>
      </c>
      <c r="X178" s="131">
        <v>1.2686492547030692E-2</v>
      </c>
      <c r="Y178" s="107">
        <f t="shared" si="20"/>
        <v>264020.48166535649</v>
      </c>
      <c r="Z178" s="96">
        <v>0</v>
      </c>
      <c r="AA178" s="98">
        <f t="shared" si="23"/>
        <v>267894.19144136889</v>
      </c>
      <c r="AB178" s="98">
        <f>IF(INDEX('Pace of change parameters'!$E$27:$I$27,1,$B$6)=1,MAX(AA178,Y178),Y178)</f>
        <v>264020.48166535649</v>
      </c>
      <c r="AC178" s="96">
        <f t="shared" si="21"/>
        <v>2.0029986807694744E-2</v>
      </c>
      <c r="AD178" s="142">
        <v>1.2686492547030692E-2</v>
      </c>
      <c r="AE178" s="55">
        <f>IF(ROUND(AB178,0)/D178 &gt; (1+'Pace of change parameters'!$F$25), ROUND(AB178,0), ROUNDUP(AB178,0))</f>
        <v>264020</v>
      </c>
      <c r="AF178" s="55">
        <v>1352.7782519520147</v>
      </c>
      <c r="AG178" s="16">
        <f t="shared" si="26"/>
        <v>2.0028125917569417E-2</v>
      </c>
      <c r="AH178" s="16">
        <f t="shared" si="26"/>
        <v>1.268464505399769E-2</v>
      </c>
      <c r="AI178" s="55"/>
      <c r="AJ178" s="55">
        <v>267894.19144136889</v>
      </c>
      <c r="AK178" s="55">
        <v>1372.6287251198901</v>
      </c>
      <c r="AL178" s="16">
        <f t="shared" si="27"/>
        <v>-1.4461647789092869E-2</v>
      </c>
      <c r="AM178" s="57">
        <f t="shared" si="27"/>
        <v>-1.4461647789092869E-2</v>
      </c>
      <c r="AN178" s="10"/>
    </row>
    <row r="179" spans="1:40" x14ac:dyDescent="0.2">
      <c r="A179" s="188" t="s">
        <v>405</v>
      </c>
      <c r="B179" s="188" t="s">
        <v>406</v>
      </c>
      <c r="D179" s="67">
        <v>233744</v>
      </c>
      <c r="E179" s="72">
        <v>1145.4338796035506</v>
      </c>
      <c r="F179" s="54"/>
      <c r="G179" s="87">
        <v>243262.03115724755</v>
      </c>
      <c r="H179" s="80">
        <v>1185.5288152998116</v>
      </c>
      <c r="I179" s="89"/>
      <c r="J179" s="102">
        <f t="shared" si="25"/>
        <v>-3.9126661534347629E-2</v>
      </c>
      <c r="K179" s="125">
        <f t="shared" si="25"/>
        <v>-3.3820296207748735E-2</v>
      </c>
      <c r="L179" s="102">
        <v>1.6703631431849386E-2</v>
      </c>
      <c r="M179" s="96">
        <f>INDEX('Pace of change parameters'!$E$20:$I$20,1,$B$6)</f>
        <v>1.1119783131080974E-2</v>
      </c>
      <c r="N179" s="107">
        <f>IF(INDEX('Pace of change parameters'!$E$28:$I$28,1,$B$6)=1,(1+L179)*D179,D179)</f>
        <v>237648.37362540621</v>
      </c>
      <c r="O179" s="93">
        <f>IF(K179&lt;INDEX('Pace of change parameters'!$E$16:$I$16,1,$B$6),1,IF(K179&gt;INDEX('Pace of change parameters'!$E$17:$I$17,1,$B$6),0,(K179-INDEX('Pace of change parameters'!$E$17:$I$17,1,$B$6))/(INDEX('Pace of change parameters'!$E$16:$I$16,1,$B$6)-INDEX('Pace of change parameters'!$E$17:$I$17,1,$B$6))))</f>
        <v>0</v>
      </c>
      <c r="P179" s="56">
        <v>1.6703631431849386E-2</v>
      </c>
      <c r="Q179" s="56">
        <v>1.1119783131080974E-2</v>
      </c>
      <c r="R179" s="9">
        <f>IF(INDEX('Pace of change parameters'!$E$29:$I$29,1,$B$6)=1,D179*(1+P179),D179)</f>
        <v>237648.37362540621</v>
      </c>
      <c r="S179" s="102">
        <f>IF(P179&lt;INDEX('Pace of change parameters'!$E$22:$I$22,1,$B$6),INDEX('Pace of change parameters'!$E$22:$I$22,1,$B$6),P179)</f>
        <v>2.0029986807694699E-2</v>
      </c>
      <c r="T179" s="131">
        <v>1.4427869796912018E-2</v>
      </c>
      <c r="U179" s="116">
        <f t="shared" si="19"/>
        <v>238425.88923637781</v>
      </c>
      <c r="V179" s="130">
        <f>IF(J179&gt;INDEX('Pace of change parameters'!$E$24:$I$24,1,$B$6),0,IF(J179&lt;INDEX('Pace of change parameters'!$E$23:$I$23,1,$B$6),1,(J179-INDEX('Pace of change parameters'!$E$24:$I$24,1,$B$6))/(INDEX('Pace of change parameters'!$E$23:$I$23,1,$B$6)-INDEX('Pace of change parameters'!$E$24:$I$24,1,$B$6))))</f>
        <v>1</v>
      </c>
      <c r="W179" s="131">
        <f>MIN(S179, S179+(INDEX('Pace of change parameters'!$E$25:$I$25,1,$B$6)-S179)*(1-V179))</f>
        <v>2.0029986807694699E-2</v>
      </c>
      <c r="X179" s="131">
        <v>1.4427869796912018E-2</v>
      </c>
      <c r="Y179" s="107">
        <f t="shared" si="20"/>
        <v>238425.88923637781</v>
      </c>
      <c r="Z179" s="96">
        <v>0</v>
      </c>
      <c r="AA179" s="98">
        <f t="shared" si="23"/>
        <v>248451.03945177677</v>
      </c>
      <c r="AB179" s="98">
        <f>IF(INDEX('Pace of change parameters'!$E$27:$I$27,1,$B$6)=1,MAX(AA179,Y179),Y179)</f>
        <v>238425.88923637781</v>
      </c>
      <c r="AC179" s="96">
        <f t="shared" si="21"/>
        <v>2.0029986807694744E-2</v>
      </c>
      <c r="AD179" s="142">
        <v>1.4427869796912018E-2</v>
      </c>
      <c r="AE179" s="55">
        <f>IF(ROUND(AB179,0)/D179 &gt; (1+'Pace of change parameters'!$F$25), ROUND(AB179,0), ROUNDUP(AB179,0))</f>
        <v>238426</v>
      </c>
      <c r="AF179" s="55">
        <v>1161.9605902819969</v>
      </c>
      <c r="AG179" s="16">
        <f t="shared" si="26"/>
        <v>2.003046067492642E-2</v>
      </c>
      <c r="AH179" s="16">
        <f t="shared" si="26"/>
        <v>1.4428341061612837E-2</v>
      </c>
      <c r="AI179" s="55"/>
      <c r="AJ179" s="55">
        <v>248451.03945177677</v>
      </c>
      <c r="AK179" s="55">
        <v>1210.8172617816942</v>
      </c>
      <c r="AL179" s="16">
        <f t="shared" si="27"/>
        <v>-4.0350161037352339E-2</v>
      </c>
      <c r="AM179" s="57">
        <f t="shared" si="27"/>
        <v>-4.0350161037352339E-2</v>
      </c>
      <c r="AN179" s="10"/>
    </row>
    <row r="180" spans="1:40" x14ac:dyDescent="0.2">
      <c r="A180" s="188" t="s">
        <v>407</v>
      </c>
      <c r="B180" s="188" t="s">
        <v>408</v>
      </c>
      <c r="D180" s="67">
        <v>241562</v>
      </c>
      <c r="E180" s="72">
        <v>1085.2925738087308</v>
      </c>
      <c r="F180" s="54"/>
      <c r="G180" s="87">
        <v>246043.78840744219</v>
      </c>
      <c r="H180" s="80">
        <v>1096.4501768548423</v>
      </c>
      <c r="I180" s="89"/>
      <c r="J180" s="102">
        <f t="shared" si="25"/>
        <v>-1.8215409689678719E-2</v>
      </c>
      <c r="K180" s="125">
        <f t="shared" si="25"/>
        <v>-1.0176114958654114E-2</v>
      </c>
      <c r="L180" s="102">
        <v>1.9399287642749119E-2</v>
      </c>
      <c r="M180" s="96">
        <f>INDEX('Pace of change parameters'!$E$20:$I$20,1,$B$6)</f>
        <v>1.1119783131080974E-2</v>
      </c>
      <c r="N180" s="107">
        <f>IF(INDEX('Pace of change parameters'!$E$28:$I$28,1,$B$6)=1,(1+L180)*D180,D180)</f>
        <v>246248.13072155777</v>
      </c>
      <c r="O180" s="93">
        <f>IF(K180&lt;INDEX('Pace of change parameters'!$E$16:$I$16,1,$B$6),1,IF(K180&gt;INDEX('Pace of change parameters'!$E$17:$I$17,1,$B$6),0,(K180-INDEX('Pace of change parameters'!$E$17:$I$17,1,$B$6))/(INDEX('Pace of change parameters'!$E$16:$I$16,1,$B$6)-INDEX('Pace of change parameters'!$E$17:$I$17,1,$B$6))))</f>
        <v>0</v>
      </c>
      <c r="P180" s="56">
        <v>1.9399287642749119E-2</v>
      </c>
      <c r="Q180" s="56">
        <v>1.1119783131080974E-2</v>
      </c>
      <c r="R180" s="9">
        <f>IF(INDEX('Pace of change parameters'!$E$29:$I$29,1,$B$6)=1,D180*(1+P180),D180)</f>
        <v>246248.13072155777</v>
      </c>
      <c r="S180" s="102">
        <f>IF(P180&lt;INDEX('Pace of change parameters'!$E$22:$I$22,1,$B$6),INDEX('Pace of change parameters'!$E$22:$I$22,1,$B$6),P180)</f>
        <v>2.0029986807694699E-2</v>
      </c>
      <c r="T180" s="131">
        <v>1.1745359792366905E-2</v>
      </c>
      <c r="U180" s="116">
        <f t="shared" si="19"/>
        <v>246400.48367324035</v>
      </c>
      <c r="V180" s="130">
        <f>IF(J180&gt;INDEX('Pace of change parameters'!$E$24:$I$24,1,$B$6),0,IF(J180&lt;INDEX('Pace of change parameters'!$E$23:$I$23,1,$B$6),1,(J180-INDEX('Pace of change parameters'!$E$24:$I$24,1,$B$6))/(INDEX('Pace of change parameters'!$E$23:$I$23,1,$B$6)-INDEX('Pace of change parameters'!$E$24:$I$24,1,$B$6))))</f>
        <v>1</v>
      </c>
      <c r="W180" s="131">
        <f>MIN(S180, S180+(INDEX('Pace of change parameters'!$E$25:$I$25,1,$B$6)-S180)*(1-V180))</f>
        <v>2.0029986807694699E-2</v>
      </c>
      <c r="X180" s="131">
        <v>1.1745359792366905E-2</v>
      </c>
      <c r="Y180" s="107">
        <f t="shared" si="20"/>
        <v>246400.48367324035</v>
      </c>
      <c r="Z180" s="96">
        <v>0</v>
      </c>
      <c r="AA180" s="98">
        <f t="shared" si="23"/>
        <v>251292.13420472908</v>
      </c>
      <c r="AB180" s="98">
        <f>IF(INDEX('Pace of change parameters'!$E$27:$I$27,1,$B$6)=1,MAX(AA180,Y180),Y180)</f>
        <v>246400.48367324035</v>
      </c>
      <c r="AC180" s="96">
        <f t="shared" si="21"/>
        <v>2.0029986807694744E-2</v>
      </c>
      <c r="AD180" s="142">
        <v>1.1745359792366905E-2</v>
      </c>
      <c r="AE180" s="55">
        <f>IF(ROUND(AB180,0)/D180 &gt; (1+'Pace of change parameters'!$F$25), ROUND(AB180,0), ROUNDUP(AB180,0))</f>
        <v>246400</v>
      </c>
      <c r="AF180" s="55">
        <v>1098.0375701647315</v>
      </c>
      <c r="AG180" s="16">
        <f t="shared" si="26"/>
        <v>2.0027984533991239E-2</v>
      </c>
      <c r="AH180" s="16">
        <f t="shared" si="26"/>
        <v>1.1743373781019528E-2</v>
      </c>
      <c r="AI180" s="55"/>
      <c r="AJ180" s="55">
        <v>251292.13420472908</v>
      </c>
      <c r="AK180" s="55">
        <v>1119.8384920603505</v>
      </c>
      <c r="AL180" s="16">
        <f t="shared" si="27"/>
        <v>-1.9467916177365985E-2</v>
      </c>
      <c r="AM180" s="57">
        <f t="shared" si="27"/>
        <v>-1.9467916177366096E-2</v>
      </c>
      <c r="AN180" s="10"/>
    </row>
    <row r="181" spans="1:40" x14ac:dyDescent="0.2">
      <c r="A181" s="188" t="s">
        <v>409</v>
      </c>
      <c r="B181" s="188" t="s">
        <v>410</v>
      </c>
      <c r="D181" s="67">
        <v>269372</v>
      </c>
      <c r="E181" s="72">
        <v>1438.5473013786166</v>
      </c>
      <c r="F181" s="54"/>
      <c r="G181" s="87">
        <v>253841.17004713096</v>
      </c>
      <c r="H181" s="80">
        <v>1347.1762041853551</v>
      </c>
      <c r="I181" s="89"/>
      <c r="J181" s="102">
        <f t="shared" si="25"/>
        <v>6.1183258610041147E-2</v>
      </c>
      <c r="K181" s="125">
        <f t="shared" si="25"/>
        <v>6.7824162057935178E-2</v>
      </c>
      <c r="L181" s="102">
        <v>1.7447388471203196E-2</v>
      </c>
      <c r="M181" s="96">
        <f>INDEX('Pace of change parameters'!$E$20:$I$20,1,$B$6)</f>
        <v>1.1119783131080974E-2</v>
      </c>
      <c r="N181" s="107">
        <f>IF(INDEX('Pace of change parameters'!$E$28:$I$28,1,$B$6)=1,(1+L181)*D181,D181)</f>
        <v>274071.83792726498</v>
      </c>
      <c r="O181" s="93">
        <f>IF(K181&lt;INDEX('Pace of change parameters'!$E$16:$I$16,1,$B$6),1,IF(K181&gt;INDEX('Pace of change parameters'!$E$17:$I$17,1,$B$6),0,(K181-INDEX('Pace of change parameters'!$E$17:$I$17,1,$B$6))/(INDEX('Pace of change parameters'!$E$16:$I$16,1,$B$6)-INDEX('Pace of change parameters'!$E$17:$I$17,1,$B$6))))</f>
        <v>0</v>
      </c>
      <c r="P181" s="56">
        <v>1.7447388471203196E-2</v>
      </c>
      <c r="Q181" s="56">
        <v>1.1119783131080974E-2</v>
      </c>
      <c r="R181" s="9">
        <f>IF(INDEX('Pace of change parameters'!$E$29:$I$29,1,$B$6)=1,D181*(1+P181),D181)</f>
        <v>274071.83792726498</v>
      </c>
      <c r="S181" s="102">
        <f>IF(P181&lt;INDEX('Pace of change parameters'!$E$22:$I$22,1,$B$6),INDEX('Pace of change parameters'!$E$22:$I$22,1,$B$6),P181)</f>
        <v>2.0029986807694699E-2</v>
      </c>
      <c r="T181" s="131">
        <v>1.3686320034607569E-2</v>
      </c>
      <c r="U181" s="116">
        <f t="shared" si="19"/>
        <v>274767.51760636235</v>
      </c>
      <c r="V181" s="130">
        <f>IF(J181&gt;INDEX('Pace of change parameters'!$E$24:$I$24,1,$B$6),0,IF(J181&lt;INDEX('Pace of change parameters'!$E$23:$I$23,1,$B$6),1,(J181-INDEX('Pace of change parameters'!$E$24:$I$24,1,$B$6))/(INDEX('Pace of change parameters'!$E$23:$I$23,1,$B$6)-INDEX('Pace of change parameters'!$E$24:$I$24,1,$B$6))))</f>
        <v>0.77633482779917717</v>
      </c>
      <c r="W181" s="131">
        <f>MIN(S181, S181+(INDEX('Pace of change parameters'!$E$25:$I$25,1,$B$6)-S181)*(1-V181))</f>
        <v>1.5914547639199559E-2</v>
      </c>
      <c r="X181" s="131">
        <v>9.5964751869141995E-3</v>
      </c>
      <c r="Y181" s="107">
        <f t="shared" si="20"/>
        <v>273658.93352666643</v>
      </c>
      <c r="Z181" s="96">
        <v>0</v>
      </c>
      <c r="AA181" s="98">
        <f t="shared" si="23"/>
        <v>259255.84134047438</v>
      </c>
      <c r="AB181" s="98">
        <f>IF(INDEX('Pace of change parameters'!$E$27:$I$27,1,$B$6)=1,MAX(AA181,Y181),Y181)</f>
        <v>273658.93352666643</v>
      </c>
      <c r="AC181" s="96">
        <f t="shared" si="21"/>
        <v>1.5914547639199528E-2</v>
      </c>
      <c r="AD181" s="142">
        <v>9.5964751869141995E-3</v>
      </c>
      <c r="AE181" s="55">
        <f>IF(ROUND(AB181,0)/D181 &gt; (1+'Pace of change parameters'!$F$25), ROUND(AB181,0), ROUNDUP(AB181,0))</f>
        <v>273659</v>
      </c>
      <c r="AF181" s="55">
        <v>1452.3526376462466</v>
      </c>
      <c r="AG181" s="16">
        <f t="shared" si="26"/>
        <v>1.5914794410703426E-2</v>
      </c>
      <c r="AH181" s="16">
        <f t="shared" si="26"/>
        <v>9.5967204237217274E-3</v>
      </c>
      <c r="AI181" s="55"/>
      <c r="AJ181" s="55">
        <v>259255.84134047438</v>
      </c>
      <c r="AK181" s="55">
        <v>1375.9127417553773</v>
      </c>
      <c r="AL181" s="16">
        <f t="shared" si="27"/>
        <v>5.5555772957918803E-2</v>
      </c>
      <c r="AM181" s="57">
        <f t="shared" si="27"/>
        <v>5.5555772957918803E-2</v>
      </c>
      <c r="AN181" s="10"/>
    </row>
    <row r="182" spans="1:40" x14ac:dyDescent="0.2">
      <c r="A182" s="188" t="s">
        <v>411</v>
      </c>
      <c r="B182" s="188" t="s">
        <v>412</v>
      </c>
      <c r="D182" s="67">
        <v>199615</v>
      </c>
      <c r="E182" s="72">
        <v>1174.0700232181018</v>
      </c>
      <c r="F182" s="54"/>
      <c r="G182" s="87">
        <v>201052.4277091439</v>
      </c>
      <c r="H182" s="80">
        <v>1174.5188451281037</v>
      </c>
      <c r="I182" s="89"/>
      <c r="J182" s="102">
        <f t="shared" si="25"/>
        <v>-7.1495167977945195E-3</v>
      </c>
      <c r="K182" s="125">
        <f t="shared" si="25"/>
        <v>-3.8213257442709647E-4</v>
      </c>
      <c r="L182" s="102">
        <v>1.8011693024931885E-2</v>
      </c>
      <c r="M182" s="96">
        <f>INDEX('Pace of change parameters'!$E$20:$I$20,1,$B$6)</f>
        <v>1.1119783131080974E-2</v>
      </c>
      <c r="N182" s="107">
        <f>IF(INDEX('Pace of change parameters'!$E$28:$I$28,1,$B$6)=1,(1+L182)*D182,D182)</f>
        <v>203210.40410317178</v>
      </c>
      <c r="O182" s="93">
        <f>IF(K182&lt;INDEX('Pace of change parameters'!$E$16:$I$16,1,$B$6),1,IF(K182&gt;INDEX('Pace of change parameters'!$E$17:$I$17,1,$B$6),0,(K182-INDEX('Pace of change parameters'!$E$17:$I$17,1,$B$6))/(INDEX('Pace of change parameters'!$E$16:$I$16,1,$B$6)-INDEX('Pace of change parameters'!$E$17:$I$17,1,$B$6))))</f>
        <v>0</v>
      </c>
      <c r="P182" s="56">
        <v>1.8011693024931885E-2</v>
      </c>
      <c r="Q182" s="56">
        <v>1.1119783131080974E-2</v>
      </c>
      <c r="R182" s="9">
        <f>IF(INDEX('Pace of change parameters'!$E$29:$I$29,1,$B$6)=1,D182*(1+P182),D182)</f>
        <v>203210.40410317178</v>
      </c>
      <c r="S182" s="102">
        <f>IF(P182&lt;INDEX('Pace of change parameters'!$E$22:$I$22,1,$B$6),INDEX('Pace of change parameters'!$E$22:$I$22,1,$B$6),P182)</f>
        <v>2.0029986807694699E-2</v>
      </c>
      <c r="T182" s="131">
        <v>1.3124413122960643E-2</v>
      </c>
      <c r="U182" s="116">
        <f t="shared" si="19"/>
        <v>203613.28581661798</v>
      </c>
      <c r="V182" s="130">
        <f>IF(J182&gt;INDEX('Pace of change parameters'!$E$24:$I$24,1,$B$6),0,IF(J182&lt;INDEX('Pace of change parameters'!$E$23:$I$23,1,$B$6),1,(J182-INDEX('Pace of change parameters'!$E$24:$I$24,1,$B$6))/(INDEX('Pace of change parameters'!$E$23:$I$23,1,$B$6)-INDEX('Pace of change parameters'!$E$24:$I$24,1,$B$6))))</f>
        <v>1</v>
      </c>
      <c r="W182" s="131">
        <f>MIN(S182, S182+(INDEX('Pace of change parameters'!$E$25:$I$25,1,$B$6)-S182)*(1-V182))</f>
        <v>2.0029986807694699E-2</v>
      </c>
      <c r="X182" s="131">
        <v>1.3124413122960643E-2</v>
      </c>
      <c r="Y182" s="107">
        <f t="shared" si="20"/>
        <v>203613.28581661798</v>
      </c>
      <c r="Z182" s="96">
        <v>0</v>
      </c>
      <c r="AA182" s="98">
        <f t="shared" si="23"/>
        <v>205341.06539770946</v>
      </c>
      <c r="AB182" s="98">
        <f>IF(INDEX('Pace of change parameters'!$E$27:$I$27,1,$B$6)=1,MAX(AA182,Y182),Y182)</f>
        <v>203613.28581661798</v>
      </c>
      <c r="AC182" s="96">
        <f t="shared" si="21"/>
        <v>2.0029986807694744E-2</v>
      </c>
      <c r="AD182" s="142">
        <v>1.3124413122960643E-2</v>
      </c>
      <c r="AE182" s="55">
        <f>IF(ROUND(AB182,0)/D182 &gt; (1+'Pace of change parameters'!$F$25), ROUND(AB182,0), ROUNDUP(AB182,0))</f>
        <v>203613</v>
      </c>
      <c r="AF182" s="55">
        <v>1189.4773335392663</v>
      </c>
      <c r="AG182" s="16">
        <f t="shared" si="26"/>
        <v>2.0028554968313905E-2</v>
      </c>
      <c r="AH182" s="16">
        <f t="shared" si="26"/>
        <v>1.3122990977091353E-2</v>
      </c>
      <c r="AI182" s="55"/>
      <c r="AJ182" s="55">
        <v>205341.06539770946</v>
      </c>
      <c r="AK182" s="55">
        <v>1199.5724385740575</v>
      </c>
      <c r="AL182" s="16">
        <f t="shared" si="27"/>
        <v>-8.415586012288867E-3</v>
      </c>
      <c r="AM182" s="57">
        <f t="shared" si="27"/>
        <v>-8.4155860122889781E-3</v>
      </c>
      <c r="AN182" s="10"/>
    </row>
    <row r="183" spans="1:40" x14ac:dyDescent="0.2">
      <c r="A183" s="188" t="s">
        <v>413</v>
      </c>
      <c r="B183" s="188" t="s">
        <v>414</v>
      </c>
      <c r="D183" s="67">
        <v>257608</v>
      </c>
      <c r="E183" s="72">
        <v>1092.8583316028114</v>
      </c>
      <c r="F183" s="54"/>
      <c r="G183" s="87">
        <v>264879.50741769676</v>
      </c>
      <c r="H183" s="80">
        <v>1116.4727350905139</v>
      </c>
      <c r="I183" s="89"/>
      <c r="J183" s="102">
        <f t="shared" si="25"/>
        <v>-2.74521328153563E-2</v>
      </c>
      <c r="K183" s="125">
        <f t="shared" si="25"/>
        <v>-2.1150900282207119E-2</v>
      </c>
      <c r="L183" s="102">
        <v>1.767092687151206E-2</v>
      </c>
      <c r="M183" s="96">
        <f>INDEX('Pace of change parameters'!$E$20:$I$20,1,$B$6)</f>
        <v>1.1119783131080974E-2</v>
      </c>
      <c r="N183" s="107">
        <f>IF(INDEX('Pace of change parameters'!$E$28:$I$28,1,$B$6)=1,(1+L183)*D183,D183)</f>
        <v>262160.17212951649</v>
      </c>
      <c r="O183" s="93">
        <f>IF(K183&lt;INDEX('Pace of change parameters'!$E$16:$I$16,1,$B$6),1,IF(K183&gt;INDEX('Pace of change parameters'!$E$17:$I$17,1,$B$6),0,(K183-INDEX('Pace of change parameters'!$E$17:$I$17,1,$B$6))/(INDEX('Pace of change parameters'!$E$16:$I$16,1,$B$6)-INDEX('Pace of change parameters'!$E$17:$I$17,1,$B$6))))</f>
        <v>0</v>
      </c>
      <c r="P183" s="56">
        <v>1.767092687151206E-2</v>
      </c>
      <c r="Q183" s="56">
        <v>1.1119783131080974E-2</v>
      </c>
      <c r="R183" s="9">
        <f>IF(INDEX('Pace of change parameters'!$E$29:$I$29,1,$B$6)=1,D183*(1+P183),D183)</f>
        <v>262160.17212951649</v>
      </c>
      <c r="S183" s="102">
        <f>IF(P183&lt;INDEX('Pace of change parameters'!$E$22:$I$22,1,$B$6),INDEX('Pace of change parameters'!$E$22:$I$22,1,$B$6),P183)</f>
        <v>2.0029986807694699E-2</v>
      </c>
      <c r="T183" s="131">
        <v>1.3463656880524644E-2</v>
      </c>
      <c r="U183" s="116">
        <f t="shared" si="19"/>
        <v>262767.8848415566</v>
      </c>
      <c r="V183" s="130">
        <f>IF(J183&gt;INDEX('Pace of change parameters'!$E$24:$I$24,1,$B$6),0,IF(J183&lt;INDEX('Pace of change parameters'!$E$23:$I$23,1,$B$6),1,(J183-INDEX('Pace of change parameters'!$E$24:$I$24,1,$B$6))/(INDEX('Pace of change parameters'!$E$23:$I$23,1,$B$6)-INDEX('Pace of change parameters'!$E$24:$I$24,1,$B$6))))</f>
        <v>1</v>
      </c>
      <c r="W183" s="131">
        <f>MIN(S183, S183+(INDEX('Pace of change parameters'!$E$25:$I$25,1,$B$6)-S183)*(1-V183))</f>
        <v>2.0029986807694699E-2</v>
      </c>
      <c r="X183" s="131">
        <v>1.3463656880524644E-2</v>
      </c>
      <c r="Y183" s="107">
        <f t="shared" si="20"/>
        <v>262767.8848415566</v>
      </c>
      <c r="Z183" s="96">
        <v>0</v>
      </c>
      <c r="AA183" s="98">
        <f t="shared" si="23"/>
        <v>270529.63684604462</v>
      </c>
      <c r="AB183" s="98">
        <f>IF(INDEX('Pace of change parameters'!$E$27:$I$27,1,$B$6)=1,MAX(AA183,Y183),Y183)</f>
        <v>262767.8848415566</v>
      </c>
      <c r="AC183" s="96">
        <f t="shared" si="21"/>
        <v>2.0029986807694744E-2</v>
      </c>
      <c r="AD183" s="142">
        <v>1.3463656880524644E-2</v>
      </c>
      <c r="AE183" s="55">
        <f>IF(ROUND(AB183,0)/D183 &gt; (1+'Pace of change parameters'!$F$25), ROUND(AB183,0), ROUNDUP(AB183,0))</f>
        <v>262768</v>
      </c>
      <c r="AF183" s="55">
        <v>1107.5726865938127</v>
      </c>
      <c r="AG183" s="16">
        <f t="shared" si="26"/>
        <v>2.0030433837458395E-2</v>
      </c>
      <c r="AH183" s="16">
        <f t="shared" si="26"/>
        <v>1.3464101032583775E-2</v>
      </c>
      <c r="AI183" s="55"/>
      <c r="AJ183" s="55">
        <v>270529.63684604462</v>
      </c>
      <c r="AK183" s="55">
        <v>1140.288150325847</v>
      </c>
      <c r="AL183" s="16">
        <f t="shared" si="27"/>
        <v>-2.8690523288070202E-2</v>
      </c>
      <c r="AM183" s="57">
        <f t="shared" si="27"/>
        <v>-2.8690523288070313E-2</v>
      </c>
      <c r="AN183" s="10"/>
    </row>
    <row r="184" spans="1:40" x14ac:dyDescent="0.2">
      <c r="A184" s="188" t="s">
        <v>415</v>
      </c>
      <c r="B184" s="188" t="s">
        <v>416</v>
      </c>
      <c r="D184" s="67">
        <v>207027</v>
      </c>
      <c r="E184" s="72">
        <v>1446.5335341103987</v>
      </c>
      <c r="F184" s="54"/>
      <c r="G184" s="87">
        <v>184468.75339586224</v>
      </c>
      <c r="H184" s="80">
        <v>1283.6873658814775</v>
      </c>
      <c r="I184" s="89"/>
      <c r="J184" s="102">
        <f t="shared" si="25"/>
        <v>0.12228762968722795</v>
      </c>
      <c r="K184" s="125">
        <f t="shared" si="25"/>
        <v>0.12685812181153522</v>
      </c>
      <c r="L184" s="102">
        <v>1.5237546602126173E-2</v>
      </c>
      <c r="M184" s="96">
        <f>INDEX('Pace of change parameters'!$E$20:$I$20,1,$B$6)</f>
        <v>1.1119783131080974E-2</v>
      </c>
      <c r="N184" s="107">
        <f>IF(INDEX('Pace of change parameters'!$E$28:$I$28,1,$B$6)=1,(1+L184)*D184,D184)</f>
        <v>210181.58356039837</v>
      </c>
      <c r="O184" s="93">
        <f>IF(K184&lt;INDEX('Pace of change parameters'!$E$16:$I$16,1,$B$6),1,IF(K184&gt;INDEX('Pace of change parameters'!$E$17:$I$17,1,$B$6),0,(K184-INDEX('Pace of change parameters'!$E$17:$I$17,1,$B$6))/(INDEX('Pace of change parameters'!$E$16:$I$16,1,$B$6)-INDEX('Pace of change parameters'!$E$17:$I$17,1,$B$6))))</f>
        <v>0</v>
      </c>
      <c r="P184" s="56">
        <v>1.5237546602126173E-2</v>
      </c>
      <c r="Q184" s="56">
        <v>1.1119783131080974E-2</v>
      </c>
      <c r="R184" s="9">
        <f>IF(INDEX('Pace of change parameters'!$E$29:$I$29,1,$B$6)=1,D184*(1+P184),D184)</f>
        <v>210181.58356039837</v>
      </c>
      <c r="S184" s="102">
        <f>IF(P184&lt;INDEX('Pace of change parameters'!$E$22:$I$22,1,$B$6),INDEX('Pace of change parameters'!$E$22:$I$22,1,$B$6),P184)</f>
        <v>2.0029986807694699E-2</v>
      </c>
      <c r="T184" s="131">
        <v>1.5892785388081032E-2</v>
      </c>
      <c r="U184" s="116">
        <f t="shared" si="19"/>
        <v>211173.74807883662</v>
      </c>
      <c r="V184" s="130">
        <f>IF(J184&gt;INDEX('Pace of change parameters'!$E$24:$I$24,1,$B$6),0,IF(J184&lt;INDEX('Pace of change parameters'!$E$23:$I$23,1,$B$6),1,(J184-INDEX('Pace of change parameters'!$E$24:$I$24,1,$B$6))/(INDEX('Pace of change parameters'!$E$23:$I$23,1,$B$6)-INDEX('Pace of change parameters'!$E$24:$I$24,1,$B$6))))</f>
        <v>0</v>
      </c>
      <c r="W184" s="131">
        <f>MIN(S184, S184+(INDEX('Pace of change parameters'!$E$25:$I$25,1,$B$6)-S184)*(1-V184))</f>
        <v>1.6299868076946993E-3</v>
      </c>
      <c r="X184" s="131">
        <v>-2.4325849371982233E-3</v>
      </c>
      <c r="Y184" s="107">
        <f t="shared" si="20"/>
        <v>207364.45127883661</v>
      </c>
      <c r="Z184" s="96">
        <v>0</v>
      </c>
      <c r="AA184" s="98">
        <f t="shared" si="23"/>
        <v>188403.64568833777</v>
      </c>
      <c r="AB184" s="98">
        <f>IF(INDEX('Pace of change parameters'!$E$27:$I$27,1,$B$6)=1,MAX(AA184,Y184),Y184)</f>
        <v>207364.45127883661</v>
      </c>
      <c r="AC184" s="96">
        <f t="shared" si="21"/>
        <v>1.6299868076947721E-3</v>
      </c>
      <c r="AD184" s="142">
        <v>-2.4325849371982233E-3</v>
      </c>
      <c r="AE184" s="55">
        <f>IF(ROUND(AB184,0)/D184 &gt; (1+'Pace of change parameters'!$F$25), ROUND(AB184,0), ROUNDUP(AB184,0))</f>
        <v>207365</v>
      </c>
      <c r="AF184" s="55">
        <v>1443.018536883458</v>
      </c>
      <c r="AG184" s="16">
        <f t="shared" si="26"/>
        <v>1.632637288855987E-3</v>
      </c>
      <c r="AH184" s="16">
        <f t="shared" si="26"/>
        <v>-2.4299452062841453E-3</v>
      </c>
      <c r="AI184" s="55"/>
      <c r="AJ184" s="55">
        <v>188403.64568833777</v>
      </c>
      <c r="AK184" s="55">
        <v>1311.0696267195265</v>
      </c>
      <c r="AL184" s="16">
        <f t="shared" si="27"/>
        <v>0.10064218366044031</v>
      </c>
      <c r="AM184" s="57">
        <f t="shared" si="27"/>
        <v>0.10064218366044031</v>
      </c>
      <c r="AN184" s="10"/>
    </row>
    <row r="185" spans="1:40" x14ac:dyDescent="0.2">
      <c r="A185" s="188" t="s">
        <v>417</v>
      </c>
      <c r="B185" s="188" t="s">
        <v>418</v>
      </c>
      <c r="D185" s="67">
        <v>349204</v>
      </c>
      <c r="E185" s="72">
        <v>1176.5309272321642</v>
      </c>
      <c r="F185" s="54"/>
      <c r="G185" s="87">
        <v>355428.08819669526</v>
      </c>
      <c r="H185" s="80">
        <v>1186.7134551512645</v>
      </c>
      <c r="I185" s="89"/>
      <c r="J185" s="102">
        <f t="shared" si="25"/>
        <v>-1.7511525969356789E-2</v>
      </c>
      <c r="K185" s="125">
        <f t="shared" si="25"/>
        <v>-8.580443640290869E-3</v>
      </c>
      <c r="L185" s="102">
        <v>2.0311131697893003E-2</v>
      </c>
      <c r="M185" s="96">
        <f>INDEX('Pace of change parameters'!$E$20:$I$20,1,$B$6)</f>
        <v>1.1119783131080974E-2</v>
      </c>
      <c r="N185" s="107">
        <f>IF(INDEX('Pace of change parameters'!$E$28:$I$28,1,$B$6)=1,(1+L185)*D185,D185)</f>
        <v>356296.72843343101</v>
      </c>
      <c r="O185" s="93">
        <f>IF(K185&lt;INDEX('Pace of change parameters'!$E$16:$I$16,1,$B$6),1,IF(K185&gt;INDEX('Pace of change parameters'!$E$17:$I$17,1,$B$6),0,(K185-INDEX('Pace of change parameters'!$E$17:$I$17,1,$B$6))/(INDEX('Pace of change parameters'!$E$16:$I$16,1,$B$6)-INDEX('Pace of change parameters'!$E$17:$I$17,1,$B$6))))</f>
        <v>0</v>
      </c>
      <c r="P185" s="56">
        <v>2.0311131697893003E-2</v>
      </c>
      <c r="Q185" s="56">
        <v>1.1119783131080974E-2</v>
      </c>
      <c r="R185" s="9">
        <f>IF(INDEX('Pace of change parameters'!$E$29:$I$29,1,$B$6)=1,D185*(1+P185),D185)</f>
        <v>356296.72843343101</v>
      </c>
      <c r="S185" s="102">
        <f>IF(P185&lt;INDEX('Pace of change parameters'!$E$22:$I$22,1,$B$6),INDEX('Pace of change parameters'!$E$22:$I$22,1,$B$6),P185)</f>
        <v>2.0311131697893003E-2</v>
      </c>
      <c r="T185" s="131">
        <v>1.1119783131080974E-2</v>
      </c>
      <c r="U185" s="116">
        <f t="shared" si="19"/>
        <v>356296.72843343101</v>
      </c>
      <c r="V185" s="130">
        <f>IF(J185&gt;INDEX('Pace of change parameters'!$E$24:$I$24,1,$B$6),0,IF(J185&lt;INDEX('Pace of change parameters'!$E$23:$I$23,1,$B$6),1,(J185-INDEX('Pace of change parameters'!$E$24:$I$24,1,$B$6))/(INDEX('Pace of change parameters'!$E$23:$I$23,1,$B$6)-INDEX('Pace of change parameters'!$E$24:$I$24,1,$B$6))))</f>
        <v>1</v>
      </c>
      <c r="W185" s="131">
        <f>MIN(S185, S185+(INDEX('Pace of change parameters'!$E$25:$I$25,1,$B$6)-S185)*(1-V185))</f>
        <v>2.0311131697893003E-2</v>
      </c>
      <c r="X185" s="131">
        <v>1.1119783131080974E-2</v>
      </c>
      <c r="Y185" s="107">
        <f t="shared" si="20"/>
        <v>356296.72843343101</v>
      </c>
      <c r="Z185" s="96">
        <v>0</v>
      </c>
      <c r="AA185" s="98">
        <f t="shared" si="23"/>
        <v>363009.70415619173</v>
      </c>
      <c r="AB185" s="98">
        <f>IF(INDEX('Pace of change parameters'!$E$27:$I$27,1,$B$6)=1,MAX(AA185,Y185),Y185)</f>
        <v>356296.72843343101</v>
      </c>
      <c r="AC185" s="96">
        <f t="shared" si="21"/>
        <v>2.0311131697893003E-2</v>
      </c>
      <c r="AD185" s="142">
        <v>1.1119783131080974E-2</v>
      </c>
      <c r="AE185" s="55">
        <f>IF(ROUND(AB185,0)/D185 &gt; (1+'Pace of change parameters'!$F$25), ROUND(AB185,0), ROUNDUP(AB185,0))</f>
        <v>356297</v>
      </c>
      <c r="AF185" s="55">
        <v>1189.6146027042143</v>
      </c>
      <c r="AG185" s="16">
        <f t="shared" si="26"/>
        <v>2.0311909371026671E-2</v>
      </c>
      <c r="AH185" s="16">
        <f t="shared" si="26"/>
        <v>1.1120553798640964E-2</v>
      </c>
      <c r="AI185" s="55"/>
      <c r="AJ185" s="55">
        <v>363009.70415619173</v>
      </c>
      <c r="AK185" s="55">
        <v>1212.0271711171927</v>
      </c>
      <c r="AL185" s="16">
        <f t="shared" si="27"/>
        <v>-1.8491803605623303E-2</v>
      </c>
      <c r="AM185" s="57">
        <f t="shared" si="27"/>
        <v>-1.8491803605623303E-2</v>
      </c>
      <c r="AN185" s="10"/>
    </row>
    <row r="186" spans="1:40" x14ac:dyDescent="0.2">
      <c r="A186" s="188" t="s">
        <v>419</v>
      </c>
      <c r="B186" s="188" t="s">
        <v>420</v>
      </c>
      <c r="D186" s="67">
        <v>128530</v>
      </c>
      <c r="E186" s="72">
        <v>1088.8375914658423</v>
      </c>
      <c r="F186" s="54"/>
      <c r="G186" s="87">
        <v>130873.74658323122</v>
      </c>
      <c r="H186" s="80">
        <v>1101.8089170967055</v>
      </c>
      <c r="I186" s="89"/>
      <c r="J186" s="102">
        <f t="shared" si="25"/>
        <v>-1.7908454861423784E-2</v>
      </c>
      <c r="K186" s="125">
        <f t="shared" si="25"/>
        <v>-1.1772754267630248E-2</v>
      </c>
      <c r="L186" s="102">
        <v>1.7436840114682717E-2</v>
      </c>
      <c r="M186" s="96">
        <f>INDEX('Pace of change parameters'!$E$20:$I$20,1,$B$6)</f>
        <v>1.1119783131080974E-2</v>
      </c>
      <c r="N186" s="107">
        <f>IF(INDEX('Pace of change parameters'!$E$28:$I$28,1,$B$6)=1,(1+L186)*D186,D186)</f>
        <v>130771.15705994017</v>
      </c>
      <c r="O186" s="93">
        <f>IF(K186&lt;INDEX('Pace of change parameters'!$E$16:$I$16,1,$B$6),1,IF(K186&gt;INDEX('Pace of change parameters'!$E$17:$I$17,1,$B$6),0,(K186-INDEX('Pace of change parameters'!$E$17:$I$17,1,$B$6))/(INDEX('Pace of change parameters'!$E$16:$I$16,1,$B$6)-INDEX('Pace of change parameters'!$E$17:$I$17,1,$B$6))))</f>
        <v>0</v>
      </c>
      <c r="P186" s="56">
        <v>1.7436840114682717E-2</v>
      </c>
      <c r="Q186" s="56">
        <v>1.1119783131080974E-2</v>
      </c>
      <c r="R186" s="9">
        <f>IF(INDEX('Pace of change parameters'!$E$29:$I$29,1,$B$6)=1,D186*(1+P186),D186)</f>
        <v>130771.15705994017</v>
      </c>
      <c r="S186" s="102">
        <f>IF(P186&lt;INDEX('Pace of change parameters'!$E$22:$I$22,1,$B$6),INDEX('Pace of change parameters'!$E$22:$I$22,1,$B$6),P186)</f>
        <v>2.0029986807694699E-2</v>
      </c>
      <c r="T186" s="131">
        <v>1.3696829507315877E-2</v>
      </c>
      <c r="U186" s="116">
        <f t="shared" si="19"/>
        <v>131104.454204393</v>
      </c>
      <c r="V186" s="130">
        <f>IF(J186&gt;INDEX('Pace of change parameters'!$E$24:$I$24,1,$B$6),0,IF(J186&lt;INDEX('Pace of change parameters'!$E$23:$I$23,1,$B$6),1,(J186-INDEX('Pace of change parameters'!$E$24:$I$24,1,$B$6))/(INDEX('Pace of change parameters'!$E$23:$I$23,1,$B$6)-INDEX('Pace of change parameters'!$E$24:$I$24,1,$B$6))))</f>
        <v>1</v>
      </c>
      <c r="W186" s="131">
        <f>MIN(S186, S186+(INDEX('Pace of change parameters'!$E$25:$I$25,1,$B$6)-S186)*(1-V186))</f>
        <v>2.0029986807694699E-2</v>
      </c>
      <c r="X186" s="131">
        <v>1.3696829507315877E-2</v>
      </c>
      <c r="Y186" s="107">
        <f t="shared" si="20"/>
        <v>131104.454204393</v>
      </c>
      <c r="Z186" s="96">
        <v>0</v>
      </c>
      <c r="AA186" s="98">
        <f t="shared" si="23"/>
        <v>133665.40689012688</v>
      </c>
      <c r="AB186" s="98">
        <f>IF(INDEX('Pace of change parameters'!$E$27:$I$27,1,$B$6)=1,MAX(AA186,Y186),Y186)</f>
        <v>131104.454204393</v>
      </c>
      <c r="AC186" s="96">
        <f t="shared" si="21"/>
        <v>2.0029986807694744E-2</v>
      </c>
      <c r="AD186" s="142">
        <v>1.3696829507315877E-2</v>
      </c>
      <c r="AE186" s="55">
        <f>IF(ROUND(AB186,0)/D186 &gt; (1+'Pace of change parameters'!$F$25), ROUND(AB186,0), ROUNDUP(AB186,0))</f>
        <v>131104</v>
      </c>
      <c r="AF186" s="55">
        <v>1103.7473904300605</v>
      </c>
      <c r="AG186" s="16">
        <f t="shared" si="26"/>
        <v>2.0026452968178621E-2</v>
      </c>
      <c r="AH186" s="16">
        <f t="shared" si="26"/>
        <v>1.3693317608685751E-2</v>
      </c>
      <c r="AI186" s="55"/>
      <c r="AJ186" s="55">
        <v>133665.40689012688</v>
      </c>
      <c r="AK186" s="55">
        <v>1125.3115392798829</v>
      </c>
      <c r="AL186" s="16">
        <f t="shared" si="27"/>
        <v>-1.9162825668367245E-2</v>
      </c>
      <c r="AM186" s="57">
        <f t="shared" si="27"/>
        <v>-1.9162825668367356E-2</v>
      </c>
      <c r="AN186" s="10"/>
    </row>
    <row r="187" spans="1:40" x14ac:dyDescent="0.2">
      <c r="A187" s="188" t="s">
        <v>421</v>
      </c>
      <c r="B187" s="188" t="s">
        <v>422</v>
      </c>
      <c r="D187" s="67">
        <v>123159</v>
      </c>
      <c r="E187" s="72">
        <v>1117.627216438611</v>
      </c>
      <c r="F187" s="54"/>
      <c r="G187" s="87">
        <v>126128.81697947944</v>
      </c>
      <c r="H187" s="80">
        <v>1136.5536044252538</v>
      </c>
      <c r="I187" s="89"/>
      <c r="J187" s="102">
        <f t="shared" si="25"/>
        <v>-2.3545903708607763E-2</v>
      </c>
      <c r="K187" s="125">
        <f t="shared" si="25"/>
        <v>-1.665243760870716E-2</v>
      </c>
      <c r="L187" s="102">
        <v>1.8257978335981528E-2</v>
      </c>
      <c r="M187" s="96">
        <f>INDEX('Pace of change parameters'!$E$20:$I$20,1,$B$6)</f>
        <v>1.1119783131080974E-2</v>
      </c>
      <c r="N187" s="107">
        <f>IF(INDEX('Pace of change parameters'!$E$28:$I$28,1,$B$6)=1,(1+L187)*D187,D187)</f>
        <v>125407.63435388115</v>
      </c>
      <c r="O187" s="93">
        <f>IF(K187&lt;INDEX('Pace of change parameters'!$E$16:$I$16,1,$B$6),1,IF(K187&gt;INDEX('Pace of change parameters'!$E$17:$I$17,1,$B$6),0,(K187-INDEX('Pace of change parameters'!$E$17:$I$17,1,$B$6))/(INDEX('Pace of change parameters'!$E$16:$I$16,1,$B$6)-INDEX('Pace of change parameters'!$E$17:$I$17,1,$B$6))))</f>
        <v>0</v>
      </c>
      <c r="P187" s="56">
        <v>1.8257978335981528E-2</v>
      </c>
      <c r="Q187" s="56">
        <v>1.1119783131080974E-2</v>
      </c>
      <c r="R187" s="9">
        <f>IF(INDEX('Pace of change parameters'!$E$29:$I$29,1,$B$6)=1,D187*(1+P187),D187)</f>
        <v>125407.63435388115</v>
      </c>
      <c r="S187" s="102">
        <f>IF(P187&lt;INDEX('Pace of change parameters'!$E$22:$I$22,1,$B$6),INDEX('Pace of change parameters'!$E$22:$I$22,1,$B$6),P187)</f>
        <v>2.0029986807694699E-2</v>
      </c>
      <c r="T187" s="131">
        <v>1.2879369463567159E-2</v>
      </c>
      <c r="U187" s="116">
        <f t="shared" si="19"/>
        <v>125625.87314524887</v>
      </c>
      <c r="V187" s="130">
        <f>IF(J187&gt;INDEX('Pace of change parameters'!$E$24:$I$24,1,$B$6),0,IF(J187&lt;INDEX('Pace of change parameters'!$E$23:$I$23,1,$B$6),1,(J187-INDEX('Pace of change parameters'!$E$24:$I$24,1,$B$6))/(INDEX('Pace of change parameters'!$E$23:$I$23,1,$B$6)-INDEX('Pace of change parameters'!$E$24:$I$24,1,$B$6))))</f>
        <v>1</v>
      </c>
      <c r="W187" s="131">
        <f>MIN(S187, S187+(INDEX('Pace of change parameters'!$E$25:$I$25,1,$B$6)-S187)*(1-V187))</f>
        <v>2.0029986807694699E-2</v>
      </c>
      <c r="X187" s="131">
        <v>1.2879369463567159E-2</v>
      </c>
      <c r="Y187" s="107">
        <f t="shared" si="20"/>
        <v>125625.87314524887</v>
      </c>
      <c r="Z187" s="96">
        <v>0</v>
      </c>
      <c r="AA187" s="98">
        <f t="shared" si="23"/>
        <v>128819.2634678696</v>
      </c>
      <c r="AB187" s="98">
        <f>IF(INDEX('Pace of change parameters'!$E$27:$I$27,1,$B$6)=1,MAX(AA187,Y187),Y187)</f>
        <v>125625.87314524887</v>
      </c>
      <c r="AC187" s="96">
        <f t="shared" si="21"/>
        <v>2.0029986807694744E-2</v>
      </c>
      <c r="AD187" s="142">
        <v>1.2879369463567159E-2</v>
      </c>
      <c r="AE187" s="55">
        <f>IF(ROUND(AB187,0)/D187 &gt; (1+'Pace of change parameters'!$F$25), ROUND(AB187,0), ROUNDUP(AB187,0))</f>
        <v>125626</v>
      </c>
      <c r="AF187" s="55">
        <v>1132.0226933766983</v>
      </c>
      <c r="AG187" s="16">
        <f t="shared" si="26"/>
        <v>2.0031016815660996E-2</v>
      </c>
      <c r="AH187" s="16">
        <f t="shared" si="26"/>
        <v>1.2880392250968375E-2</v>
      </c>
      <c r="AI187" s="55"/>
      <c r="AJ187" s="55">
        <v>128819.2634678696</v>
      </c>
      <c r="AK187" s="55">
        <v>1160.7973635210885</v>
      </c>
      <c r="AL187" s="16">
        <f t="shared" si="27"/>
        <v>-2.47887108022945E-2</v>
      </c>
      <c r="AM187" s="57">
        <f t="shared" si="27"/>
        <v>-2.4788710802294611E-2</v>
      </c>
      <c r="AN187" s="10"/>
    </row>
    <row r="188" spans="1:40" x14ac:dyDescent="0.2">
      <c r="A188" s="188" t="s">
        <v>423</v>
      </c>
      <c r="B188" s="188" t="s">
        <v>424</v>
      </c>
      <c r="D188" s="67">
        <v>254724</v>
      </c>
      <c r="E188" s="72">
        <v>1131.937183584881</v>
      </c>
      <c r="F188" s="54"/>
      <c r="G188" s="87">
        <v>262694.42322618136</v>
      </c>
      <c r="H188" s="80">
        <v>1161.4664621125805</v>
      </c>
      <c r="I188" s="89"/>
      <c r="J188" s="102">
        <f t="shared" si="25"/>
        <v>-3.0341044656737037E-2</v>
      </c>
      <c r="K188" s="125">
        <f t="shared" si="25"/>
        <v>-2.5424133619828315E-2</v>
      </c>
      <c r="L188" s="102">
        <v>1.6246932211609E-2</v>
      </c>
      <c r="M188" s="96">
        <f>INDEX('Pace of change parameters'!$E$20:$I$20,1,$B$6)</f>
        <v>1.1119783131080974E-2</v>
      </c>
      <c r="N188" s="107">
        <f>IF(INDEX('Pace of change parameters'!$E$28:$I$28,1,$B$6)=1,(1+L188)*D188,D188)</f>
        <v>258862.48356066991</v>
      </c>
      <c r="O188" s="93">
        <f>IF(K188&lt;INDEX('Pace of change parameters'!$E$16:$I$16,1,$B$6),1,IF(K188&gt;INDEX('Pace of change parameters'!$E$17:$I$17,1,$B$6),0,(K188-INDEX('Pace of change parameters'!$E$17:$I$17,1,$B$6))/(INDEX('Pace of change parameters'!$E$16:$I$16,1,$B$6)-INDEX('Pace of change parameters'!$E$17:$I$17,1,$B$6))))</f>
        <v>0</v>
      </c>
      <c r="P188" s="56">
        <v>1.6246932211609E-2</v>
      </c>
      <c r="Q188" s="56">
        <v>1.1119783131080974E-2</v>
      </c>
      <c r="R188" s="9">
        <f>IF(INDEX('Pace of change parameters'!$E$29:$I$29,1,$B$6)=1,D188*(1+P188),D188)</f>
        <v>258862.48356066991</v>
      </c>
      <c r="S188" s="102">
        <f>IF(P188&lt;INDEX('Pace of change parameters'!$E$22:$I$22,1,$B$6),INDEX('Pace of change parameters'!$E$22:$I$22,1,$B$6),P188)</f>
        <v>2.0029986807694699E-2</v>
      </c>
      <c r="T188" s="131">
        <v>1.4883751534353618E-2</v>
      </c>
      <c r="U188" s="116">
        <f t="shared" si="19"/>
        <v>259826.11835960325</v>
      </c>
      <c r="V188" s="130">
        <f>IF(J188&gt;INDEX('Pace of change parameters'!$E$24:$I$24,1,$B$6),0,IF(J188&lt;INDEX('Pace of change parameters'!$E$23:$I$23,1,$B$6),1,(J188-INDEX('Pace of change parameters'!$E$24:$I$24,1,$B$6))/(INDEX('Pace of change parameters'!$E$23:$I$23,1,$B$6)-INDEX('Pace of change parameters'!$E$24:$I$24,1,$B$6))))</f>
        <v>1</v>
      </c>
      <c r="W188" s="131">
        <f>MIN(S188, S188+(INDEX('Pace of change parameters'!$E$25:$I$25,1,$B$6)-S188)*(1-V188))</f>
        <v>2.0029986807694699E-2</v>
      </c>
      <c r="X188" s="131">
        <v>1.4883751534353618E-2</v>
      </c>
      <c r="Y188" s="107">
        <f t="shared" si="20"/>
        <v>259826.11835960325</v>
      </c>
      <c r="Z188" s="96">
        <v>0</v>
      </c>
      <c r="AA188" s="98">
        <f t="shared" si="23"/>
        <v>268297.94275022118</v>
      </c>
      <c r="AB188" s="98">
        <f>IF(INDEX('Pace of change parameters'!$E$27:$I$27,1,$B$6)=1,MAX(AA188,Y188),Y188)</f>
        <v>259826.11835960325</v>
      </c>
      <c r="AC188" s="96">
        <f t="shared" si="21"/>
        <v>2.0029986807694744E-2</v>
      </c>
      <c r="AD188" s="142">
        <v>1.4883751534353618E-2</v>
      </c>
      <c r="AE188" s="55">
        <f>IF(ROUND(AB188,0)/D188 &gt; (1+'Pace of change parameters'!$F$25), ROUND(AB188,0), ROUNDUP(AB188,0))</f>
        <v>259826</v>
      </c>
      <c r="AF188" s="55">
        <v>1148.7841320675079</v>
      </c>
      <c r="AG188" s="16">
        <f t="shared" si="26"/>
        <v>2.0029522149463741E-2</v>
      </c>
      <c r="AH188" s="16">
        <f t="shared" si="26"/>
        <v>1.4883289220407159E-2</v>
      </c>
      <c r="AI188" s="55"/>
      <c r="AJ188" s="55">
        <v>268297.94275022118</v>
      </c>
      <c r="AK188" s="55">
        <v>1186.24163593255</v>
      </c>
      <c r="AL188" s="16">
        <f t="shared" si="27"/>
        <v>-3.157662210667167E-2</v>
      </c>
      <c r="AM188" s="57">
        <f t="shared" si="27"/>
        <v>-3.157662210667167E-2</v>
      </c>
      <c r="AN188" s="10"/>
    </row>
    <row r="189" spans="1:40" x14ac:dyDescent="0.2">
      <c r="A189" s="188" t="s">
        <v>425</v>
      </c>
      <c r="B189" s="188" t="s">
        <v>426</v>
      </c>
      <c r="D189" s="67">
        <v>243438</v>
      </c>
      <c r="E189" s="72">
        <v>1088.0378513647406</v>
      </c>
      <c r="F189" s="54"/>
      <c r="G189" s="87">
        <v>256139.72248956183</v>
      </c>
      <c r="H189" s="80">
        <v>1133.5327705781312</v>
      </c>
      <c r="I189" s="89"/>
      <c r="J189" s="102">
        <f t="shared" si="25"/>
        <v>-4.9589038225336002E-2</v>
      </c>
      <c r="K189" s="125">
        <f t="shared" si="25"/>
        <v>-4.0135512968175635E-2</v>
      </c>
      <c r="L189" s="102">
        <v>2.117716545545556E-2</v>
      </c>
      <c r="M189" s="96">
        <f>INDEX('Pace of change parameters'!$E$20:$I$20,1,$B$6)</f>
        <v>1.1119783131080974E-2</v>
      </c>
      <c r="N189" s="107">
        <f>IF(INDEX('Pace of change parameters'!$E$28:$I$28,1,$B$6)=1,(1+L189)*D189,D189)</f>
        <v>248593.32680414518</v>
      </c>
      <c r="O189" s="93">
        <f>IF(K189&lt;INDEX('Pace of change parameters'!$E$16:$I$16,1,$B$6),1,IF(K189&gt;INDEX('Pace of change parameters'!$E$17:$I$17,1,$B$6),0,(K189-INDEX('Pace of change parameters'!$E$17:$I$17,1,$B$6))/(INDEX('Pace of change parameters'!$E$16:$I$16,1,$B$6)-INDEX('Pace of change parameters'!$E$17:$I$17,1,$B$6))))</f>
        <v>7.003722344082132E-2</v>
      </c>
      <c r="P189" s="56">
        <v>2.1395041108987156E-2</v>
      </c>
      <c r="Q189" s="56">
        <v>1.1335512968175587E-2</v>
      </c>
      <c r="R189" s="9">
        <f>IF(INDEX('Pace of change parameters'!$E$29:$I$29,1,$B$6)=1,D189*(1+P189),D189)</f>
        <v>248646.36601748961</v>
      </c>
      <c r="S189" s="102">
        <f>IF(P189&lt;INDEX('Pace of change parameters'!$E$22:$I$22,1,$B$6),INDEX('Pace of change parameters'!$E$22:$I$22,1,$B$6),P189)</f>
        <v>2.1395041108987156E-2</v>
      </c>
      <c r="T189" s="131">
        <v>1.1335512968175587E-2</v>
      </c>
      <c r="U189" s="116">
        <f t="shared" si="19"/>
        <v>248646.36601748961</v>
      </c>
      <c r="V189" s="130">
        <f>IF(J189&gt;INDEX('Pace of change parameters'!$E$24:$I$24,1,$B$6),0,IF(J189&lt;INDEX('Pace of change parameters'!$E$23:$I$23,1,$B$6),1,(J189-INDEX('Pace of change parameters'!$E$24:$I$24,1,$B$6))/(INDEX('Pace of change parameters'!$E$23:$I$23,1,$B$6)-INDEX('Pace of change parameters'!$E$24:$I$24,1,$B$6))))</f>
        <v>1</v>
      </c>
      <c r="W189" s="131">
        <f>MIN(S189, S189+(INDEX('Pace of change parameters'!$E$25:$I$25,1,$B$6)-S189)*(1-V189))</f>
        <v>2.1395041108987156E-2</v>
      </c>
      <c r="X189" s="131">
        <v>1.1335512968175587E-2</v>
      </c>
      <c r="Y189" s="107">
        <f t="shared" si="20"/>
        <v>248646.36601748961</v>
      </c>
      <c r="Z189" s="96">
        <v>0</v>
      </c>
      <c r="AA189" s="98">
        <f t="shared" si="23"/>
        <v>261603.4240719004</v>
      </c>
      <c r="AB189" s="98">
        <f>IF(INDEX('Pace of change parameters'!$E$27:$I$27,1,$B$6)=1,MAX(AA189,Y189),Y189)</f>
        <v>248646.36601748961</v>
      </c>
      <c r="AC189" s="96">
        <f t="shared" si="21"/>
        <v>2.1395041108987156E-2</v>
      </c>
      <c r="AD189" s="142">
        <v>1.1335512968175587E-2</v>
      </c>
      <c r="AE189" s="55">
        <f>IF(ROUND(AB189,0)/D189 &gt; (1+'Pace of change parameters'!$F$25), ROUND(AB189,0), ROUNDUP(AB189,0))</f>
        <v>248646</v>
      </c>
      <c r="AF189" s="55">
        <v>1100.3696987477445</v>
      </c>
      <c r="AG189" s="16">
        <f t="shared" si="26"/>
        <v>2.1393537574248889E-2</v>
      </c>
      <c r="AH189" s="16">
        <f t="shared" si="26"/>
        <v>1.133402424146901E-2</v>
      </c>
      <c r="AI189" s="55"/>
      <c r="AJ189" s="55">
        <v>261603.4240719004</v>
      </c>
      <c r="AK189" s="55">
        <v>1157.7120924421686</v>
      </c>
      <c r="AL189" s="16">
        <f t="shared" si="27"/>
        <v>-4.9530789277204224E-2</v>
      </c>
      <c r="AM189" s="57">
        <f t="shared" si="27"/>
        <v>-4.9530789277204113E-2</v>
      </c>
      <c r="AN189" s="10"/>
    </row>
    <row r="190" spans="1:40" x14ac:dyDescent="0.2">
      <c r="A190" s="188" t="s">
        <v>427</v>
      </c>
      <c r="B190" s="188" t="s">
        <v>428</v>
      </c>
      <c r="D190" s="67">
        <v>417545</v>
      </c>
      <c r="E190" s="72">
        <v>1133.9002192302773</v>
      </c>
      <c r="F190" s="54"/>
      <c r="G190" s="87">
        <v>432352.55450134812</v>
      </c>
      <c r="H190" s="80">
        <v>1164.7842898018887</v>
      </c>
      <c r="I190" s="89"/>
      <c r="J190" s="102">
        <f t="shared" si="25"/>
        <v>-3.4248796143754312E-2</v>
      </c>
      <c r="K190" s="125">
        <f t="shared" si="25"/>
        <v>-2.6514841281782942E-2</v>
      </c>
      <c r="L190" s="102">
        <v>1.9217059874363285E-2</v>
      </c>
      <c r="M190" s="96">
        <f>INDEX('Pace of change parameters'!$E$20:$I$20,1,$B$6)</f>
        <v>1.1119783131080974E-2</v>
      </c>
      <c r="N190" s="107">
        <f>IF(INDEX('Pace of change parameters'!$E$28:$I$28,1,$B$6)=1,(1+L190)*D190,D190)</f>
        <v>425568.98726524104</v>
      </c>
      <c r="O190" s="93">
        <f>IF(K190&lt;INDEX('Pace of change parameters'!$E$16:$I$16,1,$B$6),1,IF(K190&gt;INDEX('Pace of change parameters'!$E$17:$I$17,1,$B$6),0,(K190-INDEX('Pace of change parameters'!$E$17:$I$17,1,$B$6))/(INDEX('Pace of change parameters'!$E$16:$I$16,1,$B$6)-INDEX('Pace of change parameters'!$E$17:$I$17,1,$B$6))))</f>
        <v>0</v>
      </c>
      <c r="P190" s="56">
        <v>1.9217059874363285E-2</v>
      </c>
      <c r="Q190" s="56">
        <v>1.1119783131080974E-2</v>
      </c>
      <c r="R190" s="9">
        <f>IF(INDEX('Pace of change parameters'!$E$29:$I$29,1,$B$6)=1,D190*(1+P190),D190)</f>
        <v>425568.98726524104</v>
      </c>
      <c r="S190" s="102">
        <f>IF(P190&lt;INDEX('Pace of change parameters'!$E$22:$I$22,1,$B$6),INDEX('Pace of change parameters'!$E$22:$I$22,1,$B$6),P190)</f>
        <v>2.0029986807694699E-2</v>
      </c>
      <c r="T190" s="131">
        <v>1.1926251681197986E-2</v>
      </c>
      <c r="U190" s="116">
        <f t="shared" si="19"/>
        <v>425908.42084161891</v>
      </c>
      <c r="V190" s="130">
        <f>IF(J190&gt;INDEX('Pace of change parameters'!$E$24:$I$24,1,$B$6),0,IF(J190&lt;INDEX('Pace of change parameters'!$E$23:$I$23,1,$B$6),1,(J190-INDEX('Pace of change parameters'!$E$24:$I$24,1,$B$6))/(INDEX('Pace of change parameters'!$E$23:$I$23,1,$B$6)-INDEX('Pace of change parameters'!$E$24:$I$24,1,$B$6))))</f>
        <v>1</v>
      </c>
      <c r="W190" s="131">
        <f>MIN(S190, S190+(INDEX('Pace of change parameters'!$E$25:$I$25,1,$B$6)-S190)*(1-V190))</f>
        <v>2.0029986807694699E-2</v>
      </c>
      <c r="X190" s="131">
        <v>1.1926251681197986E-2</v>
      </c>
      <c r="Y190" s="107">
        <f t="shared" si="20"/>
        <v>425908.42084161891</v>
      </c>
      <c r="Z190" s="96">
        <v>0</v>
      </c>
      <c r="AA190" s="98">
        <f t="shared" si="23"/>
        <v>441575.04179538117</v>
      </c>
      <c r="AB190" s="98">
        <f>IF(INDEX('Pace of change parameters'!$E$27:$I$27,1,$B$6)=1,MAX(AA190,Y190),Y190)</f>
        <v>425908.42084161891</v>
      </c>
      <c r="AC190" s="96">
        <f t="shared" si="21"/>
        <v>2.0029986807694744E-2</v>
      </c>
      <c r="AD190" s="142">
        <v>1.1926251681197986E-2</v>
      </c>
      <c r="AE190" s="55">
        <f>IF(ROUND(AB190,0)/D190 &gt; (1+'Pace of change parameters'!$F$25), ROUND(AB190,0), ROUNDUP(AB190,0))</f>
        <v>425908</v>
      </c>
      <c r="AF190" s="55">
        <v>1147.4222648530597</v>
      </c>
      <c r="AG190" s="16">
        <f t="shared" si="26"/>
        <v>2.0028978912452589E-2</v>
      </c>
      <c r="AH190" s="16">
        <f t="shared" si="26"/>
        <v>1.1925251793285296E-2</v>
      </c>
      <c r="AI190" s="55"/>
      <c r="AJ190" s="55">
        <v>441575.04179538117</v>
      </c>
      <c r="AK190" s="55">
        <v>1189.6302360120983</v>
      </c>
      <c r="AL190" s="16">
        <f t="shared" si="27"/>
        <v>-3.5479907858200543E-2</v>
      </c>
      <c r="AM190" s="57">
        <f t="shared" si="27"/>
        <v>-3.5479907858200543E-2</v>
      </c>
      <c r="AN190" s="10"/>
    </row>
    <row r="191" spans="1:40" x14ac:dyDescent="0.2">
      <c r="A191" s="188" t="s">
        <v>429</v>
      </c>
      <c r="B191" s="188" t="s">
        <v>430</v>
      </c>
      <c r="D191" s="67">
        <v>729492</v>
      </c>
      <c r="E191" s="72">
        <v>1012.0173422262433</v>
      </c>
      <c r="F191" s="54"/>
      <c r="G191" s="87">
        <v>765087.29661786975</v>
      </c>
      <c r="H191" s="80">
        <v>1055.0580034201496</v>
      </c>
      <c r="I191" s="89"/>
      <c r="J191" s="102">
        <f t="shared" si="25"/>
        <v>-4.6524490440792321E-2</v>
      </c>
      <c r="K191" s="125">
        <f t="shared" si="25"/>
        <v>-4.079459238675287E-2</v>
      </c>
      <c r="L191" s="102">
        <v>1.7196093659960665E-2</v>
      </c>
      <c r="M191" s="96">
        <f>INDEX('Pace of change parameters'!$E$20:$I$20,1,$B$6)</f>
        <v>1.1119783131080974E-2</v>
      </c>
      <c r="N191" s="107">
        <f>IF(INDEX('Pace of change parameters'!$E$28:$I$28,1,$B$6)=1,(1+L191)*D191,D191)</f>
        <v>742036.41275619203</v>
      </c>
      <c r="O191" s="93">
        <f>IF(K191&lt;INDEX('Pace of change parameters'!$E$16:$I$16,1,$B$6),1,IF(K191&gt;INDEX('Pace of change parameters'!$E$17:$I$17,1,$B$6),0,(K191-INDEX('Pace of change parameters'!$E$17:$I$17,1,$B$6))/(INDEX('Pace of change parameters'!$E$16:$I$16,1,$B$6)-INDEX('Pace of change parameters'!$E$17:$I$17,1,$B$6))))</f>
        <v>0.28400898147762871</v>
      </c>
      <c r="P191" s="56">
        <v>1.8076160069908198E-2</v>
      </c>
      <c r="Q191" s="56">
        <v>1.1994592386752823E-2</v>
      </c>
      <c r="R191" s="9">
        <f>IF(INDEX('Pace of change parameters'!$E$29:$I$29,1,$B$6)=1,D191*(1+P191),D191)</f>
        <v>742678.41416171752</v>
      </c>
      <c r="S191" s="102">
        <f>IF(P191&lt;INDEX('Pace of change parameters'!$E$22:$I$22,1,$B$6),INDEX('Pace of change parameters'!$E$22:$I$22,1,$B$6),P191)</f>
        <v>2.0029986807694699E-2</v>
      </c>
      <c r="T191" s="131">
        <v>1.393674776829612E-2</v>
      </c>
      <c r="U191" s="116">
        <f t="shared" si="19"/>
        <v>744103.71513631882</v>
      </c>
      <c r="V191" s="130">
        <f>IF(J191&gt;INDEX('Pace of change parameters'!$E$24:$I$24,1,$B$6),0,IF(J191&lt;INDEX('Pace of change parameters'!$E$23:$I$23,1,$B$6),1,(J191-INDEX('Pace of change parameters'!$E$24:$I$24,1,$B$6))/(INDEX('Pace of change parameters'!$E$23:$I$23,1,$B$6)-INDEX('Pace of change parameters'!$E$24:$I$24,1,$B$6))))</f>
        <v>1</v>
      </c>
      <c r="W191" s="131">
        <f>MIN(S191, S191+(INDEX('Pace of change parameters'!$E$25:$I$25,1,$B$6)-S191)*(1-V191))</f>
        <v>2.0029986807694699E-2</v>
      </c>
      <c r="X191" s="131">
        <v>1.393674776829612E-2</v>
      </c>
      <c r="Y191" s="107">
        <f t="shared" si="20"/>
        <v>744103.71513631882</v>
      </c>
      <c r="Z191" s="96">
        <v>0</v>
      </c>
      <c r="AA191" s="98">
        <f t="shared" si="23"/>
        <v>781407.32942078088</v>
      </c>
      <c r="AB191" s="98">
        <f>IF(INDEX('Pace of change parameters'!$E$27:$I$27,1,$B$6)=1,MAX(AA191,Y191),Y191)</f>
        <v>744103.71513631882</v>
      </c>
      <c r="AC191" s="96">
        <f t="shared" si="21"/>
        <v>2.0029986807694744E-2</v>
      </c>
      <c r="AD191" s="142">
        <v>1.393674776829612E-2</v>
      </c>
      <c r="AE191" s="55">
        <f>IF(ROUND(AB191,0)/D191 &gt; (1+'Pace of change parameters'!$F$25), ROUND(AB191,0), ROUNDUP(AB191,0))</f>
        <v>744104</v>
      </c>
      <c r="AF191" s="55">
        <v>1026.1219654899842</v>
      </c>
      <c r="AG191" s="16">
        <f t="shared" si="26"/>
        <v>2.0030377303657865E-2</v>
      </c>
      <c r="AH191" s="16">
        <f t="shared" si="26"/>
        <v>1.3937135931597178E-2</v>
      </c>
      <c r="AI191" s="55"/>
      <c r="AJ191" s="55">
        <v>781407.32942078088</v>
      </c>
      <c r="AK191" s="55">
        <v>1077.5633845719567</v>
      </c>
      <c r="AL191" s="16">
        <f t="shared" si="27"/>
        <v>-4.7738647970491876E-2</v>
      </c>
      <c r="AM191" s="57">
        <f t="shared" si="27"/>
        <v>-4.7738647970491987E-2</v>
      </c>
      <c r="AN191" s="10"/>
    </row>
    <row r="192" spans="1:40" x14ac:dyDescent="0.2">
      <c r="A192" s="188" t="s">
        <v>431</v>
      </c>
      <c r="B192" s="188" t="s">
        <v>432</v>
      </c>
      <c r="D192" s="67">
        <v>266636</v>
      </c>
      <c r="E192" s="72">
        <v>1195.2386547542417</v>
      </c>
      <c r="F192" s="54"/>
      <c r="G192" s="87">
        <v>260984.38955226348</v>
      </c>
      <c r="H192" s="80">
        <v>1162.2806977180271</v>
      </c>
      <c r="I192" s="89"/>
      <c r="J192" s="102">
        <f t="shared" si="25"/>
        <v>2.1654975063574611E-2</v>
      </c>
      <c r="K192" s="125">
        <f t="shared" si="25"/>
        <v>2.8356280114539389E-2</v>
      </c>
      <c r="L192" s="102">
        <v>1.7751985073233723E-2</v>
      </c>
      <c r="M192" s="96">
        <f>INDEX('Pace of change parameters'!$E$20:$I$20,1,$B$6)</f>
        <v>1.1119783131080974E-2</v>
      </c>
      <c r="N192" s="107">
        <f>IF(INDEX('Pace of change parameters'!$E$28:$I$28,1,$B$6)=1,(1+L192)*D192,D192)</f>
        <v>271369.31829198677</v>
      </c>
      <c r="O192" s="93">
        <f>IF(K192&lt;INDEX('Pace of change parameters'!$E$16:$I$16,1,$B$6),1,IF(K192&gt;INDEX('Pace of change parameters'!$E$17:$I$17,1,$B$6),0,(K192-INDEX('Pace of change parameters'!$E$17:$I$17,1,$B$6))/(INDEX('Pace of change parameters'!$E$16:$I$16,1,$B$6)-INDEX('Pace of change parameters'!$E$17:$I$17,1,$B$6))))</f>
        <v>0</v>
      </c>
      <c r="P192" s="56">
        <v>1.7751985073233723E-2</v>
      </c>
      <c r="Q192" s="56">
        <v>1.1119783131080974E-2</v>
      </c>
      <c r="R192" s="9">
        <f>IF(INDEX('Pace of change parameters'!$E$29:$I$29,1,$B$6)=1,D192*(1+P192),D192)</f>
        <v>271369.31829198677</v>
      </c>
      <c r="S192" s="102">
        <f>IF(P192&lt;INDEX('Pace of change parameters'!$E$22:$I$22,1,$B$6),INDEX('Pace of change parameters'!$E$22:$I$22,1,$B$6),P192)</f>
        <v>2.0029986807694699E-2</v>
      </c>
      <c r="T192" s="131">
        <v>1.3382940219941686E-2</v>
      </c>
      <c r="U192" s="116">
        <f t="shared" si="19"/>
        <v>271976.71556245652</v>
      </c>
      <c r="V192" s="130">
        <f>IF(J192&gt;INDEX('Pace of change parameters'!$E$24:$I$24,1,$B$6),0,IF(J192&lt;INDEX('Pace of change parameters'!$E$23:$I$23,1,$B$6),1,(J192-INDEX('Pace of change parameters'!$E$24:$I$24,1,$B$6))/(INDEX('Pace of change parameters'!$E$23:$I$23,1,$B$6)-INDEX('Pace of change parameters'!$E$24:$I$24,1,$B$6))))</f>
        <v>1</v>
      </c>
      <c r="W192" s="131">
        <f>MIN(S192, S192+(INDEX('Pace of change parameters'!$E$25:$I$25,1,$B$6)-S192)*(1-V192))</f>
        <v>2.0029986807694699E-2</v>
      </c>
      <c r="X192" s="131">
        <v>1.3382940219941686E-2</v>
      </c>
      <c r="Y192" s="107">
        <f t="shared" si="20"/>
        <v>271976.71556245652</v>
      </c>
      <c r="Z192" s="96">
        <v>0</v>
      </c>
      <c r="AA192" s="98">
        <f t="shared" si="23"/>
        <v>266551.43244706665</v>
      </c>
      <c r="AB192" s="98">
        <f>IF(INDEX('Pace of change parameters'!$E$27:$I$27,1,$B$6)=1,MAX(AA192,Y192),Y192)</f>
        <v>271976.71556245652</v>
      </c>
      <c r="AC192" s="96">
        <f t="shared" si="21"/>
        <v>2.0029986807694744E-2</v>
      </c>
      <c r="AD192" s="142">
        <v>1.3382940219941686E-2</v>
      </c>
      <c r="AE192" s="55">
        <f>IF(ROUND(AB192,0)/D192 &gt; (1+'Pace of change parameters'!$F$25), ROUND(AB192,0), ROUNDUP(AB192,0))</f>
        <v>271977</v>
      </c>
      <c r="AF192" s="55">
        <v>1211.2357289475065</v>
      </c>
      <c r="AG192" s="16">
        <f t="shared" si="26"/>
        <v>2.0031053571160751E-2</v>
      </c>
      <c r="AH192" s="16">
        <f t="shared" si="26"/>
        <v>1.3384000031821275E-2</v>
      </c>
      <c r="AI192" s="55"/>
      <c r="AJ192" s="55">
        <v>266551.43244706665</v>
      </c>
      <c r="AK192" s="55">
        <v>1187.0732399505282</v>
      </c>
      <c r="AL192" s="16">
        <f t="shared" si="27"/>
        <v>2.0354674154718033E-2</v>
      </c>
      <c r="AM192" s="57">
        <f t="shared" si="27"/>
        <v>2.0354674154717811E-2</v>
      </c>
      <c r="AN192" s="10"/>
    </row>
    <row r="193" spans="1:40" x14ac:dyDescent="0.2">
      <c r="A193" s="188" t="s">
        <v>433</v>
      </c>
      <c r="B193" s="188" t="s">
        <v>434</v>
      </c>
      <c r="D193" s="67">
        <v>171799</v>
      </c>
      <c r="E193" s="72">
        <v>1117.2341559684453</v>
      </c>
      <c r="F193" s="54"/>
      <c r="G193" s="87">
        <v>172387.91405906095</v>
      </c>
      <c r="H193" s="80">
        <v>1107.3293308222958</v>
      </c>
      <c r="I193" s="89"/>
      <c r="J193" s="102">
        <f t="shared" si="25"/>
        <v>-3.4162143110518794E-3</v>
      </c>
      <c r="K193" s="125">
        <f t="shared" si="25"/>
        <v>8.9447871292223091E-3</v>
      </c>
      <c r="L193" s="102">
        <v>2.3661079984443445E-2</v>
      </c>
      <c r="M193" s="96">
        <f>INDEX('Pace of change parameters'!$E$20:$I$20,1,$B$6)</f>
        <v>1.1119783131080974E-2</v>
      </c>
      <c r="N193" s="107">
        <f>IF(INDEX('Pace of change parameters'!$E$28:$I$28,1,$B$6)=1,(1+L193)*D193,D193)</f>
        <v>175863.94988024741</v>
      </c>
      <c r="O193" s="93">
        <f>IF(K193&lt;INDEX('Pace of change parameters'!$E$16:$I$16,1,$B$6),1,IF(K193&gt;INDEX('Pace of change parameters'!$E$17:$I$17,1,$B$6),0,(K193-INDEX('Pace of change parameters'!$E$17:$I$17,1,$B$6))/(INDEX('Pace of change parameters'!$E$16:$I$16,1,$B$6)-INDEX('Pace of change parameters'!$E$17:$I$17,1,$B$6))))</f>
        <v>0</v>
      </c>
      <c r="P193" s="56">
        <v>2.3661079984443445E-2</v>
      </c>
      <c r="Q193" s="56">
        <v>1.1119783131080974E-2</v>
      </c>
      <c r="R193" s="9">
        <f>IF(INDEX('Pace of change parameters'!$E$29:$I$29,1,$B$6)=1,D193*(1+P193),D193)</f>
        <v>175863.94988024741</v>
      </c>
      <c r="S193" s="102">
        <f>IF(P193&lt;INDEX('Pace of change parameters'!$E$22:$I$22,1,$B$6),INDEX('Pace of change parameters'!$E$22:$I$22,1,$B$6),P193)</f>
        <v>2.3661079984443445E-2</v>
      </c>
      <c r="T193" s="131">
        <v>1.1119783131080974E-2</v>
      </c>
      <c r="U193" s="116">
        <f t="shared" si="19"/>
        <v>175863.94988024741</v>
      </c>
      <c r="V193" s="130">
        <f>IF(J193&gt;INDEX('Pace of change parameters'!$E$24:$I$24,1,$B$6),0,IF(J193&lt;INDEX('Pace of change parameters'!$E$23:$I$23,1,$B$6),1,(J193-INDEX('Pace of change parameters'!$E$24:$I$24,1,$B$6))/(INDEX('Pace of change parameters'!$E$23:$I$23,1,$B$6)-INDEX('Pace of change parameters'!$E$24:$I$24,1,$B$6))))</f>
        <v>1</v>
      </c>
      <c r="W193" s="131">
        <f>MIN(S193, S193+(INDEX('Pace of change parameters'!$E$25:$I$25,1,$B$6)-S193)*(1-V193))</f>
        <v>2.3661079984443445E-2</v>
      </c>
      <c r="X193" s="131">
        <v>1.1119783131080974E-2</v>
      </c>
      <c r="Y193" s="107">
        <f t="shared" si="20"/>
        <v>175863.94988024741</v>
      </c>
      <c r="Z193" s="96">
        <v>0</v>
      </c>
      <c r="AA193" s="98">
        <f t="shared" si="23"/>
        <v>176065.11066748205</v>
      </c>
      <c r="AB193" s="98">
        <f>IF(INDEX('Pace of change parameters'!$E$27:$I$27,1,$B$6)=1,MAX(AA193,Y193),Y193)</f>
        <v>175863.94988024741</v>
      </c>
      <c r="AC193" s="96">
        <f t="shared" si="21"/>
        <v>2.3661079984443445E-2</v>
      </c>
      <c r="AD193" s="142">
        <v>1.1119783131080974E-2</v>
      </c>
      <c r="AE193" s="55">
        <f>IF(ROUND(AB193,0)/D193 &gt; (1+'Pace of change parameters'!$F$25), ROUND(AB193,0), ROUNDUP(AB193,0))</f>
        <v>175864</v>
      </c>
      <c r="AF193" s="55">
        <v>1129.6578794323921</v>
      </c>
      <c r="AG193" s="16">
        <f t="shared" si="26"/>
        <v>2.3661371719276625E-2</v>
      </c>
      <c r="AH193" s="16">
        <f t="shared" si="26"/>
        <v>1.1120071291749634E-2</v>
      </c>
      <c r="AI193" s="55"/>
      <c r="AJ193" s="55">
        <v>176065.11066748205</v>
      </c>
      <c r="AK193" s="55">
        <v>1130.9497086308581</v>
      </c>
      <c r="AL193" s="16">
        <f t="shared" si="27"/>
        <v>-1.1422516745062117E-3</v>
      </c>
      <c r="AM193" s="57">
        <f t="shared" si="27"/>
        <v>-1.1422516745063227E-3</v>
      </c>
      <c r="AN193" s="10"/>
    </row>
    <row r="194" spans="1:40" x14ac:dyDescent="0.2">
      <c r="A194" s="188" t="s">
        <v>435</v>
      </c>
      <c r="B194" s="188" t="s">
        <v>436</v>
      </c>
      <c r="D194" s="67">
        <v>254412</v>
      </c>
      <c r="E194" s="72">
        <v>1193.8049901391903</v>
      </c>
      <c r="F194" s="54"/>
      <c r="G194" s="87">
        <v>264838.85482553038</v>
      </c>
      <c r="H194" s="80">
        <v>1236.8990166877243</v>
      </c>
      <c r="I194" s="89"/>
      <c r="J194" s="102">
        <f t="shared" si="25"/>
        <v>-3.9370563025577732E-2</v>
      </c>
      <c r="K194" s="125">
        <f t="shared" si="25"/>
        <v>-3.4840375784221167E-2</v>
      </c>
      <c r="L194" s="102">
        <v>1.5888075424361547E-2</v>
      </c>
      <c r="M194" s="96">
        <f>INDEX('Pace of change parameters'!$E$20:$I$20,1,$B$6)</f>
        <v>1.1119783131080974E-2</v>
      </c>
      <c r="N194" s="107">
        <f>IF(INDEX('Pace of change parameters'!$E$28:$I$28,1,$B$6)=1,(1+L194)*D194,D194)</f>
        <v>258454.11704486268</v>
      </c>
      <c r="O194" s="93">
        <f>IF(K194&lt;INDEX('Pace of change parameters'!$E$16:$I$16,1,$B$6),1,IF(K194&gt;INDEX('Pace of change parameters'!$E$17:$I$17,1,$B$6),0,(K194-INDEX('Pace of change parameters'!$E$17:$I$17,1,$B$6))/(INDEX('Pace of change parameters'!$E$16:$I$16,1,$B$6)-INDEX('Pace of change parameters'!$E$17:$I$17,1,$B$6))))</f>
        <v>0</v>
      </c>
      <c r="P194" s="56">
        <v>1.5888075424361547E-2</v>
      </c>
      <c r="Q194" s="56">
        <v>1.1119783131080974E-2</v>
      </c>
      <c r="R194" s="9">
        <f>IF(INDEX('Pace of change parameters'!$E$29:$I$29,1,$B$6)=1,D194*(1+P194),D194)</f>
        <v>258454.11704486268</v>
      </c>
      <c r="S194" s="102">
        <f>IF(P194&lt;INDEX('Pace of change parameters'!$E$22:$I$22,1,$B$6),INDEX('Pace of change parameters'!$E$22:$I$22,1,$B$6),P194)</f>
        <v>2.0029986807694699E-2</v>
      </c>
      <c r="T194" s="131">
        <v>1.5242253549797802E-2</v>
      </c>
      <c r="U194" s="116">
        <f t="shared" si="19"/>
        <v>259507.86900371924</v>
      </c>
      <c r="V194" s="130">
        <f>IF(J194&gt;INDEX('Pace of change parameters'!$E$24:$I$24,1,$B$6),0,IF(J194&lt;INDEX('Pace of change parameters'!$E$23:$I$23,1,$B$6),1,(J194-INDEX('Pace of change parameters'!$E$24:$I$24,1,$B$6))/(INDEX('Pace of change parameters'!$E$23:$I$23,1,$B$6)-INDEX('Pace of change parameters'!$E$24:$I$24,1,$B$6))))</f>
        <v>1</v>
      </c>
      <c r="W194" s="131">
        <f>MIN(S194, S194+(INDEX('Pace of change parameters'!$E$25:$I$25,1,$B$6)-S194)*(1-V194))</f>
        <v>2.0029986807694699E-2</v>
      </c>
      <c r="X194" s="131">
        <v>1.5242253549797802E-2</v>
      </c>
      <c r="Y194" s="107">
        <f t="shared" si="20"/>
        <v>259507.86900371924</v>
      </c>
      <c r="Z194" s="96">
        <v>0</v>
      </c>
      <c r="AA194" s="98">
        <f t="shared" si="23"/>
        <v>270488.11709578976</v>
      </c>
      <c r="AB194" s="98">
        <f>IF(INDEX('Pace of change parameters'!$E$27:$I$27,1,$B$6)=1,MAX(AA194,Y194),Y194)</f>
        <v>259507.86900371924</v>
      </c>
      <c r="AC194" s="96">
        <f t="shared" si="21"/>
        <v>2.0029986807694744E-2</v>
      </c>
      <c r="AD194" s="142">
        <v>1.5242253549797802E-2</v>
      </c>
      <c r="AE194" s="55">
        <f>IF(ROUND(AB194,0)/D194 &gt; (1+'Pace of change parameters'!$F$25), ROUND(AB194,0), ROUNDUP(AB194,0))</f>
        <v>259508</v>
      </c>
      <c r="AF194" s="55">
        <v>1212.0018802907732</v>
      </c>
      <c r="AG194" s="16">
        <f t="shared" si="26"/>
        <v>2.0030501705894377E-2</v>
      </c>
      <c r="AH194" s="16">
        <f t="shared" si="26"/>
        <v>1.524276603121022E-2</v>
      </c>
      <c r="AI194" s="55"/>
      <c r="AJ194" s="55">
        <v>270488.11709578976</v>
      </c>
      <c r="AK194" s="55">
        <v>1263.2832379595543</v>
      </c>
      <c r="AL194" s="16">
        <f t="shared" si="27"/>
        <v>-4.0593713371524176E-2</v>
      </c>
      <c r="AM194" s="57">
        <f t="shared" si="27"/>
        <v>-4.0593713371524176E-2</v>
      </c>
      <c r="AN194" s="10"/>
    </row>
    <row r="195" spans="1:40" x14ac:dyDescent="0.2">
      <c r="A195" s="188" t="s">
        <v>437</v>
      </c>
      <c r="B195" s="188" t="s">
        <v>438</v>
      </c>
      <c r="D195" s="67">
        <v>273420</v>
      </c>
      <c r="E195" s="72">
        <v>1358.746508077375</v>
      </c>
      <c r="F195" s="54"/>
      <c r="G195" s="87">
        <v>260441.86396354009</v>
      </c>
      <c r="H195" s="80">
        <v>1288.3538887753598</v>
      </c>
      <c r="I195" s="89"/>
      <c r="J195" s="102">
        <f t="shared" si="25"/>
        <v>4.983122082967717E-2</v>
      </c>
      <c r="K195" s="125">
        <f t="shared" si="25"/>
        <v>5.4637642588191815E-2</v>
      </c>
      <c r="L195" s="102">
        <v>1.5748973071026739E-2</v>
      </c>
      <c r="M195" s="96">
        <f>INDEX('Pace of change parameters'!$E$20:$I$20,1,$B$6)</f>
        <v>1.1119783131080974E-2</v>
      </c>
      <c r="N195" s="107">
        <f>IF(INDEX('Pace of change parameters'!$E$28:$I$28,1,$B$6)=1,(1+L195)*D195,D195)</f>
        <v>277726.08421708015</v>
      </c>
      <c r="O195" s="93">
        <f>IF(K195&lt;INDEX('Pace of change parameters'!$E$16:$I$16,1,$B$6),1,IF(K195&gt;INDEX('Pace of change parameters'!$E$17:$I$17,1,$B$6),0,(K195-INDEX('Pace of change parameters'!$E$17:$I$17,1,$B$6))/(INDEX('Pace of change parameters'!$E$16:$I$16,1,$B$6)-INDEX('Pace of change parameters'!$E$17:$I$17,1,$B$6))))</f>
        <v>0</v>
      </c>
      <c r="P195" s="56">
        <v>1.5748973071026739E-2</v>
      </c>
      <c r="Q195" s="56">
        <v>1.1119783131080974E-2</v>
      </c>
      <c r="R195" s="9">
        <f>IF(INDEX('Pace of change parameters'!$E$29:$I$29,1,$B$6)=1,D195*(1+P195),D195)</f>
        <v>277726.08421708015</v>
      </c>
      <c r="S195" s="102">
        <f>IF(P195&lt;INDEX('Pace of change parameters'!$E$22:$I$22,1,$B$6),INDEX('Pace of change parameters'!$E$22:$I$22,1,$B$6),P195)</f>
        <v>2.0029986807694699E-2</v>
      </c>
      <c r="T195" s="131">
        <v>1.5381286510123271E-2</v>
      </c>
      <c r="U195" s="116">
        <f t="shared" si="19"/>
        <v>278896.59899295989</v>
      </c>
      <c r="V195" s="130">
        <f>IF(J195&gt;INDEX('Pace of change parameters'!$E$24:$I$24,1,$B$6),0,IF(J195&lt;INDEX('Pace of change parameters'!$E$23:$I$23,1,$B$6),1,(J195-INDEX('Pace of change parameters'!$E$24:$I$24,1,$B$6))/(INDEX('Pace of change parameters'!$E$23:$I$23,1,$B$6)-INDEX('Pace of change parameters'!$E$24:$I$24,1,$B$6))))</f>
        <v>1</v>
      </c>
      <c r="W195" s="131">
        <f>MIN(S195, S195+(INDEX('Pace of change parameters'!$E$25:$I$25,1,$B$6)-S195)*(1-V195))</f>
        <v>2.0029986807694699E-2</v>
      </c>
      <c r="X195" s="131">
        <v>1.5381286510123271E-2</v>
      </c>
      <c r="Y195" s="107">
        <f t="shared" si="20"/>
        <v>278896.59899295989</v>
      </c>
      <c r="Z195" s="96">
        <v>0</v>
      </c>
      <c r="AA195" s="98">
        <f t="shared" si="23"/>
        <v>265997.33427643852</v>
      </c>
      <c r="AB195" s="98">
        <f>IF(INDEX('Pace of change parameters'!$E$27:$I$27,1,$B$6)=1,MAX(AA195,Y195),Y195)</f>
        <v>278896.59899295989</v>
      </c>
      <c r="AC195" s="96">
        <f t="shared" si="21"/>
        <v>2.0029986807694744E-2</v>
      </c>
      <c r="AD195" s="142">
        <v>1.5381286510123271E-2</v>
      </c>
      <c r="AE195" s="55">
        <f>IF(ROUND(AB195,0)/D195 &gt; (1+'Pace of change parameters'!$F$25), ROUND(AB195,0), ROUNDUP(AB195,0))</f>
        <v>278897</v>
      </c>
      <c r="AF195" s="55">
        <v>1379.6477611144858</v>
      </c>
      <c r="AG195" s="16">
        <f t="shared" si="26"/>
        <v>2.003145344159174E-2</v>
      </c>
      <c r="AH195" s="16">
        <f t="shared" si="26"/>
        <v>1.5382746459960295E-2</v>
      </c>
      <c r="AI195" s="55"/>
      <c r="AJ195" s="55">
        <v>265997.33427643852</v>
      </c>
      <c r="AK195" s="55">
        <v>1315.8356909429281</v>
      </c>
      <c r="AL195" s="16">
        <f t="shared" si="27"/>
        <v>4.8495469921346901E-2</v>
      </c>
      <c r="AM195" s="57">
        <f t="shared" si="27"/>
        <v>4.8495469921347123E-2</v>
      </c>
      <c r="AN195" s="10"/>
    </row>
    <row r="196" spans="1:40" x14ac:dyDescent="0.2">
      <c r="A196" s="188" t="s">
        <v>439</v>
      </c>
      <c r="B196" s="188" t="s">
        <v>440</v>
      </c>
      <c r="D196" s="67">
        <v>132649</v>
      </c>
      <c r="E196" s="72">
        <v>956.8241483753701</v>
      </c>
      <c r="F196" s="54"/>
      <c r="G196" s="87">
        <v>138312.72145158786</v>
      </c>
      <c r="H196" s="80">
        <v>993.72659841918585</v>
      </c>
      <c r="I196" s="89"/>
      <c r="J196" s="102">
        <f t="shared" si="25"/>
        <v>-4.0948666125192767E-2</v>
      </c>
      <c r="K196" s="125">
        <f t="shared" si="25"/>
        <v>-3.7135415417600681E-2</v>
      </c>
      <c r="L196" s="102">
        <v>1.5140061391794024E-2</v>
      </c>
      <c r="M196" s="96">
        <f>INDEX('Pace of change parameters'!$E$20:$I$20,1,$B$6)</f>
        <v>1.1119783131080974E-2</v>
      </c>
      <c r="N196" s="107">
        <f>IF(INDEX('Pace of change parameters'!$E$28:$I$28,1,$B$6)=1,(1+L196)*D196,D196)</f>
        <v>134657.31400356008</v>
      </c>
      <c r="O196" s="93">
        <f>IF(K196&lt;INDEX('Pace of change parameters'!$E$16:$I$16,1,$B$6),1,IF(K196&gt;INDEX('Pace of change parameters'!$E$17:$I$17,1,$B$6),0,(K196-INDEX('Pace of change parameters'!$E$17:$I$17,1,$B$6))/(INDEX('Pace of change parameters'!$E$16:$I$16,1,$B$6)-INDEX('Pace of change parameters'!$E$17:$I$17,1,$B$6))))</f>
        <v>0</v>
      </c>
      <c r="P196" s="56">
        <v>1.5140061391794024E-2</v>
      </c>
      <c r="Q196" s="56">
        <v>1.1119783131080974E-2</v>
      </c>
      <c r="R196" s="9">
        <f>IF(INDEX('Pace of change parameters'!$E$29:$I$29,1,$B$6)=1,D196*(1+P196),D196)</f>
        <v>134657.31400356008</v>
      </c>
      <c r="S196" s="102">
        <f>IF(P196&lt;INDEX('Pace of change parameters'!$E$22:$I$22,1,$B$6),INDEX('Pace of change parameters'!$E$22:$I$22,1,$B$6),P196)</f>
        <v>2.0029986807694699E-2</v>
      </c>
      <c r="T196" s="131">
        <v>1.599034288347001E-2</v>
      </c>
      <c r="U196" s="116">
        <f t="shared" si="19"/>
        <v>135305.95772005391</v>
      </c>
      <c r="V196" s="130">
        <f>IF(J196&gt;INDEX('Pace of change parameters'!$E$24:$I$24,1,$B$6),0,IF(J196&lt;INDEX('Pace of change parameters'!$E$23:$I$23,1,$B$6),1,(J196-INDEX('Pace of change parameters'!$E$24:$I$24,1,$B$6))/(INDEX('Pace of change parameters'!$E$23:$I$23,1,$B$6)-INDEX('Pace of change parameters'!$E$24:$I$24,1,$B$6))))</f>
        <v>1</v>
      </c>
      <c r="W196" s="131">
        <f>MIN(S196, S196+(INDEX('Pace of change parameters'!$E$25:$I$25,1,$B$6)-S196)*(1-V196))</f>
        <v>2.0029986807694699E-2</v>
      </c>
      <c r="X196" s="131">
        <v>1.599034288347001E-2</v>
      </c>
      <c r="Y196" s="107">
        <f t="shared" si="20"/>
        <v>135305.95772005391</v>
      </c>
      <c r="Z196" s="96">
        <v>0</v>
      </c>
      <c r="AA196" s="98">
        <f t="shared" si="23"/>
        <v>141263.06210046317</v>
      </c>
      <c r="AB196" s="98">
        <f>IF(INDEX('Pace of change parameters'!$E$27:$I$27,1,$B$6)=1,MAX(AA196,Y196),Y196)</f>
        <v>135305.95772005391</v>
      </c>
      <c r="AC196" s="96">
        <f t="shared" si="21"/>
        <v>2.0029986807694744E-2</v>
      </c>
      <c r="AD196" s="142">
        <v>1.599034288347001E-2</v>
      </c>
      <c r="AE196" s="55">
        <f>IF(ROUND(AB196,0)/D196 &gt; (1+'Pace of change parameters'!$F$25), ROUND(AB196,0), ROUNDUP(AB196,0))</f>
        <v>135306</v>
      </c>
      <c r="AF196" s="55">
        <v>972.1243983531117</v>
      </c>
      <c r="AG196" s="16">
        <f t="shared" si="26"/>
        <v>2.0030305543200511E-2</v>
      </c>
      <c r="AH196" s="16">
        <f t="shared" si="26"/>
        <v>1.5990660356681508E-2</v>
      </c>
      <c r="AI196" s="55"/>
      <c r="AJ196" s="55">
        <v>141263.06210046317</v>
      </c>
      <c r="AK196" s="55">
        <v>1014.9237229238247</v>
      </c>
      <c r="AL196" s="16">
        <f t="shared" si="27"/>
        <v>-4.2169991304780274E-2</v>
      </c>
      <c r="AM196" s="57">
        <f t="shared" si="27"/>
        <v>-4.2169991304780385E-2</v>
      </c>
      <c r="AN196" s="10"/>
    </row>
    <row r="197" spans="1:40" x14ac:dyDescent="0.2">
      <c r="A197" s="188" t="s">
        <v>441</v>
      </c>
      <c r="B197" s="188" t="s">
        <v>442</v>
      </c>
      <c r="D197" s="67">
        <v>315236</v>
      </c>
      <c r="E197" s="72">
        <v>1140.2492250684732</v>
      </c>
      <c r="F197" s="54"/>
      <c r="G197" s="87">
        <v>330522.02716566634</v>
      </c>
      <c r="H197" s="80">
        <v>1188.2509408837432</v>
      </c>
      <c r="I197" s="89"/>
      <c r="J197" s="102">
        <f t="shared" si="25"/>
        <v>-4.6248134494239257E-2</v>
      </c>
      <c r="K197" s="125">
        <f t="shared" si="25"/>
        <v>-4.0396951657003966E-2</v>
      </c>
      <c r="L197" s="102">
        <v>1.7322913038783305E-2</v>
      </c>
      <c r="M197" s="96">
        <f>INDEX('Pace of change parameters'!$E$20:$I$20,1,$B$6)</f>
        <v>1.1119783131080974E-2</v>
      </c>
      <c r="N197" s="107">
        <f>IF(INDEX('Pace of change parameters'!$E$28:$I$28,1,$B$6)=1,(1+L197)*D197,D197)</f>
        <v>320696.80581469391</v>
      </c>
      <c r="O197" s="93">
        <f>IF(K197&lt;INDEX('Pace of change parameters'!$E$16:$I$16,1,$B$6),1,IF(K197&gt;INDEX('Pace of change parameters'!$E$17:$I$17,1,$B$6),0,(K197-INDEX('Pace of change parameters'!$E$17:$I$17,1,$B$6))/(INDEX('Pace of change parameters'!$E$16:$I$16,1,$B$6)-INDEX('Pace of change parameters'!$E$17:$I$17,1,$B$6))))</f>
        <v>0.15491393828073438</v>
      </c>
      <c r="P197" s="56">
        <v>1.780300895115805E-2</v>
      </c>
      <c r="Q197" s="56">
        <v>1.1596951657004029E-2</v>
      </c>
      <c r="R197" s="9">
        <f>IF(INDEX('Pace of change parameters'!$E$29:$I$29,1,$B$6)=1,D197*(1+P197),D197)</f>
        <v>320848.14932972728</v>
      </c>
      <c r="S197" s="102">
        <f>IF(P197&lt;INDEX('Pace of change parameters'!$E$22:$I$22,1,$B$6),INDEX('Pace of change parameters'!$E$22:$I$22,1,$B$6),P197)</f>
        <v>2.0029986807694699E-2</v>
      </c>
      <c r="T197" s="131">
        <v>1.381035050851831E-2</v>
      </c>
      <c r="U197" s="116">
        <f t="shared" si="19"/>
        <v>321550.17292131047</v>
      </c>
      <c r="V197" s="130">
        <f>IF(J197&gt;INDEX('Pace of change parameters'!$E$24:$I$24,1,$B$6),0,IF(J197&lt;INDEX('Pace of change parameters'!$E$23:$I$23,1,$B$6),1,(J197-INDEX('Pace of change parameters'!$E$24:$I$24,1,$B$6))/(INDEX('Pace of change parameters'!$E$23:$I$23,1,$B$6)-INDEX('Pace of change parameters'!$E$24:$I$24,1,$B$6))))</f>
        <v>1</v>
      </c>
      <c r="W197" s="131">
        <f>MIN(S197, S197+(INDEX('Pace of change parameters'!$E$25:$I$25,1,$B$6)-S197)*(1-V197))</f>
        <v>2.0029986807694699E-2</v>
      </c>
      <c r="X197" s="131">
        <v>1.381035050851831E-2</v>
      </c>
      <c r="Y197" s="107">
        <f t="shared" si="20"/>
        <v>321550.17292131047</v>
      </c>
      <c r="Z197" s="96">
        <v>0</v>
      </c>
      <c r="AA197" s="98">
        <f t="shared" si="23"/>
        <v>337572.37338010949</v>
      </c>
      <c r="AB197" s="98">
        <f>IF(INDEX('Pace of change parameters'!$E$27:$I$27,1,$B$6)=1,MAX(AA197,Y197),Y197)</f>
        <v>321550.17292131047</v>
      </c>
      <c r="AC197" s="96">
        <f t="shared" si="21"/>
        <v>2.0029986807694744E-2</v>
      </c>
      <c r="AD197" s="142">
        <v>1.381035050851831E-2</v>
      </c>
      <c r="AE197" s="55">
        <f>IF(ROUND(AB197,0)/D197 &gt; (1+'Pace of change parameters'!$F$25), ROUND(AB197,0), ROUNDUP(AB197,0))</f>
        <v>321550</v>
      </c>
      <c r="AF197" s="55">
        <v>1155.9958448689351</v>
      </c>
      <c r="AG197" s="16">
        <f t="shared" si="26"/>
        <v>2.002943826212733E-2</v>
      </c>
      <c r="AH197" s="16">
        <f t="shared" si="26"/>
        <v>1.3809805307709366E-2</v>
      </c>
      <c r="AI197" s="55"/>
      <c r="AJ197" s="55">
        <v>337572.37338010949</v>
      </c>
      <c r="AK197" s="55">
        <v>1213.5974528687648</v>
      </c>
      <c r="AL197" s="16">
        <f t="shared" si="27"/>
        <v>-4.7463520843478935E-2</v>
      </c>
      <c r="AM197" s="57">
        <f t="shared" si="27"/>
        <v>-4.7463520843479046E-2</v>
      </c>
      <c r="AN197" s="10"/>
    </row>
    <row r="198" spans="1:40" x14ac:dyDescent="0.2">
      <c r="A198" s="188" t="s">
        <v>443</v>
      </c>
      <c r="B198" s="188" t="s">
        <v>444</v>
      </c>
      <c r="D198" s="67">
        <v>346003</v>
      </c>
      <c r="E198" s="72">
        <v>1132.4866540385424</v>
      </c>
      <c r="F198" s="54"/>
      <c r="G198" s="87">
        <v>357043.27481690346</v>
      </c>
      <c r="H198" s="80">
        <v>1158.4186669686578</v>
      </c>
      <c r="I198" s="89"/>
      <c r="J198" s="102">
        <f t="shared" si="25"/>
        <v>-3.0921391314722491E-2</v>
      </c>
      <c r="K198" s="125">
        <f t="shared" si="25"/>
        <v>-2.2385700152755761E-2</v>
      </c>
      <c r="L198" s="102">
        <v>2.0025774986861089E-2</v>
      </c>
      <c r="M198" s="96">
        <f>INDEX('Pace of change parameters'!$E$20:$I$20,1,$B$6)</f>
        <v>1.1119783131080974E-2</v>
      </c>
      <c r="N198" s="107">
        <f>IF(INDEX('Pace of change parameters'!$E$28:$I$28,1,$B$6)=1,(1+L198)*D198,D198)</f>
        <v>352931.97822277888</v>
      </c>
      <c r="O198" s="93">
        <f>IF(K198&lt;INDEX('Pace of change parameters'!$E$16:$I$16,1,$B$6),1,IF(K198&gt;INDEX('Pace of change parameters'!$E$17:$I$17,1,$B$6),0,(K198-INDEX('Pace of change parameters'!$E$17:$I$17,1,$B$6))/(INDEX('Pace of change parameters'!$E$16:$I$16,1,$B$6)-INDEX('Pace of change parameters'!$E$17:$I$17,1,$B$6))))</f>
        <v>0</v>
      </c>
      <c r="P198" s="56">
        <v>2.0025774986861089E-2</v>
      </c>
      <c r="Q198" s="56">
        <v>1.1119783131080974E-2</v>
      </c>
      <c r="R198" s="9">
        <f>IF(INDEX('Pace of change parameters'!$E$29:$I$29,1,$B$6)=1,D198*(1+P198),D198)</f>
        <v>352931.97822277888</v>
      </c>
      <c r="S198" s="102">
        <f>IF(P198&lt;INDEX('Pace of change parameters'!$E$22:$I$22,1,$B$6),INDEX('Pace of change parameters'!$E$22:$I$22,1,$B$6),P198)</f>
        <v>2.0029986807694699E-2</v>
      </c>
      <c r="T198" s="131">
        <v>1.1123958177900795E-2</v>
      </c>
      <c r="U198" s="116">
        <f t="shared" si="19"/>
        <v>352933.4355254228</v>
      </c>
      <c r="V198" s="130">
        <f>IF(J198&gt;INDEX('Pace of change parameters'!$E$24:$I$24,1,$B$6),0,IF(J198&lt;INDEX('Pace of change parameters'!$E$23:$I$23,1,$B$6),1,(J198-INDEX('Pace of change parameters'!$E$24:$I$24,1,$B$6))/(INDEX('Pace of change parameters'!$E$23:$I$23,1,$B$6)-INDEX('Pace of change parameters'!$E$24:$I$24,1,$B$6))))</f>
        <v>1</v>
      </c>
      <c r="W198" s="131">
        <f>MIN(S198, S198+(INDEX('Pace of change parameters'!$E$25:$I$25,1,$B$6)-S198)*(1-V198))</f>
        <v>2.0029986807694699E-2</v>
      </c>
      <c r="X198" s="131">
        <v>1.1123958177900795E-2</v>
      </c>
      <c r="Y198" s="107">
        <f t="shared" si="20"/>
        <v>352933.4355254228</v>
      </c>
      <c r="Z198" s="96">
        <v>0</v>
      </c>
      <c r="AA198" s="98">
        <f t="shared" si="23"/>
        <v>364659.34422862838</v>
      </c>
      <c r="AB198" s="98">
        <f>IF(INDEX('Pace of change parameters'!$E$27:$I$27,1,$B$6)=1,MAX(AA198,Y198),Y198)</f>
        <v>352933.4355254228</v>
      </c>
      <c r="AC198" s="96">
        <f t="shared" si="21"/>
        <v>2.0029986807694744E-2</v>
      </c>
      <c r="AD198" s="142">
        <v>1.1123958177900795E-2</v>
      </c>
      <c r="AE198" s="55">
        <f>IF(ROUND(AB198,0)/D198 &gt; (1+'Pace of change parameters'!$F$25), ROUND(AB198,0), ROUNDUP(AB198,0))</f>
        <v>352933</v>
      </c>
      <c r="AF198" s="55">
        <v>1145.0829751629128</v>
      </c>
      <c r="AG198" s="16">
        <f t="shared" si="26"/>
        <v>2.002872807461209E-2</v>
      </c>
      <c r="AH198" s="16">
        <f t="shared" si="26"/>
        <v>1.1122710434998018E-2</v>
      </c>
      <c r="AI198" s="55"/>
      <c r="AJ198" s="55">
        <v>364659.34422862838</v>
      </c>
      <c r="AK198" s="55">
        <v>1183.1288284469701</v>
      </c>
      <c r="AL198" s="16">
        <f t="shared" si="27"/>
        <v>-3.2156982713368754E-2</v>
      </c>
      <c r="AM198" s="57">
        <f t="shared" si="27"/>
        <v>-3.2156982713368643E-2</v>
      </c>
      <c r="AN198" s="10"/>
    </row>
    <row r="199" spans="1:40" x14ac:dyDescent="0.2">
      <c r="A199" s="188" t="s">
        <v>445</v>
      </c>
      <c r="B199" s="188" t="s">
        <v>446</v>
      </c>
      <c r="D199" s="67">
        <v>113095</v>
      </c>
      <c r="E199" s="72">
        <v>1187.3694346680859</v>
      </c>
      <c r="F199" s="54"/>
      <c r="G199" s="87">
        <v>113652.31853260935</v>
      </c>
      <c r="H199" s="80">
        <v>1187.0427627779056</v>
      </c>
      <c r="I199" s="89"/>
      <c r="J199" s="102">
        <f t="shared" si="25"/>
        <v>-4.9037145902962598E-3</v>
      </c>
      <c r="K199" s="125">
        <f t="shared" si="25"/>
        <v>2.7519808083042996E-4</v>
      </c>
      <c r="L199" s="102">
        <v>1.6382089034201019E-2</v>
      </c>
      <c r="M199" s="96">
        <f>INDEX('Pace of change parameters'!$E$20:$I$20,1,$B$6)</f>
        <v>1.1119783131080974E-2</v>
      </c>
      <c r="N199" s="107">
        <f>IF(INDEX('Pace of change parameters'!$E$28:$I$28,1,$B$6)=1,(1+L199)*D199,D199)</f>
        <v>114947.73235932297</v>
      </c>
      <c r="O199" s="93">
        <f>IF(K199&lt;INDEX('Pace of change parameters'!$E$16:$I$16,1,$B$6),1,IF(K199&gt;INDEX('Pace of change parameters'!$E$17:$I$17,1,$B$6),0,(K199-INDEX('Pace of change parameters'!$E$17:$I$17,1,$B$6))/(INDEX('Pace of change parameters'!$E$16:$I$16,1,$B$6)-INDEX('Pace of change parameters'!$E$17:$I$17,1,$B$6))))</f>
        <v>0</v>
      </c>
      <c r="P199" s="56">
        <v>1.6382089034201019E-2</v>
      </c>
      <c r="Q199" s="56">
        <v>1.1119783131080974E-2</v>
      </c>
      <c r="R199" s="9">
        <f>IF(INDEX('Pace of change parameters'!$E$29:$I$29,1,$B$6)=1,D199*(1+P199),D199)</f>
        <v>114947.73235932297</v>
      </c>
      <c r="S199" s="102">
        <f>IF(P199&lt;INDEX('Pace of change parameters'!$E$22:$I$22,1,$B$6),INDEX('Pace of change parameters'!$E$22:$I$22,1,$B$6),P199)</f>
        <v>2.0029986807694699E-2</v>
      </c>
      <c r="T199" s="131">
        <v>1.4748793958223816E-2</v>
      </c>
      <c r="U199" s="116">
        <f t="shared" si="19"/>
        <v>115360.29135801624</v>
      </c>
      <c r="V199" s="130">
        <f>IF(J199&gt;INDEX('Pace of change parameters'!$E$24:$I$24,1,$B$6),0,IF(J199&lt;INDEX('Pace of change parameters'!$E$23:$I$23,1,$B$6),1,(J199-INDEX('Pace of change parameters'!$E$24:$I$24,1,$B$6))/(INDEX('Pace of change parameters'!$E$23:$I$23,1,$B$6)-INDEX('Pace of change parameters'!$E$24:$I$24,1,$B$6))))</f>
        <v>1</v>
      </c>
      <c r="W199" s="131">
        <f>MIN(S199, S199+(INDEX('Pace of change parameters'!$E$25:$I$25,1,$B$6)-S199)*(1-V199))</f>
        <v>2.0029986807694699E-2</v>
      </c>
      <c r="X199" s="131">
        <v>1.4748793958223816E-2</v>
      </c>
      <c r="Y199" s="107">
        <f t="shared" si="20"/>
        <v>115360.29135801624</v>
      </c>
      <c r="Z199" s="96">
        <v>0</v>
      </c>
      <c r="AA199" s="98">
        <f t="shared" si="23"/>
        <v>116076.6295553886</v>
      </c>
      <c r="AB199" s="98">
        <f>IF(INDEX('Pace of change parameters'!$E$27:$I$27,1,$B$6)=1,MAX(AA199,Y199),Y199)</f>
        <v>115360.29135801624</v>
      </c>
      <c r="AC199" s="96">
        <f t="shared" si="21"/>
        <v>2.0029986807694744E-2</v>
      </c>
      <c r="AD199" s="142">
        <v>1.4748793958223816E-2</v>
      </c>
      <c r="AE199" s="55">
        <f>IF(ROUND(AB199,0)/D199 &gt; (1+'Pace of change parameters'!$F$25), ROUND(AB199,0), ROUNDUP(AB199,0))</f>
        <v>115360</v>
      </c>
      <c r="AF199" s="55">
        <v>1204.8786587206216</v>
      </c>
      <c r="AG199" s="16">
        <f t="shared" si="26"/>
        <v>2.0027410584022354E-2</v>
      </c>
      <c r="AH199" s="16">
        <f t="shared" si="26"/>
        <v>1.4746231072918059E-2</v>
      </c>
      <c r="AI199" s="55"/>
      <c r="AJ199" s="55">
        <v>116076.6295553886</v>
      </c>
      <c r="AK199" s="55">
        <v>1212.3635031857409</v>
      </c>
      <c r="AL199" s="16">
        <f t="shared" si="27"/>
        <v>-6.1737626095237363E-3</v>
      </c>
      <c r="AM199" s="57">
        <f t="shared" si="27"/>
        <v>-6.1737626095237363E-3</v>
      </c>
      <c r="AN199" s="10"/>
    </row>
    <row r="200" spans="1:40" x14ac:dyDescent="0.2">
      <c r="A200" s="188" t="s">
        <v>447</v>
      </c>
      <c r="B200" s="188" t="s">
        <v>448</v>
      </c>
      <c r="D200" s="67">
        <v>138060</v>
      </c>
      <c r="E200" s="72">
        <v>1249.2375573079221</v>
      </c>
      <c r="F200" s="54"/>
      <c r="G200" s="87">
        <v>140640.05107699681</v>
      </c>
      <c r="H200" s="80">
        <v>1258.2364055311452</v>
      </c>
      <c r="I200" s="89"/>
      <c r="J200" s="102">
        <f t="shared" si="25"/>
        <v>-1.8345066410593747E-2</v>
      </c>
      <c r="K200" s="125">
        <f t="shared" si="25"/>
        <v>-7.1519534673012419E-3</v>
      </c>
      <c r="L200" s="102">
        <v>2.2648862794951485E-2</v>
      </c>
      <c r="M200" s="96">
        <f>INDEX('Pace of change parameters'!$E$20:$I$20,1,$B$6)</f>
        <v>1.1119783131080974E-2</v>
      </c>
      <c r="N200" s="107">
        <f>IF(INDEX('Pace of change parameters'!$E$28:$I$28,1,$B$6)=1,(1+L200)*D200,D200)</f>
        <v>141186.901997471</v>
      </c>
      <c r="O200" s="93">
        <f>IF(K200&lt;INDEX('Pace of change parameters'!$E$16:$I$16,1,$B$6),1,IF(K200&gt;INDEX('Pace of change parameters'!$E$17:$I$17,1,$B$6),0,(K200-INDEX('Pace of change parameters'!$E$17:$I$17,1,$B$6))/(INDEX('Pace of change parameters'!$E$16:$I$16,1,$B$6)-INDEX('Pace of change parameters'!$E$17:$I$17,1,$B$6))))</f>
        <v>0</v>
      </c>
      <c r="P200" s="56">
        <v>2.2648862794951485E-2</v>
      </c>
      <c r="Q200" s="56">
        <v>1.1119783131080974E-2</v>
      </c>
      <c r="R200" s="9">
        <f>IF(INDEX('Pace of change parameters'!$E$29:$I$29,1,$B$6)=1,D200*(1+P200),D200)</f>
        <v>141186.901997471</v>
      </c>
      <c r="S200" s="102">
        <f>IF(P200&lt;INDEX('Pace of change parameters'!$E$22:$I$22,1,$B$6),INDEX('Pace of change parameters'!$E$22:$I$22,1,$B$6),P200)</f>
        <v>2.2648862794951485E-2</v>
      </c>
      <c r="T200" s="131">
        <v>1.1119783131080974E-2</v>
      </c>
      <c r="U200" s="116">
        <f t="shared" si="19"/>
        <v>141186.901997471</v>
      </c>
      <c r="V200" s="130">
        <f>IF(J200&gt;INDEX('Pace of change parameters'!$E$24:$I$24,1,$B$6),0,IF(J200&lt;INDEX('Pace of change parameters'!$E$23:$I$23,1,$B$6),1,(J200-INDEX('Pace of change parameters'!$E$24:$I$24,1,$B$6))/(INDEX('Pace of change parameters'!$E$23:$I$23,1,$B$6)-INDEX('Pace of change parameters'!$E$24:$I$24,1,$B$6))))</f>
        <v>1</v>
      </c>
      <c r="W200" s="131">
        <f>MIN(S200, S200+(INDEX('Pace of change parameters'!$E$25:$I$25,1,$B$6)-S200)*(1-V200))</f>
        <v>2.2648862794951485E-2</v>
      </c>
      <c r="X200" s="131">
        <v>1.1119783131080974E-2</v>
      </c>
      <c r="Y200" s="107">
        <f t="shared" si="20"/>
        <v>141186.901997471</v>
      </c>
      <c r="Z200" s="96">
        <v>0</v>
      </c>
      <c r="AA200" s="98">
        <f t="shared" si="23"/>
        <v>143640.03585929031</v>
      </c>
      <c r="AB200" s="98">
        <f>IF(INDEX('Pace of change parameters'!$E$27:$I$27,1,$B$6)=1,MAX(AA200,Y200),Y200)</f>
        <v>141186.901997471</v>
      </c>
      <c r="AC200" s="96">
        <f t="shared" si="21"/>
        <v>2.2648862794951485E-2</v>
      </c>
      <c r="AD200" s="142">
        <v>1.1119783131080974E-2</v>
      </c>
      <c r="AE200" s="55">
        <f>IF(ROUND(AB200,0)/D200 &gt; (1+'Pace of change parameters'!$F$25), ROUND(AB200,0), ROUNDUP(AB200,0))</f>
        <v>141187</v>
      </c>
      <c r="AF200" s="55">
        <v>1263.1296848041447</v>
      </c>
      <c r="AG200" s="16">
        <f t="shared" si="26"/>
        <v>2.2649572649572569E-2</v>
      </c>
      <c r="AH200" s="16">
        <f t="shared" si="26"/>
        <v>1.1120484982984236E-2</v>
      </c>
      <c r="AI200" s="55"/>
      <c r="AJ200" s="55">
        <v>143640.03585929031</v>
      </c>
      <c r="AK200" s="55">
        <v>1285.0757734083268</v>
      </c>
      <c r="AL200" s="16">
        <f t="shared" si="27"/>
        <v>-1.7077661145206702E-2</v>
      </c>
      <c r="AM200" s="57">
        <f t="shared" si="27"/>
        <v>-1.7077661145206813E-2</v>
      </c>
      <c r="AN200" s="10"/>
    </row>
    <row r="201" spans="1:40" x14ac:dyDescent="0.2">
      <c r="A201" s="188" t="s">
        <v>449</v>
      </c>
      <c r="B201" s="188" t="s">
        <v>450</v>
      </c>
      <c r="D201" s="67">
        <v>205239</v>
      </c>
      <c r="E201" s="72">
        <v>1416.2349655737626</v>
      </c>
      <c r="F201" s="54"/>
      <c r="G201" s="87">
        <v>203356.82809146453</v>
      </c>
      <c r="H201" s="80">
        <v>1391.4179970648395</v>
      </c>
      <c r="I201" s="89"/>
      <c r="J201" s="102">
        <f t="shared" si="25"/>
        <v>9.255513700719753E-3</v>
      </c>
      <c r="K201" s="125">
        <f t="shared" si="25"/>
        <v>1.7835739196469858E-2</v>
      </c>
      <c r="L201" s="102">
        <v>1.9715857786811064E-2</v>
      </c>
      <c r="M201" s="96">
        <f>INDEX('Pace of change parameters'!$E$20:$I$20,1,$B$6)</f>
        <v>1.1119783131080974E-2</v>
      </c>
      <c r="N201" s="107">
        <f>IF(INDEX('Pace of change parameters'!$E$28:$I$28,1,$B$6)=1,(1+L201)*D201,D201)</f>
        <v>209285.4629363073</v>
      </c>
      <c r="O201" s="93">
        <f>IF(K201&lt;INDEX('Pace of change parameters'!$E$16:$I$16,1,$B$6),1,IF(K201&gt;INDEX('Pace of change parameters'!$E$17:$I$17,1,$B$6),0,(K201-INDEX('Pace of change parameters'!$E$17:$I$17,1,$B$6))/(INDEX('Pace of change parameters'!$E$16:$I$16,1,$B$6)-INDEX('Pace of change parameters'!$E$17:$I$17,1,$B$6))))</f>
        <v>0</v>
      </c>
      <c r="P201" s="56">
        <v>1.9715857786811064E-2</v>
      </c>
      <c r="Q201" s="56">
        <v>1.1119783131080974E-2</v>
      </c>
      <c r="R201" s="9">
        <f>IF(INDEX('Pace of change parameters'!$E$29:$I$29,1,$B$6)=1,D201*(1+P201),D201)</f>
        <v>209285.4629363073</v>
      </c>
      <c r="S201" s="102">
        <f>IF(P201&lt;INDEX('Pace of change parameters'!$E$22:$I$22,1,$B$6),INDEX('Pace of change parameters'!$E$22:$I$22,1,$B$6),P201)</f>
        <v>2.0029986807694699E-2</v>
      </c>
      <c r="T201" s="131">
        <v>1.1431264084373671E-2</v>
      </c>
      <c r="U201" s="116">
        <f t="shared" ref="U201:U217" si="28">D201*(1+S201)</f>
        <v>209349.93446242445</v>
      </c>
      <c r="V201" s="130">
        <f>IF(J201&gt;INDEX('Pace of change parameters'!$E$24:$I$24,1,$B$6),0,IF(J201&lt;INDEX('Pace of change parameters'!$E$23:$I$23,1,$B$6),1,(J201-INDEX('Pace of change parameters'!$E$24:$I$24,1,$B$6))/(INDEX('Pace of change parameters'!$E$23:$I$23,1,$B$6)-INDEX('Pace of change parameters'!$E$24:$I$24,1,$B$6))))</f>
        <v>1</v>
      </c>
      <c r="W201" s="131">
        <f>MIN(S201, S201+(INDEX('Pace of change parameters'!$E$25:$I$25,1,$B$6)-S201)*(1-V201))</f>
        <v>2.0029986807694699E-2</v>
      </c>
      <c r="X201" s="131">
        <v>1.1431264084373671E-2</v>
      </c>
      <c r="Y201" s="107">
        <f t="shared" ref="Y201:Y217" si="29">D201*(1+W201)</f>
        <v>209349.93446242445</v>
      </c>
      <c r="Z201" s="96">
        <v>0</v>
      </c>
      <c r="AA201" s="98">
        <f t="shared" si="23"/>
        <v>207694.62081109226</v>
      </c>
      <c r="AB201" s="98">
        <f>IF(INDEX('Pace of change parameters'!$E$27:$I$27,1,$B$6)=1,MAX(AA201,Y201),Y201)</f>
        <v>209349.93446242445</v>
      </c>
      <c r="AC201" s="96">
        <f t="shared" ref="AC201:AC217" si="30">AB201/D201-1</f>
        <v>2.0029986807694744E-2</v>
      </c>
      <c r="AD201" s="142">
        <v>1.1431264084373671E-2</v>
      </c>
      <c r="AE201" s="55">
        <f>IF(ROUND(AB201,0)/D201 &gt; (1+'Pace of change parameters'!$F$25), ROUND(AB201,0), ROUNDUP(AB201,0))</f>
        <v>209350</v>
      </c>
      <c r="AF201" s="55">
        <v>1432.4247698951526</v>
      </c>
      <c r="AG201" s="16">
        <f t="shared" si="26"/>
        <v>2.0030306130901065E-2</v>
      </c>
      <c r="AH201" s="16">
        <f t="shared" si="26"/>
        <v>1.1431580715726142E-2</v>
      </c>
      <c r="AI201" s="55"/>
      <c r="AJ201" s="55">
        <v>207694.62081109226</v>
      </c>
      <c r="AK201" s="55">
        <v>1421.0982537558623</v>
      </c>
      <c r="AL201" s="16">
        <f t="shared" si="27"/>
        <v>7.970255476252186E-3</v>
      </c>
      <c r="AM201" s="57">
        <f t="shared" si="27"/>
        <v>7.970255476252408E-3</v>
      </c>
      <c r="AN201" s="10"/>
    </row>
    <row r="202" spans="1:40" x14ac:dyDescent="0.2">
      <c r="A202" s="188" t="s">
        <v>451</v>
      </c>
      <c r="B202" s="188" t="s">
        <v>452</v>
      </c>
      <c r="D202" s="67">
        <v>643645</v>
      </c>
      <c r="E202" s="72">
        <v>1158.2943001479985</v>
      </c>
      <c r="F202" s="54"/>
      <c r="G202" s="87">
        <v>674348.82752884866</v>
      </c>
      <c r="H202" s="80">
        <v>1205.413466418715</v>
      </c>
      <c r="I202" s="89"/>
      <c r="J202" s="102">
        <f t="shared" si="25"/>
        <v>-4.5531075721393144E-2</v>
      </c>
      <c r="K202" s="125">
        <f t="shared" si="25"/>
        <v>-3.9089629893307554E-2</v>
      </c>
      <c r="L202" s="102">
        <v>1.7943549880393261E-2</v>
      </c>
      <c r="M202" s="96">
        <f>INDEX('Pace of change parameters'!$E$20:$I$20,1,$B$6)</f>
        <v>1.1119783131080974E-2</v>
      </c>
      <c r="N202" s="107">
        <f>IF(INDEX('Pace of change parameters'!$E$28:$I$28,1,$B$6)=1,(1+L202)*D202,D202)</f>
        <v>655194.27616276569</v>
      </c>
      <c r="O202" s="93">
        <f>IF(K202&lt;INDEX('Pace of change parameters'!$E$16:$I$16,1,$B$6),1,IF(K202&gt;INDEX('Pace of change parameters'!$E$17:$I$17,1,$B$6),0,(K202-INDEX('Pace of change parameters'!$E$17:$I$17,1,$B$6))/(INDEX('Pace of change parameters'!$E$16:$I$16,1,$B$6)-INDEX('Pace of change parameters'!$E$17:$I$17,1,$B$6))))</f>
        <v>0</v>
      </c>
      <c r="P202" s="56">
        <v>1.7943549880393261E-2</v>
      </c>
      <c r="Q202" s="56">
        <v>1.1119783131080974E-2</v>
      </c>
      <c r="R202" s="9">
        <f>IF(INDEX('Pace of change parameters'!$E$29:$I$29,1,$B$6)=1,D202*(1+P202),D202)</f>
        <v>655194.27616276569</v>
      </c>
      <c r="S202" s="102">
        <f>IF(P202&lt;INDEX('Pace of change parameters'!$E$22:$I$22,1,$B$6),INDEX('Pace of change parameters'!$E$22:$I$22,1,$B$6),P202)</f>
        <v>2.0029986807694699E-2</v>
      </c>
      <c r="T202" s="131">
        <v>1.3192233665000552E-2</v>
      </c>
      <c r="U202" s="116">
        <f t="shared" si="28"/>
        <v>656537.20085883874</v>
      </c>
      <c r="V202" s="130">
        <f>IF(J202&gt;INDEX('Pace of change parameters'!$E$24:$I$24,1,$B$6),0,IF(J202&lt;INDEX('Pace of change parameters'!$E$23:$I$23,1,$B$6),1,(J202-INDEX('Pace of change parameters'!$E$24:$I$24,1,$B$6))/(INDEX('Pace of change parameters'!$E$23:$I$23,1,$B$6)-INDEX('Pace of change parameters'!$E$24:$I$24,1,$B$6))))</f>
        <v>1</v>
      </c>
      <c r="W202" s="131">
        <f>MIN(S202, S202+(INDEX('Pace of change parameters'!$E$25:$I$25,1,$B$6)-S202)*(1-V202))</f>
        <v>2.0029986807694699E-2</v>
      </c>
      <c r="X202" s="131">
        <v>1.3192233665000552E-2</v>
      </c>
      <c r="Y202" s="107">
        <f t="shared" si="29"/>
        <v>656537.20085883874</v>
      </c>
      <c r="Z202" s="96">
        <v>0</v>
      </c>
      <c r="AA202" s="98">
        <f t="shared" ref="AA202:AA217" si="31">(1+Z202)*AJ202</f>
        <v>688733.32330407016</v>
      </c>
      <c r="AB202" s="98">
        <f>IF(INDEX('Pace of change parameters'!$E$27:$I$27,1,$B$6)=1,MAX(AA202,Y202),Y202)</f>
        <v>656537.20085883874</v>
      </c>
      <c r="AC202" s="96">
        <f t="shared" si="30"/>
        <v>2.0029986807694744E-2</v>
      </c>
      <c r="AD202" s="142">
        <v>1.3192233665000552E-2</v>
      </c>
      <c r="AE202" s="55">
        <f>IF(ROUND(AB202,0)/D202 &gt; (1+'Pace of change parameters'!$F$25), ROUND(AB202,0), ROUNDUP(AB202,0))</f>
        <v>656537</v>
      </c>
      <c r="AF202" s="55">
        <v>1173.5744301687657</v>
      </c>
      <c r="AG202" s="16">
        <f t="shared" si="26"/>
        <v>2.0029674743064829E-2</v>
      </c>
      <c r="AH202" s="16">
        <f t="shared" si="26"/>
        <v>1.3191923692290386E-2</v>
      </c>
      <c r="AI202" s="55"/>
      <c r="AJ202" s="55">
        <v>688733.32330407016</v>
      </c>
      <c r="AK202" s="55">
        <v>1231.1260712417038</v>
      </c>
      <c r="AL202" s="16">
        <f t="shared" si="27"/>
        <v>-4.674715483434766E-2</v>
      </c>
      <c r="AM202" s="57">
        <f t="shared" si="27"/>
        <v>-4.674715483434766E-2</v>
      </c>
      <c r="AN202" s="10"/>
    </row>
    <row r="203" spans="1:40" x14ac:dyDescent="0.2">
      <c r="A203" s="188" t="s">
        <v>453</v>
      </c>
      <c r="B203" s="188" t="s">
        <v>454</v>
      </c>
      <c r="D203" s="67">
        <v>540964</v>
      </c>
      <c r="E203" s="72">
        <v>1124.0932539453886</v>
      </c>
      <c r="F203" s="54"/>
      <c r="G203" s="87">
        <v>557547.86981198611</v>
      </c>
      <c r="H203" s="80">
        <v>1147.6410389093639</v>
      </c>
      <c r="I203" s="89"/>
      <c r="J203" s="102">
        <f t="shared" si="25"/>
        <v>-2.9744297682598009E-2</v>
      </c>
      <c r="K203" s="125">
        <f t="shared" si="25"/>
        <v>-2.0518423588575585E-2</v>
      </c>
      <c r="L203" s="102">
        <v>2.0734221666058872E-2</v>
      </c>
      <c r="M203" s="96">
        <f>INDEX('Pace of change parameters'!$E$20:$I$20,1,$B$6)</f>
        <v>1.1119783131080974E-2</v>
      </c>
      <c r="N203" s="107">
        <f>IF(INDEX('Pace of change parameters'!$E$28:$I$28,1,$B$6)=1,(1+L203)*D203,D203)</f>
        <v>552180.46748935792</v>
      </c>
      <c r="O203" s="93">
        <f>IF(K203&lt;INDEX('Pace of change parameters'!$E$16:$I$16,1,$B$6),1,IF(K203&gt;INDEX('Pace of change parameters'!$E$17:$I$17,1,$B$6),0,(K203-INDEX('Pace of change parameters'!$E$17:$I$17,1,$B$6))/(INDEX('Pace of change parameters'!$E$16:$I$16,1,$B$6)-INDEX('Pace of change parameters'!$E$17:$I$17,1,$B$6))))</f>
        <v>0</v>
      </c>
      <c r="P203" s="56">
        <v>2.0734221666058872E-2</v>
      </c>
      <c r="Q203" s="56">
        <v>1.1119783131080974E-2</v>
      </c>
      <c r="R203" s="9">
        <f>IF(INDEX('Pace of change parameters'!$E$29:$I$29,1,$B$6)=1,D203*(1+P203),D203)</f>
        <v>552180.46748935792</v>
      </c>
      <c r="S203" s="102">
        <f>IF(P203&lt;INDEX('Pace of change parameters'!$E$22:$I$22,1,$B$6),INDEX('Pace of change parameters'!$E$22:$I$22,1,$B$6),P203)</f>
        <v>2.0734221666058872E-2</v>
      </c>
      <c r="T203" s="131">
        <v>1.1119783131080974E-2</v>
      </c>
      <c r="U203" s="116">
        <f t="shared" si="28"/>
        <v>552180.46748935792</v>
      </c>
      <c r="V203" s="130">
        <f>IF(J203&gt;INDEX('Pace of change parameters'!$E$24:$I$24,1,$B$6),0,IF(J203&lt;INDEX('Pace of change parameters'!$E$23:$I$23,1,$B$6),1,(J203-INDEX('Pace of change parameters'!$E$24:$I$24,1,$B$6))/(INDEX('Pace of change parameters'!$E$23:$I$23,1,$B$6)-INDEX('Pace of change parameters'!$E$24:$I$24,1,$B$6))))</f>
        <v>1</v>
      </c>
      <c r="W203" s="131">
        <f>MIN(S203, S203+(INDEX('Pace of change parameters'!$E$25:$I$25,1,$B$6)-S203)*(1-V203))</f>
        <v>2.0734221666058872E-2</v>
      </c>
      <c r="X203" s="131">
        <v>1.1119783131080974E-2</v>
      </c>
      <c r="Y203" s="107">
        <f t="shared" si="29"/>
        <v>552180.46748935792</v>
      </c>
      <c r="Z203" s="96">
        <v>0</v>
      </c>
      <c r="AA203" s="98">
        <f t="shared" si="31"/>
        <v>569440.89112438879</v>
      </c>
      <c r="AB203" s="98">
        <f>IF(INDEX('Pace of change parameters'!$E$27:$I$27,1,$B$6)=1,MAX(AA203,Y203),Y203)</f>
        <v>552180.46748935792</v>
      </c>
      <c r="AC203" s="96">
        <f t="shared" si="30"/>
        <v>2.0734221666058872E-2</v>
      </c>
      <c r="AD203" s="142">
        <v>1.1119783131080974E-2</v>
      </c>
      <c r="AE203" s="55">
        <f>IF(ROUND(AB203,0)/D203 &gt; (1+'Pace of change parameters'!$F$25), ROUND(AB203,0), ROUNDUP(AB203,0))</f>
        <v>552180</v>
      </c>
      <c r="AF203" s="55">
        <v>1136.5919648812715</v>
      </c>
      <c r="AG203" s="16">
        <f t="shared" si="26"/>
        <v>2.0733357487744186E-2</v>
      </c>
      <c r="AH203" s="16">
        <f t="shared" si="26"/>
        <v>1.1118927092582664E-2</v>
      </c>
      <c r="AI203" s="55"/>
      <c r="AJ203" s="55">
        <v>569440.89112438879</v>
      </c>
      <c r="AK203" s="55">
        <v>1172.1213034278881</v>
      </c>
      <c r="AL203" s="16">
        <f t="shared" si="27"/>
        <v>-3.0311997949965086E-2</v>
      </c>
      <c r="AM203" s="57">
        <f t="shared" si="27"/>
        <v>-3.0311997949965086E-2</v>
      </c>
      <c r="AN203" s="10"/>
    </row>
    <row r="204" spans="1:40" x14ac:dyDescent="0.2">
      <c r="A204" s="188" t="s">
        <v>455</v>
      </c>
      <c r="B204" s="188" t="s">
        <v>456</v>
      </c>
      <c r="D204" s="67">
        <v>165111</v>
      </c>
      <c r="E204" s="72">
        <v>1076.7096914789397</v>
      </c>
      <c r="F204" s="54"/>
      <c r="G204" s="87">
        <v>170879.76835291795</v>
      </c>
      <c r="H204" s="80">
        <v>1105.3977675324825</v>
      </c>
      <c r="I204" s="89"/>
      <c r="J204" s="102">
        <f t="shared" si="25"/>
        <v>-3.3759223859688992E-2</v>
      </c>
      <c r="K204" s="125">
        <f t="shared" si="25"/>
        <v>-2.5952717561192107E-2</v>
      </c>
      <c r="L204" s="102">
        <v>1.9288878402631715E-2</v>
      </c>
      <c r="M204" s="96">
        <f>INDEX('Pace of change parameters'!$E$20:$I$20,1,$B$6)</f>
        <v>1.1119783131080974E-2</v>
      </c>
      <c r="N204" s="107">
        <f>IF(INDEX('Pace of change parameters'!$E$28:$I$28,1,$B$6)=1,(1+L204)*D204,D204)</f>
        <v>168295.80600193693</v>
      </c>
      <c r="O204" s="93">
        <f>IF(K204&lt;INDEX('Pace of change parameters'!$E$16:$I$16,1,$B$6),1,IF(K204&gt;INDEX('Pace of change parameters'!$E$17:$I$17,1,$B$6),0,(K204-INDEX('Pace of change parameters'!$E$17:$I$17,1,$B$6))/(INDEX('Pace of change parameters'!$E$16:$I$16,1,$B$6)-INDEX('Pace of change parameters'!$E$17:$I$17,1,$B$6))))</f>
        <v>0</v>
      </c>
      <c r="P204" s="56">
        <v>1.9288878402631715E-2</v>
      </c>
      <c r="Q204" s="56">
        <v>1.1119783131080974E-2</v>
      </c>
      <c r="R204" s="9">
        <f>IF(INDEX('Pace of change parameters'!$E$29:$I$29,1,$B$6)=1,D204*(1+P204),D204)</f>
        <v>168295.80600193693</v>
      </c>
      <c r="S204" s="102">
        <f>IF(P204&lt;INDEX('Pace of change parameters'!$E$22:$I$22,1,$B$6),INDEX('Pace of change parameters'!$E$22:$I$22,1,$B$6),P204)</f>
        <v>2.0029986807694699E-2</v>
      </c>
      <c r="T204" s="131">
        <v>1.1854951919519241E-2</v>
      </c>
      <c r="U204" s="116">
        <f t="shared" si="28"/>
        <v>168418.17115180529</v>
      </c>
      <c r="V204" s="130">
        <f>IF(J204&gt;INDEX('Pace of change parameters'!$E$24:$I$24,1,$B$6),0,IF(J204&lt;INDEX('Pace of change parameters'!$E$23:$I$23,1,$B$6),1,(J204-INDEX('Pace of change parameters'!$E$24:$I$24,1,$B$6))/(INDEX('Pace of change parameters'!$E$23:$I$23,1,$B$6)-INDEX('Pace of change parameters'!$E$24:$I$24,1,$B$6))))</f>
        <v>1</v>
      </c>
      <c r="W204" s="131">
        <f>MIN(S204, S204+(INDEX('Pace of change parameters'!$E$25:$I$25,1,$B$6)-S204)*(1-V204))</f>
        <v>2.0029986807694699E-2</v>
      </c>
      <c r="X204" s="131">
        <v>1.1854951919519241E-2</v>
      </c>
      <c r="Y204" s="107">
        <f t="shared" si="29"/>
        <v>168418.17115180529</v>
      </c>
      <c r="Z204" s="96">
        <v>0</v>
      </c>
      <c r="AA204" s="98">
        <f t="shared" si="31"/>
        <v>174524.79479264768</v>
      </c>
      <c r="AB204" s="98">
        <f>IF(INDEX('Pace of change parameters'!$E$27:$I$27,1,$B$6)=1,MAX(AA204,Y204),Y204)</f>
        <v>168418.17115180529</v>
      </c>
      <c r="AC204" s="96">
        <f t="shared" si="30"/>
        <v>2.0029986807694744E-2</v>
      </c>
      <c r="AD204" s="142">
        <v>1.1854951919519241E-2</v>
      </c>
      <c r="AE204" s="55">
        <f>IF(ROUND(AB204,0)/D204 &gt; (1+'Pace of change parameters'!$F$25), ROUND(AB204,0), ROUNDUP(AB204,0))</f>
        <v>168418</v>
      </c>
      <c r="AF204" s="55">
        <v>1089.4729259451658</v>
      </c>
      <c r="AG204" s="16">
        <f t="shared" si="26"/>
        <v>2.0028950221366193E-2</v>
      </c>
      <c r="AH204" s="16">
        <f t="shared" si="26"/>
        <v>1.1853923640916531E-2</v>
      </c>
      <c r="AI204" s="55"/>
      <c r="AJ204" s="55">
        <v>174524.79479264768</v>
      </c>
      <c r="AK204" s="55">
        <v>1128.9769432764047</v>
      </c>
      <c r="AL204" s="16">
        <f t="shared" si="27"/>
        <v>-3.4990986810230273E-2</v>
      </c>
      <c r="AM204" s="57">
        <f t="shared" si="27"/>
        <v>-3.4990986810230384E-2</v>
      </c>
      <c r="AN204" s="10"/>
    </row>
    <row r="205" spans="1:40" x14ac:dyDescent="0.2">
      <c r="A205" s="188" t="s">
        <v>457</v>
      </c>
      <c r="B205" s="188" t="s">
        <v>458</v>
      </c>
      <c r="D205" s="67">
        <v>168714</v>
      </c>
      <c r="E205" s="72">
        <v>1046.2810509083131</v>
      </c>
      <c r="F205" s="54"/>
      <c r="G205" s="87">
        <v>168629.77516933516</v>
      </c>
      <c r="H205" s="80">
        <v>1035.8418303104131</v>
      </c>
      <c r="I205" s="89"/>
      <c r="J205" s="102">
        <f t="shared" si="25"/>
        <v>4.9946594888283791E-4</v>
      </c>
      <c r="K205" s="125">
        <f t="shared" si="25"/>
        <v>1.007800640255252E-2</v>
      </c>
      <c r="L205" s="102">
        <v>2.079999993863435E-2</v>
      </c>
      <c r="M205" s="96">
        <f>INDEX('Pace of change parameters'!$E$20:$I$20,1,$B$6)</f>
        <v>1.1119783131080974E-2</v>
      </c>
      <c r="N205" s="107">
        <f>IF(INDEX('Pace of change parameters'!$E$28:$I$28,1,$B$6)=1,(1+L205)*D205,D205)</f>
        <v>172223.25118964675</v>
      </c>
      <c r="O205" s="93">
        <f>IF(K205&lt;INDEX('Pace of change parameters'!$E$16:$I$16,1,$B$6),1,IF(K205&gt;INDEX('Pace of change parameters'!$E$17:$I$17,1,$B$6),0,(K205-INDEX('Pace of change parameters'!$E$17:$I$17,1,$B$6))/(INDEX('Pace of change parameters'!$E$16:$I$16,1,$B$6)-INDEX('Pace of change parameters'!$E$17:$I$17,1,$B$6))))</f>
        <v>0</v>
      </c>
      <c r="P205" s="56">
        <v>2.079999993863435E-2</v>
      </c>
      <c r="Q205" s="56">
        <v>1.1119783131080974E-2</v>
      </c>
      <c r="R205" s="9">
        <f>IF(INDEX('Pace of change parameters'!$E$29:$I$29,1,$B$6)=1,D205*(1+P205),D205)</f>
        <v>172223.25118964675</v>
      </c>
      <c r="S205" s="102">
        <f>IF(P205&lt;INDEX('Pace of change parameters'!$E$22:$I$22,1,$B$6),INDEX('Pace of change parameters'!$E$22:$I$22,1,$B$6),P205)</f>
        <v>2.079999993863435E-2</v>
      </c>
      <c r="T205" s="131">
        <v>1.1119783131080974E-2</v>
      </c>
      <c r="U205" s="116">
        <f t="shared" si="28"/>
        <v>172223.25118964675</v>
      </c>
      <c r="V205" s="130">
        <f>IF(J205&gt;INDEX('Pace of change parameters'!$E$24:$I$24,1,$B$6),0,IF(J205&lt;INDEX('Pace of change parameters'!$E$23:$I$23,1,$B$6),1,(J205-INDEX('Pace of change parameters'!$E$24:$I$24,1,$B$6))/(INDEX('Pace of change parameters'!$E$23:$I$23,1,$B$6)-INDEX('Pace of change parameters'!$E$24:$I$24,1,$B$6))))</f>
        <v>1</v>
      </c>
      <c r="W205" s="131">
        <f>MIN(S205, S205+(INDEX('Pace of change parameters'!$E$25:$I$25,1,$B$6)-S205)*(1-V205))</f>
        <v>2.079999993863435E-2</v>
      </c>
      <c r="X205" s="131">
        <v>1.1119783131080974E-2</v>
      </c>
      <c r="Y205" s="107">
        <f t="shared" si="29"/>
        <v>172223.25118964675</v>
      </c>
      <c r="Z205" s="96">
        <v>0</v>
      </c>
      <c r="AA205" s="98">
        <f t="shared" si="31"/>
        <v>172226.80713480723</v>
      </c>
      <c r="AB205" s="98">
        <f>IF(INDEX('Pace of change parameters'!$E$27:$I$27,1,$B$6)=1,MAX(AA205,Y205),Y205)</f>
        <v>172223.25118964675</v>
      </c>
      <c r="AC205" s="96">
        <f t="shared" si="30"/>
        <v>2.079999993863435E-2</v>
      </c>
      <c r="AD205" s="142">
        <v>1.1119783131080974E-2</v>
      </c>
      <c r="AE205" s="55">
        <f>IF(ROUND(AB205,0)/D205 &gt; (1+'Pace of change parameters'!$F$25), ROUND(AB205,0), ROUNDUP(AB205,0))</f>
        <v>172223</v>
      </c>
      <c r="AF205" s="55">
        <v>1057.9139263063612</v>
      </c>
      <c r="AG205" s="16">
        <f t="shared" si="26"/>
        <v>2.0798511089773264E-2</v>
      </c>
      <c r="AH205" s="16">
        <f t="shared" si="26"/>
        <v>1.111830840093031E-2</v>
      </c>
      <c r="AI205" s="55"/>
      <c r="AJ205" s="55">
        <v>172226.80713480723</v>
      </c>
      <c r="AK205" s="55">
        <v>1057.9373123868029</v>
      </c>
      <c r="AL205" s="16">
        <f t="shared" si="27"/>
        <v>-2.2105355551582662E-5</v>
      </c>
      <c r="AM205" s="57">
        <f t="shared" si="27"/>
        <v>-2.2105355551693684E-5</v>
      </c>
      <c r="AN205" s="10"/>
    </row>
    <row r="206" spans="1:40" x14ac:dyDescent="0.2">
      <c r="A206" s="188" t="s">
        <v>459</v>
      </c>
      <c r="B206" s="188" t="s">
        <v>460</v>
      </c>
      <c r="D206" s="67">
        <v>223389</v>
      </c>
      <c r="E206" s="72">
        <v>1092.5430307951203</v>
      </c>
      <c r="F206" s="54"/>
      <c r="G206" s="87">
        <v>229523.13638745906</v>
      </c>
      <c r="H206" s="80">
        <v>1117.6386501033626</v>
      </c>
      <c r="I206" s="89"/>
      <c r="J206" s="102">
        <f t="shared" si="25"/>
        <v>-2.6725568864238602E-2</v>
      </c>
      <c r="K206" s="125">
        <f t="shared" si="25"/>
        <v>-2.2454144106345386E-2</v>
      </c>
      <c r="L206" s="102">
        <v>1.5557300378731043E-2</v>
      </c>
      <c r="M206" s="96">
        <f>INDEX('Pace of change parameters'!$E$20:$I$20,1,$B$6)</f>
        <v>1.1119783131080974E-2</v>
      </c>
      <c r="N206" s="107">
        <f>IF(INDEX('Pace of change parameters'!$E$28:$I$28,1,$B$6)=1,(1+L206)*D206,D206)</f>
        <v>226864.32977430435</v>
      </c>
      <c r="O206" s="93">
        <f>IF(K206&lt;INDEX('Pace of change parameters'!$E$16:$I$16,1,$B$6),1,IF(K206&gt;INDEX('Pace of change parameters'!$E$17:$I$17,1,$B$6),0,(K206-INDEX('Pace of change parameters'!$E$17:$I$17,1,$B$6))/(INDEX('Pace of change parameters'!$E$16:$I$16,1,$B$6)-INDEX('Pace of change parameters'!$E$17:$I$17,1,$B$6))))</f>
        <v>0</v>
      </c>
      <c r="P206" s="56">
        <v>1.5557300378731043E-2</v>
      </c>
      <c r="Q206" s="56">
        <v>1.1119783131080974E-2</v>
      </c>
      <c r="R206" s="9">
        <f>IF(INDEX('Pace of change parameters'!$E$29:$I$29,1,$B$6)=1,D206*(1+P206),D206)</f>
        <v>226864.32977430435</v>
      </c>
      <c r="S206" s="102">
        <f>IF(P206&lt;INDEX('Pace of change parameters'!$E$22:$I$22,1,$B$6),INDEX('Pace of change parameters'!$E$22:$I$22,1,$B$6),P206)</f>
        <v>2.0029986807694699E-2</v>
      </c>
      <c r="T206" s="131">
        <v>1.5572925982184183E-2</v>
      </c>
      <c r="U206" s="116">
        <f t="shared" si="28"/>
        <v>227863.47872298412</v>
      </c>
      <c r="V206" s="130">
        <f>IF(J206&gt;INDEX('Pace of change parameters'!$E$24:$I$24,1,$B$6),0,IF(J206&lt;INDEX('Pace of change parameters'!$E$23:$I$23,1,$B$6),1,(J206-INDEX('Pace of change parameters'!$E$24:$I$24,1,$B$6))/(INDEX('Pace of change parameters'!$E$23:$I$23,1,$B$6)-INDEX('Pace of change parameters'!$E$24:$I$24,1,$B$6))))</f>
        <v>1</v>
      </c>
      <c r="W206" s="131">
        <f>MIN(S206, S206+(INDEX('Pace of change parameters'!$E$25:$I$25,1,$B$6)-S206)*(1-V206))</f>
        <v>2.0029986807694699E-2</v>
      </c>
      <c r="X206" s="131">
        <v>1.5572925982184183E-2</v>
      </c>
      <c r="Y206" s="107">
        <f t="shared" si="29"/>
        <v>227863.47872298412</v>
      </c>
      <c r="Z206" s="96">
        <v>0</v>
      </c>
      <c r="AA206" s="98">
        <f t="shared" si="31"/>
        <v>234419.08111354336</v>
      </c>
      <c r="AB206" s="98">
        <f>IF(INDEX('Pace of change parameters'!$E$27:$I$27,1,$B$6)=1,MAX(AA206,Y206),Y206)</f>
        <v>227863.47872298412</v>
      </c>
      <c r="AC206" s="96">
        <f t="shared" si="30"/>
        <v>2.0029986807694744E-2</v>
      </c>
      <c r="AD206" s="142">
        <v>1.5572925982184183E-2</v>
      </c>
      <c r="AE206" s="55">
        <f>IF(ROUND(AB206,0)/D206 &gt; (1+'Pace of change parameters'!$F$25), ROUND(AB206,0), ROUNDUP(AB206,0))</f>
        <v>227863</v>
      </c>
      <c r="AF206" s="55">
        <v>1109.5547914550777</v>
      </c>
      <c r="AG206" s="16">
        <f t="shared" si="26"/>
        <v>2.0027843806096124E-2</v>
      </c>
      <c r="AH206" s="16">
        <f t="shared" si="26"/>
        <v>1.5570792344514528E-2</v>
      </c>
      <c r="AI206" s="55"/>
      <c r="AJ206" s="55">
        <v>234419.08111354336</v>
      </c>
      <c r="AK206" s="55">
        <v>1141.4789354042937</v>
      </c>
      <c r="AL206" s="16">
        <f t="shared" si="27"/>
        <v>-2.7967352667711665E-2</v>
      </c>
      <c r="AM206" s="57">
        <f t="shared" si="27"/>
        <v>-2.7967352667711665E-2</v>
      </c>
      <c r="AN206" s="10"/>
    </row>
    <row r="207" spans="1:40" x14ac:dyDescent="0.2">
      <c r="A207" s="188" t="s">
        <v>461</v>
      </c>
      <c r="B207" s="188" t="s">
        <v>462</v>
      </c>
      <c r="D207" s="67">
        <v>560129</v>
      </c>
      <c r="E207" s="72">
        <v>1134.5218295052694</v>
      </c>
      <c r="F207" s="54"/>
      <c r="G207" s="87">
        <v>555257.77558278479</v>
      </c>
      <c r="H207" s="80">
        <v>1113.7484889317464</v>
      </c>
      <c r="I207" s="89"/>
      <c r="J207" s="102">
        <f t="shared" si="25"/>
        <v>8.7729062634063215E-3</v>
      </c>
      <c r="K207" s="125">
        <f t="shared" si="25"/>
        <v>1.8651734013527488E-2</v>
      </c>
      <c r="L207" s="102">
        <v>2.102159364787104E-2</v>
      </c>
      <c r="M207" s="96">
        <f>INDEX('Pace of change parameters'!$E$20:$I$20,1,$B$6)</f>
        <v>1.1119783131080974E-2</v>
      </c>
      <c r="N207" s="107">
        <f>IF(INDEX('Pace of change parameters'!$E$28:$I$28,1,$B$6)=1,(1+L207)*D207,D207)</f>
        <v>571903.80422838836</v>
      </c>
      <c r="O207" s="93">
        <f>IF(K207&lt;INDEX('Pace of change parameters'!$E$16:$I$16,1,$B$6),1,IF(K207&gt;INDEX('Pace of change parameters'!$E$17:$I$17,1,$B$6),0,(K207-INDEX('Pace of change parameters'!$E$17:$I$17,1,$B$6))/(INDEX('Pace of change parameters'!$E$16:$I$16,1,$B$6)-INDEX('Pace of change parameters'!$E$17:$I$17,1,$B$6))))</f>
        <v>0</v>
      </c>
      <c r="P207" s="56">
        <v>2.102159364787104E-2</v>
      </c>
      <c r="Q207" s="56">
        <v>1.1119783131080974E-2</v>
      </c>
      <c r="R207" s="9">
        <f>IF(INDEX('Pace of change parameters'!$E$29:$I$29,1,$B$6)=1,D207*(1+P207),D207)</f>
        <v>571903.80422838836</v>
      </c>
      <c r="S207" s="102">
        <f>IF(P207&lt;INDEX('Pace of change parameters'!$E$22:$I$22,1,$B$6),INDEX('Pace of change parameters'!$E$22:$I$22,1,$B$6),P207)</f>
        <v>2.102159364787104E-2</v>
      </c>
      <c r="T207" s="131">
        <v>1.1119783131080974E-2</v>
      </c>
      <c r="U207" s="116">
        <f t="shared" si="28"/>
        <v>571903.80422838836</v>
      </c>
      <c r="V207" s="130">
        <f>IF(J207&gt;INDEX('Pace of change parameters'!$E$24:$I$24,1,$B$6),0,IF(J207&lt;INDEX('Pace of change parameters'!$E$23:$I$23,1,$B$6),1,(J207-INDEX('Pace of change parameters'!$E$24:$I$24,1,$B$6))/(INDEX('Pace of change parameters'!$E$23:$I$23,1,$B$6)-INDEX('Pace of change parameters'!$E$24:$I$24,1,$B$6))))</f>
        <v>1</v>
      </c>
      <c r="W207" s="131">
        <f>MIN(S207, S207+(INDEX('Pace of change parameters'!$E$25:$I$25,1,$B$6)-S207)*(1-V207))</f>
        <v>2.102159364787104E-2</v>
      </c>
      <c r="X207" s="131">
        <v>1.1119783131080974E-2</v>
      </c>
      <c r="Y207" s="107">
        <f t="shared" si="29"/>
        <v>571903.80422838836</v>
      </c>
      <c r="Z207" s="96">
        <v>0</v>
      </c>
      <c r="AA207" s="98">
        <f t="shared" si="31"/>
        <v>567101.94702784868</v>
      </c>
      <c r="AB207" s="98">
        <f>IF(INDEX('Pace of change parameters'!$E$27:$I$27,1,$B$6)=1,MAX(AA207,Y207),Y207)</f>
        <v>571903.80422838836</v>
      </c>
      <c r="AC207" s="96">
        <f t="shared" si="30"/>
        <v>2.102159364787104E-2</v>
      </c>
      <c r="AD207" s="142">
        <v>1.1119783131080974E-2</v>
      </c>
      <c r="AE207" s="55">
        <f>IF(ROUND(AB207,0)/D207 &gt; (1+'Pace of change parameters'!$F$25), ROUND(AB207,0), ROUNDUP(AB207,0))</f>
        <v>571904</v>
      </c>
      <c r="AF207" s="55">
        <v>1147.1378588899308</v>
      </c>
      <c r="AG207" s="16">
        <f t="shared" si="26"/>
        <v>2.1021943159522216E-2</v>
      </c>
      <c r="AH207" s="16">
        <f t="shared" si="26"/>
        <v>1.1120129253187727E-2</v>
      </c>
      <c r="AI207" s="55"/>
      <c r="AJ207" s="55">
        <v>567101.94702784868</v>
      </c>
      <c r="AK207" s="55">
        <v>1137.5057934300817</v>
      </c>
      <c r="AL207" s="16">
        <f t="shared" si="27"/>
        <v>8.4677067277207918E-3</v>
      </c>
      <c r="AM207" s="57">
        <f t="shared" si="27"/>
        <v>8.4677067277207918E-3</v>
      </c>
      <c r="AN207" s="10"/>
    </row>
    <row r="208" spans="1:40" x14ac:dyDescent="0.2">
      <c r="A208" s="188" t="s">
        <v>463</v>
      </c>
      <c r="B208" s="188" t="s">
        <v>464</v>
      </c>
      <c r="D208" s="67">
        <v>1007441</v>
      </c>
      <c r="E208" s="72">
        <v>1272.8178254811282</v>
      </c>
      <c r="F208" s="54"/>
      <c r="G208" s="87">
        <v>1011917.5488760006</v>
      </c>
      <c r="H208" s="80">
        <v>1271.0610947588418</v>
      </c>
      <c r="I208" s="89"/>
      <c r="J208" s="102">
        <f t="shared" si="25"/>
        <v>-4.4238276932473397E-3</v>
      </c>
      <c r="K208" s="125">
        <f t="shared" si="25"/>
        <v>1.3820977839147375E-3</v>
      </c>
      <c r="L208" s="102">
        <v>1.7016354656834931E-2</v>
      </c>
      <c r="M208" s="96">
        <f>INDEX('Pace of change parameters'!$E$20:$I$20,1,$B$6)</f>
        <v>1.1119783131080974E-2</v>
      </c>
      <c r="N208" s="107">
        <f>IF(INDEX('Pace of change parameters'!$E$28:$I$28,1,$B$6)=1,(1+L208)*D208,D208)</f>
        <v>1024583.9733518364</v>
      </c>
      <c r="O208" s="93">
        <f>IF(K208&lt;INDEX('Pace of change parameters'!$E$16:$I$16,1,$B$6),1,IF(K208&gt;INDEX('Pace of change parameters'!$E$17:$I$17,1,$B$6),0,(K208-INDEX('Pace of change parameters'!$E$17:$I$17,1,$B$6))/(INDEX('Pace of change parameters'!$E$16:$I$16,1,$B$6)-INDEX('Pace of change parameters'!$E$17:$I$17,1,$B$6))))</f>
        <v>0</v>
      </c>
      <c r="P208" s="56">
        <v>1.7016354656834931E-2</v>
      </c>
      <c r="Q208" s="56">
        <v>1.1119783131080974E-2</v>
      </c>
      <c r="R208" s="9">
        <f>IF(INDEX('Pace of change parameters'!$E$29:$I$29,1,$B$6)=1,D208*(1+P208),D208)</f>
        <v>1024583.9733518364</v>
      </c>
      <c r="S208" s="102">
        <f>IF(P208&lt;INDEX('Pace of change parameters'!$E$22:$I$22,1,$B$6),INDEX('Pace of change parameters'!$E$22:$I$22,1,$B$6),P208)</f>
        <v>2.0029986807694699E-2</v>
      </c>
      <c r="T208" s="131">
        <v>1.4115942507340273E-2</v>
      </c>
      <c r="U208" s="116">
        <f t="shared" si="28"/>
        <v>1027620.0299395308</v>
      </c>
      <c r="V208" s="130">
        <f>IF(J208&gt;INDEX('Pace of change parameters'!$E$24:$I$24,1,$B$6),0,IF(J208&lt;INDEX('Pace of change parameters'!$E$23:$I$23,1,$B$6),1,(J208-INDEX('Pace of change parameters'!$E$24:$I$24,1,$B$6))/(INDEX('Pace of change parameters'!$E$23:$I$23,1,$B$6)-INDEX('Pace of change parameters'!$E$24:$I$24,1,$B$6))))</f>
        <v>1</v>
      </c>
      <c r="W208" s="131">
        <f>MIN(S208, S208+(INDEX('Pace of change parameters'!$E$25:$I$25,1,$B$6)-S208)*(1-V208))</f>
        <v>2.0029986807694699E-2</v>
      </c>
      <c r="X208" s="131">
        <v>1.4115942507340273E-2</v>
      </c>
      <c r="Y208" s="107">
        <f t="shared" si="29"/>
        <v>1027620.0299395308</v>
      </c>
      <c r="Z208" s="96">
        <v>0</v>
      </c>
      <c r="AA208" s="98">
        <f t="shared" si="31"/>
        <v>1033502.7034910381</v>
      </c>
      <c r="AB208" s="98">
        <f>IF(INDEX('Pace of change parameters'!$E$27:$I$27,1,$B$6)=1,MAX(AA208,Y208),Y208)</f>
        <v>1027620.0299395308</v>
      </c>
      <c r="AC208" s="96">
        <f t="shared" si="30"/>
        <v>2.0029986807694744E-2</v>
      </c>
      <c r="AD208" s="142">
        <v>1.4115942507340273E-2</v>
      </c>
      <c r="AE208" s="55">
        <f>IF(ROUND(AB208,0)/D208 &gt; (1+'Pace of change parameters'!$F$25), ROUND(AB208,0), ROUNDUP(AB208,0))</f>
        <v>1027620</v>
      </c>
      <c r="AF208" s="55">
        <v>1290.7848111211458</v>
      </c>
      <c r="AG208" s="16">
        <f t="shared" si="26"/>
        <v>2.0029957089298556E-2</v>
      </c>
      <c r="AH208" s="16">
        <f t="shared" si="26"/>
        <v>1.41159129612487E-2</v>
      </c>
      <c r="AI208" s="55"/>
      <c r="AJ208" s="55">
        <v>1033502.7034910381</v>
      </c>
      <c r="AK208" s="55">
        <v>1298.1740253390096</v>
      </c>
      <c r="AL208" s="16">
        <f t="shared" si="27"/>
        <v>-5.6920059049357929E-3</v>
      </c>
      <c r="AM208" s="57">
        <f t="shared" si="27"/>
        <v>-5.6920059049356819E-3</v>
      </c>
      <c r="AN208" s="10"/>
    </row>
    <row r="209" spans="1:40" x14ac:dyDescent="0.2">
      <c r="A209" s="188" t="s">
        <v>465</v>
      </c>
      <c r="B209" s="188" t="s">
        <v>466</v>
      </c>
      <c r="D209" s="67">
        <v>730181</v>
      </c>
      <c r="E209" s="72">
        <v>1141.2622540296047</v>
      </c>
      <c r="F209" s="54"/>
      <c r="G209" s="87">
        <v>741241.89821034786</v>
      </c>
      <c r="H209" s="80">
        <v>1150.6996432260626</v>
      </c>
      <c r="I209" s="89"/>
      <c r="J209" s="102">
        <f t="shared" si="25"/>
        <v>-1.4922116838043342E-2</v>
      </c>
      <c r="K209" s="125">
        <f t="shared" si="25"/>
        <v>-8.2014357543376271E-3</v>
      </c>
      <c r="L209" s="102">
        <v>1.8018134739623104E-2</v>
      </c>
      <c r="M209" s="96">
        <f>INDEX('Pace of change parameters'!$E$20:$I$20,1,$B$6)</f>
        <v>1.1119783131080974E-2</v>
      </c>
      <c r="N209" s="107">
        <f>IF(INDEX('Pace of change parameters'!$E$28:$I$28,1,$B$6)=1,(1+L209)*D209,D209)</f>
        <v>743337.49964231276</v>
      </c>
      <c r="O209" s="93">
        <f>IF(K209&lt;INDEX('Pace of change parameters'!$E$16:$I$16,1,$B$6),1,IF(K209&gt;INDEX('Pace of change parameters'!$E$17:$I$17,1,$B$6),0,(K209-INDEX('Pace of change parameters'!$E$17:$I$17,1,$B$6))/(INDEX('Pace of change parameters'!$E$16:$I$16,1,$B$6)-INDEX('Pace of change parameters'!$E$17:$I$17,1,$B$6))))</f>
        <v>0</v>
      </c>
      <c r="P209" s="56">
        <v>1.8018134739623104E-2</v>
      </c>
      <c r="Q209" s="56">
        <v>1.1119783131080974E-2</v>
      </c>
      <c r="R209" s="9">
        <f>IF(INDEX('Pace of change parameters'!$E$29:$I$29,1,$B$6)=1,D209*(1+P209),D209)</f>
        <v>743337.49964231276</v>
      </c>
      <c r="S209" s="102">
        <f>IF(P209&lt;INDEX('Pace of change parameters'!$E$22:$I$22,1,$B$6),INDEX('Pace of change parameters'!$E$22:$I$22,1,$B$6),P209)</f>
        <v>2.0029986807694699E-2</v>
      </c>
      <c r="T209" s="131">
        <v>1.311800237427807E-2</v>
      </c>
      <c r="U209" s="116">
        <f t="shared" si="28"/>
        <v>744806.51579722937</v>
      </c>
      <c r="V209" s="130">
        <f>IF(J209&gt;INDEX('Pace of change parameters'!$E$24:$I$24,1,$B$6),0,IF(J209&lt;INDEX('Pace of change parameters'!$E$23:$I$23,1,$B$6),1,(J209-INDEX('Pace of change parameters'!$E$24:$I$24,1,$B$6))/(INDEX('Pace of change parameters'!$E$23:$I$23,1,$B$6)-INDEX('Pace of change parameters'!$E$24:$I$24,1,$B$6))))</f>
        <v>1</v>
      </c>
      <c r="W209" s="131">
        <f>MIN(S209, S209+(INDEX('Pace of change parameters'!$E$25:$I$25,1,$B$6)-S209)*(1-V209))</f>
        <v>2.0029986807694699E-2</v>
      </c>
      <c r="X209" s="131">
        <v>1.311800237427807E-2</v>
      </c>
      <c r="Y209" s="107">
        <f t="shared" si="29"/>
        <v>744806.51579722937</v>
      </c>
      <c r="Z209" s="96">
        <v>0</v>
      </c>
      <c r="AA209" s="98">
        <f t="shared" si="31"/>
        <v>757053.2862011838</v>
      </c>
      <c r="AB209" s="98">
        <f>IF(INDEX('Pace of change parameters'!$E$27:$I$27,1,$B$6)=1,MAX(AA209,Y209),Y209)</f>
        <v>744806.51579722937</v>
      </c>
      <c r="AC209" s="96">
        <f t="shared" si="30"/>
        <v>2.0029986807694744E-2</v>
      </c>
      <c r="AD209" s="142">
        <v>1.311800237427807E-2</v>
      </c>
      <c r="AE209" s="55">
        <f>IF(ROUND(AB209,0)/D209 &gt; (1+'Pace of change parameters'!$F$25), ROUND(AB209,0), ROUNDUP(AB209,0))</f>
        <v>744807</v>
      </c>
      <c r="AF209" s="55">
        <v>1156.2340866612246</v>
      </c>
      <c r="AG209" s="16">
        <f t="shared" si="26"/>
        <v>2.003064993474224E-2</v>
      </c>
      <c r="AH209" s="16">
        <f t="shared" si="26"/>
        <v>1.3118661007806898E-2</v>
      </c>
      <c r="AI209" s="55"/>
      <c r="AJ209" s="55">
        <v>757053.2862011838</v>
      </c>
      <c r="AK209" s="55">
        <v>1175.2451506560819</v>
      </c>
      <c r="AL209" s="16">
        <f t="shared" si="27"/>
        <v>-1.6176253936673879E-2</v>
      </c>
      <c r="AM209" s="57">
        <f t="shared" si="27"/>
        <v>-1.6176253936673879E-2</v>
      </c>
      <c r="AN209" s="10"/>
    </row>
    <row r="210" spans="1:40" x14ac:dyDescent="0.2">
      <c r="A210" s="188" t="s">
        <v>467</v>
      </c>
      <c r="B210" s="188" t="s">
        <v>468</v>
      </c>
      <c r="D210" s="67">
        <v>731171</v>
      </c>
      <c r="E210" s="72">
        <v>1293.5406005563311</v>
      </c>
      <c r="F210" s="54"/>
      <c r="G210" s="87">
        <v>720915.73775862891</v>
      </c>
      <c r="H210" s="80">
        <v>1265.1299951322633</v>
      </c>
      <c r="I210" s="89"/>
      <c r="J210" s="102">
        <f t="shared" si="25"/>
        <v>1.4225327183528202E-2</v>
      </c>
      <c r="K210" s="125">
        <f t="shared" si="25"/>
        <v>2.24566689062633E-2</v>
      </c>
      <c r="L210" s="102">
        <v>1.9325920598266988E-2</v>
      </c>
      <c r="M210" s="96">
        <f>INDEX('Pace of change parameters'!$E$20:$I$20,1,$B$6)</f>
        <v>1.1119783131080974E-2</v>
      </c>
      <c r="N210" s="107">
        <f>IF(INDEX('Pace of change parameters'!$E$28:$I$28,1,$B$6)=1,(1+L210)*D210,D210)</f>
        <v>745301.55268975545</v>
      </c>
      <c r="O210" s="93">
        <f>IF(K210&lt;INDEX('Pace of change parameters'!$E$16:$I$16,1,$B$6),1,IF(K210&gt;INDEX('Pace of change parameters'!$E$17:$I$17,1,$B$6),0,(K210-INDEX('Pace of change parameters'!$E$17:$I$17,1,$B$6))/(INDEX('Pace of change parameters'!$E$16:$I$16,1,$B$6)-INDEX('Pace of change parameters'!$E$17:$I$17,1,$B$6))))</f>
        <v>0</v>
      </c>
      <c r="P210" s="56">
        <v>1.9325920598266988E-2</v>
      </c>
      <c r="Q210" s="56">
        <v>1.1119783131080974E-2</v>
      </c>
      <c r="R210" s="9">
        <f>IF(INDEX('Pace of change parameters'!$E$29:$I$29,1,$B$6)=1,D210*(1+P210),D210)</f>
        <v>745301.55268975545</v>
      </c>
      <c r="S210" s="102">
        <f>IF(P210&lt;INDEX('Pace of change parameters'!$E$22:$I$22,1,$B$6),INDEX('Pace of change parameters'!$E$22:$I$22,1,$B$6),P210)</f>
        <v>2.0029986807694699E-2</v>
      </c>
      <c r="T210" s="131">
        <v>1.181818121809175E-2</v>
      </c>
      <c r="U210" s="116">
        <f t="shared" si="28"/>
        <v>745816.34548416897</v>
      </c>
      <c r="V210" s="130">
        <f>IF(J210&gt;INDEX('Pace of change parameters'!$E$24:$I$24,1,$B$6),0,IF(J210&lt;INDEX('Pace of change parameters'!$E$23:$I$23,1,$B$6),1,(J210-INDEX('Pace of change parameters'!$E$24:$I$24,1,$B$6))/(INDEX('Pace of change parameters'!$E$23:$I$23,1,$B$6)-INDEX('Pace of change parameters'!$E$24:$I$24,1,$B$6))))</f>
        <v>1</v>
      </c>
      <c r="W210" s="131">
        <f>MIN(S210, S210+(INDEX('Pace of change parameters'!$E$25:$I$25,1,$B$6)-S210)*(1-V210))</f>
        <v>2.0029986807694699E-2</v>
      </c>
      <c r="X210" s="131">
        <v>1.181818121809175E-2</v>
      </c>
      <c r="Y210" s="107">
        <f t="shared" si="29"/>
        <v>745816.34548416897</v>
      </c>
      <c r="Z210" s="96">
        <v>0</v>
      </c>
      <c r="AA210" s="98">
        <f t="shared" si="31"/>
        <v>736293.54959835683</v>
      </c>
      <c r="AB210" s="98">
        <f>IF(INDEX('Pace of change parameters'!$E$27:$I$27,1,$B$6)=1,MAX(AA210,Y210),Y210)</f>
        <v>745816.34548416897</v>
      </c>
      <c r="AC210" s="96">
        <f t="shared" si="30"/>
        <v>2.0029986807694744E-2</v>
      </c>
      <c r="AD210" s="142">
        <v>1.181818121809175E-2</v>
      </c>
      <c r="AE210" s="55">
        <f>IF(ROUND(AB210,0)/D210 &gt; (1+'Pace of change parameters'!$F$25), ROUND(AB210,0), ROUNDUP(AB210,0))</f>
        <v>745816</v>
      </c>
      <c r="AF210" s="55">
        <v>1308.8272914989091</v>
      </c>
      <c r="AG210" s="16">
        <f t="shared" si="26"/>
        <v>2.0029514299664486E-2</v>
      </c>
      <c r="AH210" s="16">
        <f t="shared" si="26"/>
        <v>1.1817712514012646E-2</v>
      </c>
      <c r="AI210" s="55"/>
      <c r="AJ210" s="55">
        <v>736293.54959835683</v>
      </c>
      <c r="AK210" s="55">
        <v>1292.1164097698829</v>
      </c>
      <c r="AL210" s="16">
        <f t="shared" si="27"/>
        <v>1.2932953720479645E-2</v>
      </c>
      <c r="AM210" s="57">
        <f t="shared" si="27"/>
        <v>1.2932953720479645E-2</v>
      </c>
      <c r="AN210" s="10"/>
    </row>
    <row r="211" spans="1:40" x14ac:dyDescent="0.2">
      <c r="A211" s="188" t="s">
        <v>469</v>
      </c>
      <c r="B211" s="188" t="s">
        <v>470</v>
      </c>
      <c r="D211" s="67">
        <v>270796</v>
      </c>
      <c r="E211" s="72">
        <v>1243.1622808930017</v>
      </c>
      <c r="F211" s="54"/>
      <c r="G211" s="87">
        <v>275451.98448739818</v>
      </c>
      <c r="H211" s="80">
        <v>1251.8118262716398</v>
      </c>
      <c r="I211" s="89"/>
      <c r="J211" s="102">
        <f t="shared" si="25"/>
        <v>-1.6903071132570391E-2</v>
      </c>
      <c r="K211" s="125">
        <f t="shared" si="25"/>
        <v>-6.9096210765157151E-3</v>
      </c>
      <c r="L211" s="102">
        <v>2.1398093190548195E-2</v>
      </c>
      <c r="M211" s="96">
        <f>INDEX('Pace of change parameters'!$E$20:$I$20,1,$B$6)</f>
        <v>1.1119783131080974E-2</v>
      </c>
      <c r="N211" s="107">
        <f>IF(INDEX('Pace of change parameters'!$E$28:$I$28,1,$B$6)=1,(1+L211)*D211,D211)</f>
        <v>276590.51804362767</v>
      </c>
      <c r="O211" s="93">
        <f>IF(K211&lt;INDEX('Pace of change parameters'!$E$16:$I$16,1,$B$6),1,IF(K211&gt;INDEX('Pace of change parameters'!$E$17:$I$17,1,$B$6),0,(K211-INDEX('Pace of change parameters'!$E$17:$I$17,1,$B$6))/(INDEX('Pace of change parameters'!$E$16:$I$16,1,$B$6)-INDEX('Pace of change parameters'!$E$17:$I$17,1,$B$6))))</f>
        <v>0</v>
      </c>
      <c r="P211" s="56">
        <v>2.1398093190548195E-2</v>
      </c>
      <c r="Q211" s="56">
        <v>1.1119783131080974E-2</v>
      </c>
      <c r="R211" s="9">
        <f>IF(INDEX('Pace of change parameters'!$E$29:$I$29,1,$B$6)=1,D211*(1+P211),D211)</f>
        <v>276590.51804362767</v>
      </c>
      <c r="S211" s="102">
        <f>IF(P211&lt;INDEX('Pace of change parameters'!$E$22:$I$22,1,$B$6),INDEX('Pace of change parameters'!$E$22:$I$22,1,$B$6),P211)</f>
        <v>2.1398093190548195E-2</v>
      </c>
      <c r="T211" s="131">
        <v>1.1119783131080974E-2</v>
      </c>
      <c r="U211" s="116">
        <f t="shared" si="28"/>
        <v>276590.51804362767</v>
      </c>
      <c r="V211" s="130">
        <f>IF(J211&gt;INDEX('Pace of change parameters'!$E$24:$I$24,1,$B$6),0,IF(J211&lt;INDEX('Pace of change parameters'!$E$23:$I$23,1,$B$6),1,(J211-INDEX('Pace of change parameters'!$E$24:$I$24,1,$B$6))/(INDEX('Pace of change parameters'!$E$23:$I$23,1,$B$6)-INDEX('Pace of change parameters'!$E$24:$I$24,1,$B$6))))</f>
        <v>1</v>
      </c>
      <c r="W211" s="131">
        <f>MIN(S211, S211+(INDEX('Pace of change parameters'!$E$25:$I$25,1,$B$6)-S211)*(1-V211))</f>
        <v>2.1398093190548195E-2</v>
      </c>
      <c r="X211" s="131">
        <v>1.1119783131080974E-2</v>
      </c>
      <c r="Y211" s="107">
        <f t="shared" si="29"/>
        <v>276590.51804362767</v>
      </c>
      <c r="Z211" s="96">
        <v>0</v>
      </c>
      <c r="AA211" s="98">
        <f t="shared" si="31"/>
        <v>281327.63481165987</v>
      </c>
      <c r="AB211" s="98">
        <f>IF(INDEX('Pace of change parameters'!$E$27:$I$27,1,$B$6)=1,MAX(AA211,Y211),Y211)</f>
        <v>276590.51804362767</v>
      </c>
      <c r="AC211" s="96">
        <f t="shared" si="30"/>
        <v>2.1398093190548195E-2</v>
      </c>
      <c r="AD211" s="142">
        <v>1.1119783131080974E-2</v>
      </c>
      <c r="AE211" s="55">
        <f>IF(ROUND(AB211,0)/D211 &gt; (1+'Pace of change parameters'!$F$25), ROUND(AB211,0), ROUNDUP(AB211,0))</f>
        <v>276591</v>
      </c>
      <c r="AF211" s="55">
        <v>1256.9881661394945</v>
      </c>
      <c r="AG211" s="16">
        <f t="shared" si="26"/>
        <v>2.1399872967104328E-2</v>
      </c>
      <c r="AH211" s="16">
        <f t="shared" si="26"/>
        <v>1.1121544997778843E-2</v>
      </c>
      <c r="AI211" s="55"/>
      <c r="AJ211" s="55">
        <v>281327.63481165987</v>
      </c>
      <c r="AK211" s="55">
        <v>1278.5141518208102</v>
      </c>
      <c r="AL211" s="16">
        <f t="shared" si="27"/>
        <v>-1.6836720696958518E-2</v>
      </c>
      <c r="AM211" s="57">
        <f t="shared" si="27"/>
        <v>-1.6836720696958407E-2</v>
      </c>
      <c r="AN211" s="10"/>
    </row>
    <row r="212" spans="1:40" x14ac:dyDescent="0.2">
      <c r="A212" s="188" t="s">
        <v>471</v>
      </c>
      <c r="B212" s="188" t="s">
        <v>472</v>
      </c>
      <c r="D212" s="67">
        <v>1133470</v>
      </c>
      <c r="E212" s="72">
        <v>1250.4794723702446</v>
      </c>
      <c r="F212" s="54"/>
      <c r="G212" s="87">
        <v>1130269.5969203743</v>
      </c>
      <c r="H212" s="80">
        <v>1240.6298738507899</v>
      </c>
      <c r="I212" s="89"/>
      <c r="J212" s="102">
        <f t="shared" si="25"/>
        <v>2.8315395621945072E-3</v>
      </c>
      <c r="K212" s="125">
        <f t="shared" si="25"/>
        <v>7.9391917985036642E-3</v>
      </c>
      <c r="L212" s="102">
        <v>1.6269649302761868E-2</v>
      </c>
      <c r="M212" s="96">
        <f>INDEX('Pace of change parameters'!$E$20:$I$20,1,$B$6)</f>
        <v>1.1119783131080974E-2</v>
      </c>
      <c r="N212" s="107">
        <f>IF(INDEX('Pace of change parameters'!$E$28:$I$28,1,$B$6)=1,(1+L212)*D212,D212)</f>
        <v>1151911.1593952016</v>
      </c>
      <c r="O212" s="93">
        <f>IF(K212&lt;INDEX('Pace of change parameters'!$E$16:$I$16,1,$B$6),1,IF(K212&gt;INDEX('Pace of change parameters'!$E$17:$I$17,1,$B$6),0,(K212-INDEX('Pace of change parameters'!$E$17:$I$17,1,$B$6))/(INDEX('Pace of change parameters'!$E$16:$I$16,1,$B$6)-INDEX('Pace of change parameters'!$E$17:$I$17,1,$B$6))))</f>
        <v>0</v>
      </c>
      <c r="P212" s="56">
        <v>1.6269649302761868E-2</v>
      </c>
      <c r="Q212" s="56">
        <v>1.1119783131080974E-2</v>
      </c>
      <c r="R212" s="9">
        <f>IF(INDEX('Pace of change parameters'!$E$29:$I$29,1,$B$6)=1,D212*(1+P212),D212)</f>
        <v>1151911.1593952016</v>
      </c>
      <c r="S212" s="102">
        <f>IF(P212&lt;INDEX('Pace of change parameters'!$E$22:$I$22,1,$B$6),INDEX('Pace of change parameters'!$E$22:$I$22,1,$B$6),P212)</f>
        <v>2.0029986807694699E-2</v>
      </c>
      <c r="T212" s="131">
        <v>1.4861065422740571E-2</v>
      </c>
      <c r="U212" s="116">
        <f t="shared" si="28"/>
        <v>1156173.3891469177</v>
      </c>
      <c r="V212" s="130">
        <f>IF(J212&gt;INDEX('Pace of change parameters'!$E$24:$I$24,1,$B$6),0,IF(J212&lt;INDEX('Pace of change parameters'!$E$23:$I$23,1,$B$6),1,(J212-INDEX('Pace of change parameters'!$E$24:$I$24,1,$B$6))/(INDEX('Pace of change parameters'!$E$23:$I$23,1,$B$6)-INDEX('Pace of change parameters'!$E$24:$I$24,1,$B$6))))</f>
        <v>1</v>
      </c>
      <c r="W212" s="131">
        <f>MIN(S212, S212+(INDEX('Pace of change parameters'!$E$25:$I$25,1,$B$6)-S212)*(1-V212))</f>
        <v>2.0029986807694699E-2</v>
      </c>
      <c r="X212" s="131">
        <v>1.4861065422740571E-2</v>
      </c>
      <c r="Y212" s="107">
        <f t="shared" si="29"/>
        <v>1156173.3891469177</v>
      </c>
      <c r="Z212" s="96">
        <v>0</v>
      </c>
      <c r="AA212" s="98">
        <f t="shared" si="31"/>
        <v>1154379.3122161529</v>
      </c>
      <c r="AB212" s="98">
        <f>IF(INDEX('Pace of change parameters'!$E$27:$I$27,1,$B$6)=1,MAX(AA212,Y212),Y212)</f>
        <v>1156173.3891469177</v>
      </c>
      <c r="AC212" s="96">
        <f t="shared" si="30"/>
        <v>2.0029986807694744E-2</v>
      </c>
      <c r="AD212" s="142">
        <v>1.4861065422740571E-2</v>
      </c>
      <c r="AE212" s="55">
        <f>IF(ROUND(AB212,0)/D212 &gt; (1+'Pace of change parameters'!$F$25), ROUND(AB212,0), ROUNDUP(AB212,0))</f>
        <v>1156173</v>
      </c>
      <c r="AF212" s="55">
        <v>1269.0625024754506</v>
      </c>
      <c r="AG212" s="16">
        <f t="shared" si="26"/>
        <v>2.0029643484168025E-2</v>
      </c>
      <c r="AH212" s="16">
        <f t="shared" si="26"/>
        <v>1.4860723838978629E-2</v>
      </c>
      <c r="AI212" s="55"/>
      <c r="AJ212" s="55">
        <v>1154379.3122161529</v>
      </c>
      <c r="AK212" s="55">
        <v>1267.093677820638</v>
      </c>
      <c r="AL212" s="16">
        <f t="shared" si="27"/>
        <v>1.5538114421018712E-3</v>
      </c>
      <c r="AM212" s="57">
        <f t="shared" si="27"/>
        <v>1.5538114421018712E-3</v>
      </c>
      <c r="AN212" s="10"/>
    </row>
    <row r="213" spans="1:40" x14ac:dyDescent="0.2">
      <c r="A213" s="188" t="s">
        <v>473</v>
      </c>
      <c r="B213" s="188" t="s">
        <v>474</v>
      </c>
      <c r="D213" s="67">
        <v>693362</v>
      </c>
      <c r="E213" s="72">
        <v>1227.2882544125489</v>
      </c>
      <c r="F213" s="54"/>
      <c r="G213" s="87">
        <v>710638.65837363875</v>
      </c>
      <c r="H213" s="80">
        <v>1250.0814556410417</v>
      </c>
      <c r="I213" s="89"/>
      <c r="J213" s="102">
        <f t="shared" si="25"/>
        <v>-2.4311453043066811E-2</v>
      </c>
      <c r="K213" s="125">
        <f t="shared" si="25"/>
        <v>-1.8233372813937443E-2</v>
      </c>
      <c r="L213" s="102">
        <v>1.7418583278216326E-2</v>
      </c>
      <c r="M213" s="96">
        <f>INDEX('Pace of change parameters'!$E$20:$I$20,1,$B$6)</f>
        <v>1.1119783131080974E-2</v>
      </c>
      <c r="N213" s="107">
        <f>IF(INDEX('Pace of change parameters'!$E$28:$I$28,1,$B$6)=1,(1+L213)*D213,D213)</f>
        <v>705439.38373895059</v>
      </c>
      <c r="O213" s="93">
        <f>IF(K213&lt;INDEX('Pace of change parameters'!$E$16:$I$16,1,$B$6),1,IF(K213&gt;INDEX('Pace of change parameters'!$E$17:$I$17,1,$B$6),0,(K213-INDEX('Pace of change parameters'!$E$17:$I$17,1,$B$6))/(INDEX('Pace of change parameters'!$E$16:$I$16,1,$B$6)-INDEX('Pace of change parameters'!$E$17:$I$17,1,$B$6))))</f>
        <v>0</v>
      </c>
      <c r="P213" s="56">
        <v>1.7418583278216326E-2</v>
      </c>
      <c r="Q213" s="56">
        <v>1.1119783131080974E-2</v>
      </c>
      <c r="R213" s="9">
        <f>IF(INDEX('Pace of change parameters'!$E$29:$I$29,1,$B$6)=1,D213*(1+P213),D213)</f>
        <v>705439.38373895059</v>
      </c>
      <c r="S213" s="102">
        <f>IF(P213&lt;INDEX('Pace of change parameters'!$E$22:$I$22,1,$B$6),INDEX('Pace of change parameters'!$E$22:$I$22,1,$B$6),P213)</f>
        <v>2.0029986807694699E-2</v>
      </c>
      <c r="T213" s="131">
        <v>1.3715019559617847E-2</v>
      </c>
      <c r="U213" s="116">
        <f t="shared" si="28"/>
        <v>707250.03171295684</v>
      </c>
      <c r="V213" s="130">
        <f>IF(J213&gt;INDEX('Pace of change parameters'!$E$24:$I$24,1,$B$6),0,IF(J213&lt;INDEX('Pace of change parameters'!$E$23:$I$23,1,$B$6),1,(J213-INDEX('Pace of change parameters'!$E$24:$I$24,1,$B$6))/(INDEX('Pace of change parameters'!$E$23:$I$23,1,$B$6)-INDEX('Pace of change parameters'!$E$24:$I$24,1,$B$6))))</f>
        <v>1</v>
      </c>
      <c r="W213" s="131">
        <f>MIN(S213, S213+(INDEX('Pace of change parameters'!$E$25:$I$25,1,$B$6)-S213)*(1-V213))</f>
        <v>2.0029986807694699E-2</v>
      </c>
      <c r="X213" s="131">
        <v>1.3715019559617847E-2</v>
      </c>
      <c r="Y213" s="107">
        <f t="shared" si="29"/>
        <v>707250.03171295684</v>
      </c>
      <c r="Z213" s="96">
        <v>0</v>
      </c>
      <c r="AA213" s="98">
        <f t="shared" si="31"/>
        <v>725797.25042835309</v>
      </c>
      <c r="AB213" s="98">
        <f>IF(INDEX('Pace of change parameters'!$E$27:$I$27,1,$B$6)=1,MAX(AA213,Y213),Y213)</f>
        <v>707250.03171295684</v>
      </c>
      <c r="AC213" s="96">
        <f t="shared" si="30"/>
        <v>2.0029986807694744E-2</v>
      </c>
      <c r="AD213" s="142">
        <v>1.3715019559617847E-2</v>
      </c>
      <c r="AE213" s="55">
        <f>IF(ROUND(AB213,0)/D213 &gt; (1+'Pace of change parameters'!$F$25), ROUND(AB213,0), ROUNDUP(AB213,0))</f>
        <v>707250</v>
      </c>
      <c r="AF213" s="55">
        <v>1244.1204810409781</v>
      </c>
      <c r="AG213" s="16">
        <f t="shared" si="26"/>
        <v>2.0029941069744206E-2</v>
      </c>
      <c r="AH213" s="16">
        <f t="shared" si="26"/>
        <v>1.3714974104829247E-2</v>
      </c>
      <c r="AI213" s="55"/>
      <c r="AJ213" s="55">
        <v>725797.25042835309</v>
      </c>
      <c r="AK213" s="55">
        <v>1276.7468707545308</v>
      </c>
      <c r="AL213" s="16">
        <f t="shared" si="27"/>
        <v>-2.5554313435889764E-2</v>
      </c>
      <c r="AM213" s="57">
        <f t="shared" si="27"/>
        <v>-2.5554313435889764E-2</v>
      </c>
      <c r="AN213" s="10"/>
    </row>
    <row r="214" spans="1:40" x14ac:dyDescent="0.2">
      <c r="A214" s="188" t="s">
        <v>475</v>
      </c>
      <c r="B214" s="188" t="s">
        <v>476</v>
      </c>
      <c r="D214" s="67">
        <v>395173</v>
      </c>
      <c r="E214" s="72">
        <v>1372.2108008348728</v>
      </c>
      <c r="F214" s="54"/>
      <c r="G214" s="87">
        <v>372974.32940204628</v>
      </c>
      <c r="H214" s="80">
        <v>1289.3702851801584</v>
      </c>
      <c r="I214" s="89"/>
      <c r="J214" s="102">
        <f t="shared" si="25"/>
        <v>5.9517958336550159E-2</v>
      </c>
      <c r="K214" s="125">
        <f t="shared" si="25"/>
        <v>6.4248817121715707E-2</v>
      </c>
      <c r="L214" s="102">
        <v>1.5634538988914981E-2</v>
      </c>
      <c r="M214" s="96">
        <f>INDEX('Pace of change parameters'!$E$20:$I$20,1,$B$6)</f>
        <v>1.1119783131080974E-2</v>
      </c>
      <c r="N214" s="107">
        <f>IF(INDEX('Pace of change parameters'!$E$28:$I$28,1,$B$6)=1,(1+L214)*D214,D214)</f>
        <v>401351.34767586651</v>
      </c>
      <c r="O214" s="93">
        <f>IF(K214&lt;INDEX('Pace of change parameters'!$E$16:$I$16,1,$B$6),1,IF(K214&gt;INDEX('Pace of change parameters'!$E$17:$I$17,1,$B$6),0,(K214-INDEX('Pace of change parameters'!$E$17:$I$17,1,$B$6))/(INDEX('Pace of change parameters'!$E$16:$I$16,1,$B$6)-INDEX('Pace of change parameters'!$E$17:$I$17,1,$B$6))))</f>
        <v>0</v>
      </c>
      <c r="P214" s="56">
        <v>1.5634538988914981E-2</v>
      </c>
      <c r="Q214" s="56">
        <v>1.1119783131080974E-2</v>
      </c>
      <c r="R214" s="9">
        <f>IF(INDEX('Pace of change parameters'!$E$29:$I$29,1,$B$6)=1,D214*(1+P214),D214)</f>
        <v>401351.34767586651</v>
      </c>
      <c r="S214" s="102">
        <f>IF(P214&lt;INDEX('Pace of change parameters'!$E$22:$I$22,1,$B$6),INDEX('Pace of change parameters'!$E$22:$I$22,1,$B$6),P214)</f>
        <v>2.0029986807694699E-2</v>
      </c>
      <c r="T214" s="131">
        <v>1.5495692057645227E-2</v>
      </c>
      <c r="U214" s="116">
        <f t="shared" si="28"/>
        <v>403088.30997675715</v>
      </c>
      <c r="V214" s="130">
        <f>IF(J214&gt;INDEX('Pace of change parameters'!$E$24:$I$24,1,$B$6),0,IF(J214&lt;INDEX('Pace of change parameters'!$E$23:$I$23,1,$B$6),1,(J214-INDEX('Pace of change parameters'!$E$24:$I$24,1,$B$6))/(INDEX('Pace of change parameters'!$E$23:$I$23,1,$B$6)-INDEX('Pace of change parameters'!$E$24:$I$24,1,$B$6))))</f>
        <v>0.80964083326899694</v>
      </c>
      <c r="W214" s="131">
        <f>MIN(S214, S214+(INDEX('Pace of change parameters'!$E$25:$I$25,1,$B$6)-S214)*(1-V214))</f>
        <v>1.6527378139844243E-2</v>
      </c>
      <c r="X214" s="131">
        <v>1.2008653383127843E-2</v>
      </c>
      <c r="Y214" s="107">
        <f t="shared" si="29"/>
        <v>401704.17360165669</v>
      </c>
      <c r="Z214" s="96">
        <v>0</v>
      </c>
      <c r="AA214" s="98">
        <f t="shared" si="31"/>
        <v>380930.22321624635</v>
      </c>
      <c r="AB214" s="98">
        <f>IF(INDEX('Pace of change parameters'!$E$27:$I$27,1,$B$6)=1,MAX(AA214,Y214),Y214)</f>
        <v>401704.17360165669</v>
      </c>
      <c r="AC214" s="96">
        <f t="shared" si="30"/>
        <v>1.6527378139844284E-2</v>
      </c>
      <c r="AD214" s="142">
        <v>1.2008653383127843E-2</v>
      </c>
      <c r="AE214" s="55">
        <f>IF(ROUND(AB214,0)/D214 &gt; (1+'Pace of change parameters'!$F$25), ROUND(AB214,0), ROUNDUP(AB214,0))</f>
        <v>401704</v>
      </c>
      <c r="AF214" s="55">
        <v>1388.6886045706735</v>
      </c>
      <c r="AG214" s="16">
        <f t="shared" si="26"/>
        <v>1.6526938834383831E-2</v>
      </c>
      <c r="AH214" s="16">
        <f t="shared" si="26"/>
        <v>1.2008216030492846E-2</v>
      </c>
      <c r="AI214" s="55"/>
      <c r="AJ214" s="55">
        <v>380930.22321624635</v>
      </c>
      <c r="AK214" s="55">
        <v>1316.8737680405582</v>
      </c>
      <c r="AL214" s="16">
        <f t="shared" si="27"/>
        <v>5.453433599559987E-2</v>
      </c>
      <c r="AM214" s="57">
        <f t="shared" si="27"/>
        <v>5.453433599559987E-2</v>
      </c>
      <c r="AN214" s="10"/>
    </row>
    <row r="215" spans="1:40" x14ac:dyDescent="0.2">
      <c r="A215" s="188" t="s">
        <v>477</v>
      </c>
      <c r="B215" s="188" t="s">
        <v>478</v>
      </c>
      <c r="D215" s="67">
        <v>279102</v>
      </c>
      <c r="E215" s="72">
        <v>1048.5218374285519</v>
      </c>
      <c r="F215" s="54"/>
      <c r="G215" s="87">
        <v>290440.69240339135</v>
      </c>
      <c r="H215" s="80">
        <v>1082.2547796734243</v>
      </c>
      <c r="I215" s="89"/>
      <c r="J215" s="102">
        <f t="shared" si="25"/>
        <v>-3.9039613593962574E-2</v>
      </c>
      <c r="K215" s="125">
        <f t="shared" si="25"/>
        <v>-3.1169132147470413E-2</v>
      </c>
      <c r="L215" s="102">
        <v>1.9401081305168155E-2</v>
      </c>
      <c r="M215" s="96">
        <f>INDEX('Pace of change parameters'!$E$20:$I$20,1,$B$6)</f>
        <v>1.1119783131080974E-2</v>
      </c>
      <c r="N215" s="107">
        <f>IF(INDEX('Pace of change parameters'!$E$28:$I$28,1,$B$6)=1,(1+L215)*D215,D215)</f>
        <v>284516.88059443503</v>
      </c>
      <c r="O215" s="93">
        <f>IF(K215&lt;INDEX('Pace of change parameters'!$E$16:$I$16,1,$B$6),1,IF(K215&gt;INDEX('Pace of change parameters'!$E$17:$I$17,1,$B$6),0,(K215-INDEX('Pace of change parameters'!$E$17:$I$17,1,$B$6))/(INDEX('Pace of change parameters'!$E$16:$I$16,1,$B$6)-INDEX('Pace of change parameters'!$E$17:$I$17,1,$B$6))))</f>
        <v>0</v>
      </c>
      <c r="P215" s="56">
        <v>1.9401081305168155E-2</v>
      </c>
      <c r="Q215" s="56">
        <v>1.1119783131080974E-2</v>
      </c>
      <c r="R215" s="9">
        <f>IF(INDEX('Pace of change parameters'!$E$29:$I$29,1,$B$6)=1,D215*(1+P215),D215)</f>
        <v>284516.88059443503</v>
      </c>
      <c r="S215" s="102">
        <f>IF(P215&lt;INDEX('Pace of change parameters'!$E$22:$I$22,1,$B$6),INDEX('Pace of change parameters'!$E$22:$I$22,1,$B$6),P215)</f>
        <v>2.0029986807694699E-2</v>
      </c>
      <c r="T215" s="131">
        <v>1.1743579600386633E-2</v>
      </c>
      <c r="U215" s="116">
        <f t="shared" si="28"/>
        <v>284692.40937800123</v>
      </c>
      <c r="V215" s="130">
        <f>IF(J215&gt;INDEX('Pace of change parameters'!$E$24:$I$24,1,$B$6),0,IF(J215&lt;INDEX('Pace of change parameters'!$E$23:$I$23,1,$B$6),1,(J215-INDEX('Pace of change parameters'!$E$24:$I$24,1,$B$6))/(INDEX('Pace of change parameters'!$E$23:$I$23,1,$B$6)-INDEX('Pace of change parameters'!$E$24:$I$24,1,$B$6))))</f>
        <v>1</v>
      </c>
      <c r="W215" s="131">
        <f>MIN(S215, S215+(INDEX('Pace of change parameters'!$E$25:$I$25,1,$B$6)-S215)*(1-V215))</f>
        <v>2.0029986807694699E-2</v>
      </c>
      <c r="X215" s="131">
        <v>1.1743579600386633E-2</v>
      </c>
      <c r="Y215" s="107">
        <f t="shared" si="29"/>
        <v>284692.40937800123</v>
      </c>
      <c r="Z215" s="96">
        <v>0</v>
      </c>
      <c r="AA215" s="98">
        <f t="shared" si="31"/>
        <v>296636.06598791841</v>
      </c>
      <c r="AB215" s="98">
        <f>IF(INDEX('Pace of change parameters'!$E$27:$I$27,1,$B$6)=1,MAX(AA215,Y215),Y215)</f>
        <v>284692.40937800123</v>
      </c>
      <c r="AC215" s="96">
        <f t="shared" si="30"/>
        <v>2.0029986807694744E-2</v>
      </c>
      <c r="AD215" s="142">
        <v>1.1743579600386633E-2</v>
      </c>
      <c r="AE215" s="55">
        <f>IF(ROUND(AB215,0)/D215 &gt; (1+'Pace of change parameters'!$F$25), ROUND(AB215,0), ROUNDUP(AB215,0))</f>
        <v>284692</v>
      </c>
      <c r="AF215" s="55">
        <v>1060.8337116441498</v>
      </c>
      <c r="AG215" s="16">
        <f t="shared" si="26"/>
        <v>2.0028520039268694E-2</v>
      </c>
      <c r="AH215" s="16">
        <f t="shared" si="26"/>
        <v>1.1742124747532445E-2</v>
      </c>
      <c r="AI215" s="55"/>
      <c r="AJ215" s="55">
        <v>296636.06598791841</v>
      </c>
      <c r="AK215" s="55">
        <v>1105.34029368399</v>
      </c>
      <c r="AL215" s="16">
        <f t="shared" si="27"/>
        <v>-4.0265049862159619E-2</v>
      </c>
      <c r="AM215" s="57">
        <f t="shared" si="27"/>
        <v>-4.026504986215973E-2</v>
      </c>
      <c r="AN215" s="10"/>
    </row>
    <row r="216" spans="1:40" x14ac:dyDescent="0.2">
      <c r="A216" s="188" t="s">
        <v>479</v>
      </c>
      <c r="B216" s="188" t="s">
        <v>480</v>
      </c>
      <c r="D216" s="67">
        <v>257364</v>
      </c>
      <c r="E216" s="72">
        <v>1100.4627187060742</v>
      </c>
      <c r="F216" s="54"/>
      <c r="G216" s="87">
        <v>262579.83513110684</v>
      </c>
      <c r="H216" s="80">
        <v>1109.9795765666611</v>
      </c>
      <c r="I216" s="89"/>
      <c r="J216" s="102">
        <f t="shared" si="25"/>
        <v>-1.9863806862787325E-2</v>
      </c>
      <c r="K216" s="125">
        <f t="shared" si="25"/>
        <v>-8.5739035757973481E-3</v>
      </c>
      <c r="L216" s="102">
        <v>2.2766577365435081E-2</v>
      </c>
      <c r="M216" s="96">
        <f>INDEX('Pace of change parameters'!$E$20:$I$20,1,$B$6)</f>
        <v>1.1119783131080974E-2</v>
      </c>
      <c r="N216" s="107">
        <f>IF(INDEX('Pace of change parameters'!$E$28:$I$28,1,$B$6)=1,(1+L216)*D216,D216)</f>
        <v>263223.29741707782</v>
      </c>
      <c r="O216" s="93">
        <f>IF(K216&lt;INDEX('Pace of change parameters'!$E$16:$I$16,1,$B$6),1,IF(K216&gt;INDEX('Pace of change parameters'!$E$17:$I$17,1,$B$6),0,(K216-INDEX('Pace of change parameters'!$E$17:$I$17,1,$B$6))/(INDEX('Pace of change parameters'!$E$16:$I$16,1,$B$6)-INDEX('Pace of change parameters'!$E$17:$I$17,1,$B$6))))</f>
        <v>0</v>
      </c>
      <c r="P216" s="56">
        <v>2.2766577365435081E-2</v>
      </c>
      <c r="Q216" s="56">
        <v>1.1119783131080974E-2</v>
      </c>
      <c r="R216" s="9">
        <f>IF(INDEX('Pace of change parameters'!$E$29:$I$29,1,$B$6)=1,D216*(1+P216),D216)</f>
        <v>263223.29741707782</v>
      </c>
      <c r="S216" s="102">
        <f>IF(P216&lt;INDEX('Pace of change parameters'!$E$22:$I$22,1,$B$6),INDEX('Pace of change parameters'!$E$22:$I$22,1,$B$6),P216)</f>
        <v>2.2766577365435081E-2</v>
      </c>
      <c r="T216" s="131">
        <v>1.1119783131080974E-2</v>
      </c>
      <c r="U216" s="116">
        <f t="shared" si="28"/>
        <v>263223.29741707782</v>
      </c>
      <c r="V216" s="130">
        <f>IF(J216&gt;INDEX('Pace of change parameters'!$E$24:$I$24,1,$B$6),0,IF(J216&lt;INDEX('Pace of change parameters'!$E$23:$I$23,1,$B$6),1,(J216-INDEX('Pace of change parameters'!$E$24:$I$24,1,$B$6))/(INDEX('Pace of change parameters'!$E$23:$I$23,1,$B$6)-INDEX('Pace of change parameters'!$E$24:$I$24,1,$B$6))))</f>
        <v>1</v>
      </c>
      <c r="W216" s="131">
        <f>MIN(S216, S216+(INDEX('Pace of change parameters'!$E$25:$I$25,1,$B$6)-S216)*(1-V216))</f>
        <v>2.2766577365435081E-2</v>
      </c>
      <c r="X216" s="131">
        <v>1.1119783131080974E-2</v>
      </c>
      <c r="Y216" s="107">
        <f t="shared" si="29"/>
        <v>263223.29741707782</v>
      </c>
      <c r="Z216" s="96">
        <v>0</v>
      </c>
      <c r="AA216" s="98">
        <f t="shared" si="31"/>
        <v>268180.91038312868</v>
      </c>
      <c r="AB216" s="98">
        <f>IF(INDEX('Pace of change parameters'!$E$27:$I$27,1,$B$6)=1,MAX(AA216,Y216),Y216)</f>
        <v>263223.29741707782</v>
      </c>
      <c r="AC216" s="96">
        <f t="shared" si="30"/>
        <v>2.2766577365435081E-2</v>
      </c>
      <c r="AD216" s="142">
        <v>1.1119783131080974E-2</v>
      </c>
      <c r="AE216" s="55">
        <f>IF(ROUND(AB216,0)/D216 &gt; (1+'Pace of change parameters'!$F$25), ROUND(AB216,0), ROUNDUP(AB216,0))</f>
        <v>263223</v>
      </c>
      <c r="AF216" s="55">
        <v>1112.6983682380783</v>
      </c>
      <c r="AG216" s="16">
        <f t="shared" si="26"/>
        <v>2.2765421737305891E-2</v>
      </c>
      <c r="AH216" s="16">
        <f t="shared" si="26"/>
        <v>1.1118640662712176E-2</v>
      </c>
      <c r="AI216" s="55"/>
      <c r="AJ216" s="55">
        <v>268180.91038312868</v>
      </c>
      <c r="AK216" s="55">
        <v>1133.6564866136682</v>
      </c>
      <c r="AL216" s="16">
        <f t="shared" si="27"/>
        <v>-1.8487186041861503E-2</v>
      </c>
      <c r="AM216" s="57">
        <f t="shared" si="27"/>
        <v>-1.8487186041861503E-2</v>
      </c>
      <c r="AN216" s="10"/>
    </row>
    <row r="217" spans="1:40" x14ac:dyDescent="0.2">
      <c r="A217" s="188" t="s">
        <v>481</v>
      </c>
      <c r="B217" s="188" t="s">
        <v>482</v>
      </c>
      <c r="D217" s="67">
        <v>571678</v>
      </c>
      <c r="E217" s="72">
        <v>1169.4913001203245</v>
      </c>
      <c r="F217" s="54"/>
      <c r="G217" s="87">
        <v>589491.76942376548</v>
      </c>
      <c r="H217" s="80">
        <v>1199.0650907788799</v>
      </c>
      <c r="I217" s="89"/>
      <c r="J217" s="102">
        <f t="shared" ref="J217:K217" si="32">D217/G217-1</f>
        <v>-3.0218860292449246E-2</v>
      </c>
      <c r="K217" s="125">
        <f t="shared" si="32"/>
        <v>-2.4664041081660648E-2</v>
      </c>
      <c r="L217" s="102">
        <v>1.6911386376158077E-2</v>
      </c>
      <c r="M217" s="96">
        <f>INDEX('Pace of change parameters'!$E$20:$I$20,1,$B$6)</f>
        <v>1.1119783131080974E-2</v>
      </c>
      <c r="N217" s="107">
        <f>IF(INDEX('Pace of change parameters'!$E$28:$I$28,1,$B$6)=1,(1+L217)*D217,D217)</f>
        <v>581345.86754074926</v>
      </c>
      <c r="O217" s="93">
        <f>IF(K217&lt;INDEX('Pace of change parameters'!$E$16:$I$16,1,$B$6),1,IF(K217&gt;INDEX('Pace of change parameters'!$E$17:$I$17,1,$B$6),0,(K217-INDEX('Pace of change parameters'!$E$17:$I$17,1,$B$6))/(INDEX('Pace of change parameters'!$E$16:$I$16,1,$B$6)-INDEX('Pace of change parameters'!$E$17:$I$17,1,$B$6))))</f>
        <v>0</v>
      </c>
      <c r="P217" s="56">
        <v>1.6911386376158077E-2</v>
      </c>
      <c r="Q217" s="56">
        <v>1.1119783131080974E-2</v>
      </c>
      <c r="R217" s="9">
        <f>IF(INDEX('Pace of change parameters'!$E$29:$I$29,1,$B$6)=1,D217*(1+P217),D217)</f>
        <v>581345.86754074926</v>
      </c>
      <c r="S217" s="102">
        <f>IF(P217&lt;INDEX('Pace of change parameters'!$E$22:$I$22,1,$B$6),INDEX('Pace of change parameters'!$E$22:$I$22,1,$B$6),P217)</f>
        <v>2.0029986807694699E-2</v>
      </c>
      <c r="T217" s="131">
        <v>1.4220622234913716E-2</v>
      </c>
      <c r="U217" s="116">
        <f t="shared" si="28"/>
        <v>583128.70279824932</v>
      </c>
      <c r="V217" s="130">
        <f>IF(J217&gt;INDEX('Pace of change parameters'!$E$24:$I$24,1,$B$6),0,IF(J217&lt;INDEX('Pace of change parameters'!$E$23:$I$23,1,$B$6),1,(J217-INDEX('Pace of change parameters'!$E$24:$I$24,1,$B$6))/(INDEX('Pace of change parameters'!$E$23:$I$23,1,$B$6)-INDEX('Pace of change parameters'!$E$24:$I$24,1,$B$6))))</f>
        <v>1</v>
      </c>
      <c r="W217" s="131">
        <f>MIN(S217, S217+(INDEX('Pace of change parameters'!$E$25:$I$25,1,$B$6)-S217)*(1-V217))</f>
        <v>2.0029986807694699E-2</v>
      </c>
      <c r="X217" s="131">
        <v>1.4220622234913716E-2</v>
      </c>
      <c r="Y217" s="107">
        <f t="shared" si="29"/>
        <v>583128.70279824932</v>
      </c>
      <c r="Z217" s="96">
        <v>0</v>
      </c>
      <c r="AA217" s="98">
        <f t="shared" si="31"/>
        <v>602066.18420828774</v>
      </c>
      <c r="AB217" s="98">
        <f>IF(INDEX('Pace of change parameters'!$E$27:$I$27,1,$B$6)=1,MAX(AA217,Y217),Y217)</f>
        <v>583128.70279824932</v>
      </c>
      <c r="AC217" s="96">
        <f t="shared" si="30"/>
        <v>2.0029986807694744E-2</v>
      </c>
      <c r="AD217" s="142">
        <v>1.4220622234913716E-2</v>
      </c>
      <c r="AE217" s="55">
        <f>IF(ROUND(AB217,0)/D217 &gt; (1+'Pace of change parameters'!$F$25), ROUND(AB217,0), ROUNDUP(AB217,0))</f>
        <v>583129</v>
      </c>
      <c r="AF217" s="55">
        <v>1186.1227986342922</v>
      </c>
      <c r="AG217" s="16">
        <f t="shared" si="26"/>
        <v>2.0030506683832439E-2</v>
      </c>
      <c r="AH217" s="16">
        <f t="shared" si="26"/>
        <v>1.4221139150206952E-2</v>
      </c>
      <c r="AI217" s="55"/>
      <c r="AJ217" s="55">
        <v>602066.18420828774</v>
      </c>
      <c r="AK217" s="55">
        <v>1224.6422787688548</v>
      </c>
      <c r="AL217" s="16">
        <f t="shared" si="27"/>
        <v>-3.1453658592684453E-2</v>
      </c>
      <c r="AM217" s="57">
        <f t="shared" si="27"/>
        <v>-3.1453658592684453E-2</v>
      </c>
      <c r="AN217" s="10"/>
    </row>
    <row r="218" spans="1:40" x14ac:dyDescent="0.2">
      <c r="A218" s="188"/>
      <c r="B218" s="188"/>
      <c r="D218" s="67"/>
      <c r="E218" s="72"/>
      <c r="F218" s="54"/>
      <c r="G218" s="87"/>
      <c r="H218" s="80"/>
      <c r="I218" s="89"/>
      <c r="J218" s="102"/>
      <c r="K218" s="125"/>
      <c r="L218" s="102"/>
      <c r="M218" s="96"/>
      <c r="N218" s="107"/>
      <c r="O218" s="93"/>
      <c r="P218" s="56"/>
      <c r="Q218" s="56"/>
      <c r="R218" s="9"/>
      <c r="S218" s="102"/>
      <c r="T218" s="131"/>
      <c r="U218" s="116"/>
      <c r="V218" s="130"/>
      <c r="W218" s="131"/>
      <c r="X218" s="131"/>
      <c r="Y218" s="107"/>
      <c r="Z218" s="96"/>
      <c r="AA218" s="98"/>
      <c r="AB218" s="98"/>
      <c r="AC218" s="96"/>
      <c r="AD218" s="142"/>
      <c r="AE218" s="55"/>
      <c r="AF218" s="55"/>
      <c r="AG218" s="16"/>
      <c r="AH218" s="16"/>
      <c r="AI218" s="55"/>
      <c r="AJ218" s="55"/>
      <c r="AK218" s="55"/>
      <c r="AL218" s="16"/>
      <c r="AM218" s="57"/>
      <c r="AN218" s="10"/>
    </row>
    <row r="219" spans="1:40" s="42" customFormat="1" x14ac:dyDescent="0.2">
      <c r="A219" s="2"/>
      <c r="B219" s="58" t="s">
        <v>12</v>
      </c>
      <c r="D219" s="22">
        <f>SUM(D9:D217)</f>
        <v>70541332</v>
      </c>
      <c r="E219" s="73">
        <v>1221.3287082470968</v>
      </c>
      <c r="F219" s="59"/>
      <c r="G219" s="88">
        <f>SUM(G9:G217)</f>
        <v>70552718.253373608</v>
      </c>
      <c r="H219" s="81">
        <v>1212.7935472056893</v>
      </c>
      <c r="I219" s="150"/>
      <c r="J219" s="103">
        <f>D219/G219-1</f>
        <v>-1.613864590265246E-4</v>
      </c>
      <c r="K219" s="126">
        <f>E219/H219-1</f>
        <v>7.0376042658477633E-3</v>
      </c>
      <c r="L219" s="103">
        <f>N219/D219 - 1</f>
        <v>1.8217894774132937E-2</v>
      </c>
      <c r="M219" s="25">
        <f>'Pace of change parameters'!$E$20</f>
        <v>9.0547645222140982E-3</v>
      </c>
      <c r="N219" s="108">
        <f>SUM(N9:N217)</f>
        <v>71826446.563603178</v>
      </c>
      <c r="O219" s="25"/>
      <c r="P219" s="25">
        <f>R219/D219 - 1</f>
        <v>1.8245331016923938E-2</v>
      </c>
      <c r="Q219" s="25"/>
      <c r="R219" s="108">
        <f>SUM(R9:R217)</f>
        <v>71828381.952714726</v>
      </c>
      <c r="S219" s="103">
        <f>U219/D219-1</f>
        <v>2.0899519676170986E-2</v>
      </c>
      <c r="T219" s="25"/>
      <c r="U219" s="117">
        <f>SUM(U9:U217)</f>
        <v>72015611.956117317</v>
      </c>
      <c r="V219" s="103"/>
      <c r="W219" s="25">
        <f>Y219/D219-1</f>
        <v>2.0034530912890425E-2</v>
      </c>
      <c r="X219" s="25"/>
      <c r="Y219" s="108">
        <f>SUM(Y9:Y217)</f>
        <v>71954594.496590465</v>
      </c>
      <c r="Z219" s="28"/>
      <c r="AA219" s="28">
        <f>SUM(AA9:AA160)</f>
        <v>51878069.110021435</v>
      </c>
      <c r="AB219" s="28">
        <f>SUM(AB9:AB217)</f>
        <v>71954594.496590465</v>
      </c>
      <c r="AC219" s="25">
        <f>AB219/D219-1</f>
        <v>2.0034530912890425E-2</v>
      </c>
      <c r="AD219" s="126"/>
      <c r="AE219" s="23">
        <f>SUM(AE9:AE217)</f>
        <v>71954598</v>
      </c>
      <c r="AF219" s="60">
        <v>1236.891707457446</v>
      </c>
      <c r="AG219" s="24">
        <f>AE219/D219 - 1</f>
        <v>2.0034580577525718E-2</v>
      </c>
      <c r="AH219" s="24">
        <f>AF219/E219 - 1</f>
        <v>1.2742678613266945E-2</v>
      </c>
      <c r="AI219" s="20"/>
      <c r="AJ219" s="23">
        <f>SUM(AJ9:AJ217)</f>
        <v>72057674.199341521</v>
      </c>
      <c r="AK219" s="60">
        <v>1238.6635761044192</v>
      </c>
      <c r="AL219" s="24">
        <f t="shared" ref="AL219:AM219" si="33">AE219/AJ219-1</f>
        <v>-1.4304680311547635E-3</v>
      </c>
      <c r="AM219" s="61">
        <f t="shared" si="33"/>
        <v>-1.4304680311547635E-3</v>
      </c>
      <c r="AN219" s="62"/>
    </row>
    <row r="220" spans="1:40" x14ac:dyDescent="0.2">
      <c r="D220" s="13"/>
      <c r="E220" s="68"/>
      <c r="G220" s="83"/>
      <c r="H220" s="76"/>
      <c r="J220" s="124"/>
      <c r="K220" s="115"/>
      <c r="L220" s="124"/>
      <c r="M220" s="15"/>
      <c r="N220" s="106"/>
      <c r="O220" s="4"/>
      <c r="P220" s="4"/>
      <c r="Q220" s="4"/>
      <c r="R220" s="4"/>
      <c r="S220" s="124"/>
      <c r="T220" s="15"/>
      <c r="U220" s="115"/>
      <c r="V220" s="124"/>
      <c r="W220" s="15"/>
      <c r="X220" s="15"/>
      <c r="Y220" s="106"/>
      <c r="Z220" s="15"/>
      <c r="AA220" s="15"/>
      <c r="AB220" s="15"/>
      <c r="AC220" s="15"/>
      <c r="AD220" s="115"/>
      <c r="AE220" s="3"/>
      <c r="AF220" s="3"/>
      <c r="AG220" s="3"/>
      <c r="AH220" s="3"/>
      <c r="AI220" s="3"/>
      <c r="AJ220" s="3"/>
      <c r="AK220" s="3"/>
      <c r="AL220" s="3"/>
      <c r="AM220" s="4"/>
    </row>
    <row r="221" spans="1:40" x14ac:dyDescent="0.2">
      <c r="B221" s="42" t="s">
        <v>489</v>
      </c>
      <c r="D221" s="1"/>
      <c r="AN221" s="1"/>
    </row>
    <row r="222" spans="1:40" x14ac:dyDescent="0.2">
      <c r="D222" s="1"/>
      <c r="AN222" s="1"/>
    </row>
    <row r="223" spans="1:40" x14ac:dyDescent="0.2">
      <c r="B223" s="1" t="s">
        <v>490</v>
      </c>
      <c r="D223" s="54">
        <v>21374786</v>
      </c>
      <c r="E223" s="156">
        <v>1328.6929880594223</v>
      </c>
      <c r="G223" s="54">
        <v>21009261.894215535</v>
      </c>
      <c r="H223" s="156">
        <v>1300.6322696620371</v>
      </c>
      <c r="J223" s="158">
        <f>D223/G223-1</f>
        <v>1.7398236436145575E-2</v>
      </c>
      <c r="K223" s="159">
        <f>E223/H223-1</f>
        <v>2.1574674911515768E-2</v>
      </c>
      <c r="L223" s="158">
        <f>N223/$D223-1</f>
        <v>1.5177496744059438E-2</v>
      </c>
      <c r="M223" s="160">
        <f>M$219</f>
        <v>9.0547645222140982E-3</v>
      </c>
      <c r="N223" s="54">
        <v>21699201.744919967</v>
      </c>
      <c r="P223" s="158">
        <f>R223/$D223-1</f>
        <v>1.5228444855429624E-2</v>
      </c>
      <c r="Q223" s="161">
        <v>1.1077951266939223E-2</v>
      </c>
      <c r="R223" s="54">
        <v>21700290.74989761</v>
      </c>
      <c r="S223" s="158">
        <f>U223/$D223-1</f>
        <v>2.0076455337469046E-2</v>
      </c>
      <c r="T223" s="161">
        <v>1.5906141937462648E-2</v>
      </c>
      <c r="U223" s="54">
        <v>21803915.936476961</v>
      </c>
      <c r="W223" s="158">
        <f>Y223/$D223-1</f>
        <v>1.8861709926280668E-2</v>
      </c>
      <c r="X223" s="161">
        <v>1.4696362692329323E-2</v>
      </c>
      <c r="Y223" s="54">
        <v>21777951.013268325</v>
      </c>
      <c r="AA223" s="54">
        <v>21457409.242621705</v>
      </c>
      <c r="AB223" s="54">
        <v>21777951.013268325</v>
      </c>
      <c r="AC223" s="158">
        <f>AB223/$D223-1</f>
        <v>1.8861709926280668E-2</v>
      </c>
      <c r="AD223" s="161">
        <v>1.4696362692329323E-2</v>
      </c>
      <c r="AE223" s="54">
        <v>21777952</v>
      </c>
      <c r="AF223" s="156">
        <v>1348.2200032048547</v>
      </c>
      <c r="AG223" s="162">
        <f t="shared" ref="AG223:AH226" si="34">AE223/D223 - 1</f>
        <v>1.8861756089628257E-2</v>
      </c>
      <c r="AH223" s="162">
        <f t="shared" si="34"/>
        <v>1.46964086669501E-2</v>
      </c>
      <c r="AJ223" s="54">
        <v>21457409.242621705</v>
      </c>
      <c r="AK223" s="156">
        <v>1328.3759812610162</v>
      </c>
      <c r="AL223" s="162">
        <f t="shared" ref="AL223:AM226" si="35">AE223/AJ223-1</f>
        <v>1.4938558227318044E-2</v>
      </c>
      <c r="AM223" s="161">
        <f t="shared" si="35"/>
        <v>1.4938558227318044E-2</v>
      </c>
      <c r="AN223" s="1"/>
    </row>
    <row r="224" spans="1:40" x14ac:dyDescent="0.2">
      <c r="B224" s="1" t="s">
        <v>491</v>
      </c>
      <c r="D224" s="54">
        <v>20710890</v>
      </c>
      <c r="E224" s="156">
        <v>1187.0925979147069</v>
      </c>
      <c r="G224" s="54">
        <v>21009506.763477784</v>
      </c>
      <c r="H224" s="156">
        <v>1195.793785763645</v>
      </c>
      <c r="J224" s="158">
        <f t="shared" ref="J224:K226" si="36">D224/G224-1</f>
        <v>-1.4213411425578526E-2</v>
      </c>
      <c r="K224" s="159">
        <f t="shared" si="36"/>
        <v>-7.2764952891785084E-3</v>
      </c>
      <c r="L224" s="158">
        <f>N224/$D224-1</f>
        <v>1.8156115259869043E-2</v>
      </c>
      <c r="M224" s="160">
        <f t="shared" ref="M224:M226" si="37">M$219</f>
        <v>9.0547645222140982E-3</v>
      </c>
      <c r="N224" s="54">
        <v>21086919.305974469</v>
      </c>
      <c r="P224" s="158">
        <f>R224/$D224-1</f>
        <v>1.8156115259869043E-2</v>
      </c>
      <c r="Q224" s="161">
        <v>1.1041482079729104E-2</v>
      </c>
      <c r="R224" s="54">
        <v>21086919.305974469</v>
      </c>
      <c r="S224" s="158">
        <f>U224/$D224-1</f>
        <v>2.0475205362098681E-2</v>
      </c>
      <c r="T224" s="161">
        <v>1.3344366930974294E-2</v>
      </c>
      <c r="U224" s="54">
        <v>21134949.725981835</v>
      </c>
      <c r="W224" s="158">
        <f>Y224/$D224-1</f>
        <v>2.022886416659686E-2</v>
      </c>
      <c r="X224" s="161">
        <v>1.3099747109254878E-2</v>
      </c>
      <c r="Y224" s="54">
        <v>21129847.780579329</v>
      </c>
      <c r="AA224" s="54">
        <v>21457659.335176013</v>
      </c>
      <c r="AB224" s="54">
        <v>21129847.780579329</v>
      </c>
      <c r="AC224" s="158">
        <f>AB224/$D224-1</f>
        <v>2.022886416659686E-2</v>
      </c>
      <c r="AD224" s="161">
        <v>1.3099747109254878E-2</v>
      </c>
      <c r="AE224" s="54">
        <v>21129848</v>
      </c>
      <c r="AF224" s="156">
        <v>1202.6432232313791</v>
      </c>
      <c r="AG224" s="162">
        <f t="shared" si="34"/>
        <v>2.0228874761055726E-2</v>
      </c>
      <c r="AH224" s="162">
        <f t="shared" si="34"/>
        <v>1.3099757629682074E-2</v>
      </c>
      <c r="AJ224" s="54">
        <v>21457659.335176013</v>
      </c>
      <c r="AK224" s="156">
        <v>1221.3011937358458</v>
      </c>
      <c r="AL224" s="162">
        <f t="shared" si="35"/>
        <v>-1.5277124594788583E-2</v>
      </c>
      <c r="AM224" s="161">
        <f t="shared" si="35"/>
        <v>-1.5277124594788694E-2</v>
      </c>
      <c r="AN224" s="1"/>
    </row>
    <row r="225" spans="2:40" x14ac:dyDescent="0.2">
      <c r="B225" s="1" t="s">
        <v>486</v>
      </c>
      <c r="D225" s="54">
        <v>11120427</v>
      </c>
      <c r="E225" s="156">
        <v>1170.9156609594854</v>
      </c>
      <c r="G225" s="54">
        <v>10970329.038392177</v>
      </c>
      <c r="H225" s="156">
        <v>1140.6842457017481</v>
      </c>
      <c r="J225" s="158">
        <f t="shared" si="36"/>
        <v>1.368217499060731E-2</v>
      </c>
      <c r="K225" s="159">
        <f t="shared" si="36"/>
        <v>2.6502877874971409E-2</v>
      </c>
      <c r="L225" s="158">
        <f>N225/$D225-1</f>
        <v>2.3852194362738777E-2</v>
      </c>
      <c r="M225" s="160">
        <f t="shared" si="37"/>
        <v>9.0547645222140982E-3</v>
      </c>
      <c r="N225" s="54">
        <v>11385673.586200647</v>
      </c>
      <c r="P225" s="158">
        <f>R225/$D225-1</f>
        <v>2.3852194362738777E-2</v>
      </c>
      <c r="Q225" s="161">
        <v>1.106459769413215E-2</v>
      </c>
      <c r="R225" s="54">
        <v>11385673.586200647</v>
      </c>
      <c r="S225" s="158">
        <f>U225/$D225-1</f>
        <v>2.4147553269979083E-2</v>
      </c>
      <c r="T225" s="161">
        <v>1.1356267660137531E-2</v>
      </c>
      <c r="U225" s="54">
        <v>11388958.103367414</v>
      </c>
      <c r="W225" s="158">
        <f>Y225/$D225-1</f>
        <v>2.2020964636205287E-2</v>
      </c>
      <c r="X225" s="161">
        <v>9.2562394594795094E-3</v>
      </c>
      <c r="Y225" s="54">
        <v>11365309.529706502</v>
      </c>
      <c r="AA225" s="54">
        <v>11204336.491602721</v>
      </c>
      <c r="AB225" s="54">
        <v>11365309.529706502</v>
      </c>
      <c r="AC225" s="158">
        <f>AB225/$D225-1</f>
        <v>2.2020964636205287E-2</v>
      </c>
      <c r="AD225" s="161">
        <v>9.2562394594795094E-3</v>
      </c>
      <c r="AE225" s="54">
        <v>11365313</v>
      </c>
      <c r="AF225" s="156">
        <v>1181.754297541956</v>
      </c>
      <c r="AG225" s="162">
        <f t="shared" si="34"/>
        <v>2.2021276700975534E-2</v>
      </c>
      <c r="AH225" s="162">
        <f t="shared" si="34"/>
        <v>9.2565476266575075E-3</v>
      </c>
      <c r="AJ225" s="54">
        <v>11204336.491602721</v>
      </c>
      <c r="AK225" s="156">
        <v>1165.0161152673645</v>
      </c>
      <c r="AL225" s="162">
        <f t="shared" si="35"/>
        <v>1.43673396919064E-2</v>
      </c>
      <c r="AM225" s="161">
        <f t="shared" si="35"/>
        <v>1.43673396919064E-2</v>
      </c>
      <c r="AN225" s="1"/>
    </row>
    <row r="226" spans="2:40" x14ac:dyDescent="0.2">
      <c r="B226" s="1" t="s">
        <v>492</v>
      </c>
      <c r="D226" s="54">
        <v>17335229</v>
      </c>
      <c r="E226" s="156">
        <v>1177.1178739462173</v>
      </c>
      <c r="G226" s="54">
        <v>17563620.557288121</v>
      </c>
      <c r="H226" s="156">
        <v>1184.0285907142706</v>
      </c>
      <c r="J226" s="158">
        <f t="shared" si="36"/>
        <v>-1.3003671796664285E-2</v>
      </c>
      <c r="K226" s="159">
        <f t="shared" si="36"/>
        <v>-5.8366130870914912E-3</v>
      </c>
      <c r="L226" s="158">
        <f>N226/$D226-1</f>
        <v>1.8426230568290736E-2</v>
      </c>
      <c r="M226" s="160">
        <f t="shared" si="37"/>
        <v>9.0547645222140982E-3</v>
      </c>
      <c r="N226" s="54">
        <v>17654651.926508121</v>
      </c>
      <c r="P226" s="158">
        <f>R226/$D226-1</f>
        <v>1.8475055082458169E-2</v>
      </c>
      <c r="Q226" s="161">
        <v>1.1132730259294288E-2</v>
      </c>
      <c r="R226" s="54">
        <v>17655498.310642026</v>
      </c>
      <c r="S226" s="158">
        <f>U226/$D226-1</f>
        <v>2.0337729042464892E-2</v>
      </c>
      <c r="T226" s="161">
        <v>1.2981975950060898E-2</v>
      </c>
      <c r="U226" s="54">
        <v>17687788.190291081</v>
      </c>
      <c r="W226" s="158">
        <f>Y226/$D226-1</f>
        <v>1.9974190882409815E-2</v>
      </c>
      <c r="X226" s="161">
        <v>1.2621058585913669E-2</v>
      </c>
      <c r="Y226" s="54">
        <v>17681486.173036285</v>
      </c>
      <c r="AA226" s="54">
        <v>17938269.129941124</v>
      </c>
      <c r="AB226" s="54">
        <v>17681486.173036285</v>
      </c>
      <c r="AC226" s="158">
        <f>AB226/$D226-1</f>
        <v>1.9974190882409815E-2</v>
      </c>
      <c r="AD226" s="161">
        <v>1.2621058585913669E-2</v>
      </c>
      <c r="AE226" s="54">
        <v>17681485</v>
      </c>
      <c r="AF226" s="156">
        <v>1191.9742685171061</v>
      </c>
      <c r="AG226" s="162">
        <f t="shared" si="34"/>
        <v>1.9974123214639983E-2</v>
      </c>
      <c r="AH226" s="162">
        <f t="shared" si="34"/>
        <v>1.2620991405969839E-2</v>
      </c>
      <c r="AJ226" s="54">
        <v>17938269.129941124</v>
      </c>
      <c r="AK226" s="156">
        <v>1209.2850359924271</v>
      </c>
      <c r="AL226" s="162">
        <f t="shared" si="35"/>
        <v>-1.4314877766691603E-2</v>
      </c>
      <c r="AM226" s="161">
        <f t="shared" si="35"/>
        <v>-1.4314877766691714E-2</v>
      </c>
      <c r="AN226" s="1"/>
    </row>
    <row r="227" spans="2:40" x14ac:dyDescent="0.2">
      <c r="B227" s="188"/>
      <c r="D227" s="1"/>
      <c r="G227" s="1"/>
      <c r="N227" s="1"/>
      <c r="P227" s="52"/>
      <c r="R227" s="1"/>
      <c r="T227" s="51"/>
      <c r="U227" s="1"/>
      <c r="W227" s="52"/>
      <c r="X227" s="51"/>
      <c r="Y227" s="1"/>
      <c r="AA227" s="1"/>
      <c r="AB227" s="1"/>
      <c r="AC227" s="52"/>
      <c r="AD227" s="51"/>
      <c r="AE227" s="1"/>
      <c r="AF227" s="74"/>
      <c r="AJ227" s="1"/>
      <c r="AK227" s="74"/>
      <c r="AN227" s="1"/>
    </row>
    <row r="228" spans="2:40" x14ac:dyDescent="0.2">
      <c r="B228" s="1" t="s">
        <v>12</v>
      </c>
      <c r="D228" s="155">
        <f>SUM(D223:D226)</f>
        <v>70541332</v>
      </c>
      <c r="E228" s="157">
        <v>1221.3287082470968</v>
      </c>
      <c r="G228" s="155">
        <f>SUM(G223:G226)</f>
        <v>70552718.253373623</v>
      </c>
      <c r="H228" s="157">
        <v>1212.7935472056897</v>
      </c>
      <c r="J228" s="158">
        <f>D228/G228-1</f>
        <v>-1.6138645902674664E-4</v>
      </c>
      <c r="K228" s="159">
        <f>E228/H228-1</f>
        <v>7.0376042658475413E-3</v>
      </c>
      <c r="L228" s="158">
        <f>N228/$D228-1</f>
        <v>1.8217894774133381E-2</v>
      </c>
      <c r="M228" s="160">
        <f>M$219</f>
        <v>9.0547645222140982E-3</v>
      </c>
      <c r="N228" s="155">
        <f>SUM(N223:N226)</f>
        <v>71826446.563603207</v>
      </c>
      <c r="P228" s="158">
        <f>R228/$D228-1</f>
        <v>1.8245331016924382E-2</v>
      </c>
      <c r="Q228" s="161">
        <v>1.0966219827246881E-2</v>
      </c>
      <c r="R228" s="155">
        <f>SUM(R223:R226)</f>
        <v>71828381.952714756</v>
      </c>
      <c r="S228" s="158">
        <f>U228/$D228-1</f>
        <v>2.0899519676170764E-2</v>
      </c>
      <c r="T228" s="161">
        <v>1.3601434538093482E-2</v>
      </c>
      <c r="U228" s="155">
        <f>SUM(U223:U226)</f>
        <v>72015611.956117287</v>
      </c>
      <c r="W228" s="158">
        <f>Y228/$D228-1</f>
        <v>2.0034530912889981E-2</v>
      </c>
      <c r="X228" s="161">
        <v>1.2742629303667652E-2</v>
      </c>
      <c r="Y228" s="155">
        <f>SUM(Y223:Y226)</f>
        <v>71954594.496590436</v>
      </c>
      <c r="AA228" s="155">
        <f>SUM(AA223:AA226)</f>
        <v>72057674.199341565</v>
      </c>
      <c r="AB228" s="155">
        <f>SUM(AB223:AB226)</f>
        <v>71954594.496590436</v>
      </c>
      <c r="AC228" s="158">
        <f>AB228/$D228-1</f>
        <v>2.0034530912889981E-2</v>
      </c>
      <c r="AD228" s="161">
        <v>1.2742629303667652E-2</v>
      </c>
      <c r="AE228" s="155">
        <f>SUM(AE223:AE226)</f>
        <v>71954598</v>
      </c>
      <c r="AF228" s="157">
        <v>1236.891707457446</v>
      </c>
      <c r="AG228" s="162">
        <f t="shared" ref="AG228:AH228" si="38">AE228/D228 - 1</f>
        <v>2.0034580577525718E-2</v>
      </c>
      <c r="AH228" s="162">
        <f t="shared" si="38"/>
        <v>1.2742678613266945E-2</v>
      </c>
      <c r="AJ228" s="155">
        <f>SUM(AJ223:AJ226)</f>
        <v>72057674.199341565</v>
      </c>
      <c r="AK228" s="157">
        <v>1238.6635761044199</v>
      </c>
      <c r="AL228" s="162">
        <f t="shared" ref="AL228:AM228" si="39">AE228/AJ228-1</f>
        <v>-1.4304680311553186E-3</v>
      </c>
      <c r="AM228" s="161">
        <f t="shared" si="39"/>
        <v>-1.4304680311553186E-3</v>
      </c>
      <c r="AN228" s="1"/>
    </row>
    <row r="229" spans="2:40" x14ac:dyDescent="0.2">
      <c r="B229" s="188"/>
      <c r="D229" s="1"/>
      <c r="G229" s="1"/>
      <c r="N229" s="1"/>
      <c r="P229" s="52"/>
      <c r="R229" s="1"/>
      <c r="T229" s="51"/>
      <c r="U229" s="1"/>
      <c r="W229" s="52"/>
      <c r="X229" s="51"/>
      <c r="Y229" s="1"/>
      <c r="AA229" s="1"/>
      <c r="AB229" s="1"/>
      <c r="AC229" s="52"/>
      <c r="AD229" s="51"/>
      <c r="AE229" s="1"/>
      <c r="AF229" s="74"/>
      <c r="AJ229" s="1"/>
      <c r="AK229" s="74"/>
      <c r="AN229" s="1"/>
    </row>
    <row r="230" spans="2:40" x14ac:dyDescent="0.2">
      <c r="B230" s="204" t="s">
        <v>494</v>
      </c>
      <c r="D230" s="1"/>
      <c r="G230" s="1"/>
      <c r="N230" s="1"/>
      <c r="P230" s="52"/>
      <c r="R230" s="1"/>
      <c r="T230" s="51"/>
      <c r="U230" s="1"/>
      <c r="W230" s="52"/>
      <c r="X230" s="51"/>
      <c r="Y230" s="1"/>
      <c r="AA230" s="1"/>
      <c r="AB230" s="1"/>
      <c r="AC230" s="52"/>
      <c r="AD230" s="51"/>
      <c r="AE230" s="1"/>
      <c r="AF230" s="74"/>
      <c r="AJ230" s="1"/>
      <c r="AK230" s="74"/>
      <c r="AN230" s="1"/>
    </row>
    <row r="231" spans="2:40" x14ac:dyDescent="0.2">
      <c r="B231" s="188" t="s">
        <v>518</v>
      </c>
      <c r="D231" s="54">
        <v>5172327</v>
      </c>
      <c r="E231" s="156">
        <v>1105.5959552165682</v>
      </c>
      <c r="G231" s="54">
        <v>5312896.3838805063</v>
      </c>
      <c r="H231" s="156">
        <v>1126.6485854160901</v>
      </c>
      <c r="J231" s="158">
        <f t="shared" ref="J231:K240" si="40">D231/G231-1</f>
        <v>-2.645814518555234E-2</v>
      </c>
      <c r="K231" s="159">
        <f t="shared" si="40"/>
        <v>-1.8686066331629725E-2</v>
      </c>
      <c r="L231" s="158">
        <f t="shared" ref="L231:L240" si="41">N231/$D231-1</f>
        <v>1.9152906635350631E-2</v>
      </c>
      <c r="M231" s="160">
        <f t="shared" ref="M231:M240" si="42">M$219</f>
        <v>9.0547645222140982E-3</v>
      </c>
      <c r="N231" s="54">
        <v>5271392.0961185033</v>
      </c>
      <c r="P231" s="158">
        <f t="shared" ref="P231:P240" si="43">R231/$D231-1</f>
        <v>1.9163161055333111E-2</v>
      </c>
      <c r="Q231" s="161">
        <v>1.1091313524212776E-2</v>
      </c>
      <c r="R231" s="54">
        <v>5271445.1353318477</v>
      </c>
      <c r="S231" s="158">
        <f t="shared" ref="S231:S240" si="44">U231/$D231-1</f>
        <v>2.0745103281822219E-2</v>
      </c>
      <c r="T231" s="161">
        <v>1.2660726651394505E-2</v>
      </c>
      <c r="U231" s="54">
        <v>5279627.4578223582</v>
      </c>
      <c r="W231" s="158">
        <f t="shared" ref="W231:W240" si="45">Y231/$D231-1</f>
        <v>2.0745103281822219E-2</v>
      </c>
      <c r="X231" s="161">
        <v>1.2660726651394505E-2</v>
      </c>
      <c r="Y231" s="54">
        <v>5279627.4578223582</v>
      </c>
      <c r="AA231" s="54">
        <v>5426225.4688707953</v>
      </c>
      <c r="AB231" s="54">
        <v>5279627.4578223582</v>
      </c>
      <c r="AC231" s="158">
        <f t="shared" ref="AC231:AC240" si="46">AB231/$D231-1</f>
        <v>2.0745103281822219E-2</v>
      </c>
      <c r="AD231" s="161">
        <v>1.2660726651394505E-2</v>
      </c>
      <c r="AE231" s="54">
        <v>5279625</v>
      </c>
      <c r="AF231" s="156">
        <v>1119.5930821885963</v>
      </c>
      <c r="AG231" s="162">
        <f t="shared" ref="AG231:AH240" si="47">AE231/D231 - 1</f>
        <v>2.074462809485933E-2</v>
      </c>
      <c r="AH231" s="162">
        <f t="shared" si="47"/>
        <v>1.2660255227947559E-2</v>
      </c>
      <c r="AJ231" s="54">
        <v>5426225.4688707953</v>
      </c>
      <c r="AK231" s="156">
        <v>1150.6810611252342</v>
      </c>
      <c r="AL231" s="162">
        <f t="shared" ref="AL231:AM240" si="48">AE231/AJ231-1</f>
        <v>-2.7017024948892021E-2</v>
      </c>
      <c r="AM231" s="161">
        <f t="shared" si="48"/>
        <v>-2.701702494889191E-2</v>
      </c>
      <c r="AN231" s="1"/>
    </row>
    <row r="232" spans="2:40" x14ac:dyDescent="0.2">
      <c r="B232" s="188" t="s">
        <v>519</v>
      </c>
      <c r="D232" s="54">
        <v>7760600</v>
      </c>
      <c r="E232" s="156">
        <v>1130.1175589517754</v>
      </c>
      <c r="G232" s="54">
        <v>7944590.6663124766</v>
      </c>
      <c r="H232" s="156">
        <v>1148.0470634135409</v>
      </c>
      <c r="J232" s="158">
        <f t="shared" si="40"/>
        <v>-2.3159238032571472E-2</v>
      </c>
      <c r="K232" s="159">
        <f t="shared" si="40"/>
        <v>-1.5617394994639655E-2</v>
      </c>
      <c r="L232" s="158">
        <f t="shared" si="41"/>
        <v>1.8924755156093154E-2</v>
      </c>
      <c r="M232" s="160">
        <f t="shared" si="42"/>
        <v>9.0547645222140982E-3</v>
      </c>
      <c r="N232" s="54">
        <v>7907467.4548643772</v>
      </c>
      <c r="P232" s="158">
        <f t="shared" si="43"/>
        <v>1.9007480899660312E-2</v>
      </c>
      <c r="Q232" s="161">
        <v>1.1200359525972869E-2</v>
      </c>
      <c r="R232" s="54">
        <v>7908109.4562699031</v>
      </c>
      <c r="S232" s="158">
        <f t="shared" si="44"/>
        <v>2.076821753200675E-2</v>
      </c>
      <c r="T232" s="161">
        <v>1.294760628228464E-2</v>
      </c>
      <c r="U232" s="54">
        <v>7921773.8289788924</v>
      </c>
      <c r="W232" s="158">
        <f t="shared" si="45"/>
        <v>2.0684778098977175E-2</v>
      </c>
      <c r="X232" s="161">
        <v>1.2864806120107541E-2</v>
      </c>
      <c r="Y232" s="54">
        <v>7921126.2889149226</v>
      </c>
      <c r="AA232" s="54">
        <v>8114056.269588179</v>
      </c>
      <c r="AB232" s="54">
        <v>7921126.2889149226</v>
      </c>
      <c r="AC232" s="158">
        <f t="shared" si="46"/>
        <v>2.0684778098977175E-2</v>
      </c>
      <c r="AD232" s="161">
        <v>1.2864806120107541E-2</v>
      </c>
      <c r="AE232" s="54">
        <v>7921125</v>
      </c>
      <c r="AF232" s="156">
        <v>1144.6561159836988</v>
      </c>
      <c r="AG232" s="162">
        <f t="shared" si="47"/>
        <v>2.0684612014534975E-2</v>
      </c>
      <c r="AH232" s="162">
        <f t="shared" si="47"/>
        <v>1.2864641308120595E-2</v>
      </c>
      <c r="AJ232" s="54">
        <v>8114056.269588179</v>
      </c>
      <c r="AK232" s="156">
        <v>1172.5359888172429</v>
      </c>
      <c r="AL232" s="162">
        <f t="shared" si="48"/>
        <v>-2.377741331561789E-2</v>
      </c>
      <c r="AM232" s="161">
        <f t="shared" si="48"/>
        <v>-2.3777413315617779E-2</v>
      </c>
      <c r="AN232" s="1"/>
    </row>
    <row r="233" spans="2:40" x14ac:dyDescent="0.2">
      <c r="B233" s="188" t="s">
        <v>520</v>
      </c>
      <c r="D233" s="54">
        <v>8161712</v>
      </c>
      <c r="E233" s="156">
        <v>1189.8285885650564</v>
      </c>
      <c r="G233" s="54">
        <v>8296251.6989953928</v>
      </c>
      <c r="H233" s="156">
        <v>1200.4268157699191</v>
      </c>
      <c r="J233" s="158">
        <f t="shared" si="40"/>
        <v>-1.6216925893374756E-2</v>
      </c>
      <c r="K233" s="159">
        <f t="shared" si="40"/>
        <v>-8.8287158081064021E-3</v>
      </c>
      <c r="L233" s="158">
        <f t="shared" si="41"/>
        <v>1.8667738347317497E-2</v>
      </c>
      <c r="M233" s="160">
        <f t="shared" si="42"/>
        <v>9.0547645222140982E-3</v>
      </c>
      <c r="N233" s="54">
        <v>8314072.7040821621</v>
      </c>
      <c r="P233" s="158">
        <f t="shared" si="43"/>
        <v>1.8667738347317497E-2</v>
      </c>
      <c r="Q233" s="161">
        <v>1.1074569156453329E-2</v>
      </c>
      <c r="R233" s="54">
        <v>8314072.7040821621</v>
      </c>
      <c r="S233" s="158">
        <f t="shared" si="44"/>
        <v>2.0490044955771003E-2</v>
      </c>
      <c r="T233" s="161">
        <v>1.2883292255903234E-2</v>
      </c>
      <c r="U233" s="54">
        <v>8328945.8457960561</v>
      </c>
      <c r="W233" s="158">
        <f t="shared" si="45"/>
        <v>2.0490044955771003E-2</v>
      </c>
      <c r="X233" s="161">
        <v>1.2883292255903234E-2</v>
      </c>
      <c r="Y233" s="54">
        <v>8328945.8457960561</v>
      </c>
      <c r="AA233" s="54">
        <v>8473218.5633876473</v>
      </c>
      <c r="AB233" s="54">
        <v>8328945.8457960561</v>
      </c>
      <c r="AC233" s="158">
        <f t="shared" si="46"/>
        <v>2.0490044955771003E-2</v>
      </c>
      <c r="AD233" s="161">
        <v>1.2883292255903234E-2</v>
      </c>
      <c r="AE233" s="54">
        <v>8328946</v>
      </c>
      <c r="AF233" s="156">
        <v>1205.1575203185209</v>
      </c>
      <c r="AG233" s="162">
        <f t="shared" si="47"/>
        <v>2.049006384934926E-2</v>
      </c>
      <c r="AH233" s="162">
        <f t="shared" si="47"/>
        <v>1.2883311008648146E-2</v>
      </c>
      <c r="AJ233" s="54">
        <v>8473218.5633876473</v>
      </c>
      <c r="AK233" s="156">
        <v>1226.0330506367934</v>
      </c>
      <c r="AL233" s="162">
        <f t="shared" si="48"/>
        <v>-1.7026890349676749E-2</v>
      </c>
      <c r="AM233" s="161">
        <f t="shared" si="48"/>
        <v>-1.702689034967686E-2</v>
      </c>
      <c r="AN233" s="1"/>
    </row>
    <row r="234" spans="2:40" x14ac:dyDescent="0.2">
      <c r="B234" s="188" t="s">
        <v>521</v>
      </c>
      <c r="D234" s="54">
        <v>6409661</v>
      </c>
      <c r="E234" s="156">
        <v>1187.4170510009342</v>
      </c>
      <c r="G234" s="54">
        <v>6449302.6348877</v>
      </c>
      <c r="H234" s="156">
        <v>1185.3118324016286</v>
      </c>
      <c r="J234" s="158">
        <f t="shared" si="40"/>
        <v>-6.1466544728816519E-3</v>
      </c>
      <c r="K234" s="159">
        <f t="shared" si="40"/>
        <v>1.7760884028636958E-3</v>
      </c>
      <c r="L234" s="158">
        <f t="shared" si="41"/>
        <v>1.8977324301498344E-2</v>
      </c>
      <c r="M234" s="160">
        <f t="shared" si="42"/>
        <v>9.0547645222140982E-3</v>
      </c>
      <c r="N234" s="54">
        <v>6531299.2154596662</v>
      </c>
      <c r="P234" s="158">
        <f t="shared" si="43"/>
        <v>1.8977324301498344E-2</v>
      </c>
      <c r="Q234" s="161">
        <v>1.0918542074497273E-2</v>
      </c>
      <c r="R234" s="54">
        <v>6531299.2154596662</v>
      </c>
      <c r="S234" s="158">
        <f t="shared" si="44"/>
        <v>2.1430331341005582E-2</v>
      </c>
      <c r="T234" s="161">
        <v>1.3352149026228943E-2</v>
      </c>
      <c r="U234" s="54">
        <v>6547022.1590135219</v>
      </c>
      <c r="W234" s="158">
        <f t="shared" si="45"/>
        <v>2.0964280534317314E-2</v>
      </c>
      <c r="X234" s="161">
        <v>1.2889784073846E-2</v>
      </c>
      <c r="Y234" s="54">
        <v>6544034.9313338725</v>
      </c>
      <c r="AA234" s="54">
        <v>6586872.3357865997</v>
      </c>
      <c r="AB234" s="54">
        <v>6544034.9313338725</v>
      </c>
      <c r="AC234" s="158">
        <f t="shared" si="46"/>
        <v>2.0964280534317314E-2</v>
      </c>
      <c r="AD234" s="161">
        <v>1.2889784073846E-2</v>
      </c>
      <c r="AE234" s="54">
        <v>6544034</v>
      </c>
      <c r="AF234" s="156">
        <v>1202.7224292248809</v>
      </c>
      <c r="AG234" s="162">
        <f t="shared" si="47"/>
        <v>2.0964135232736991E-2</v>
      </c>
      <c r="AH234" s="162">
        <f t="shared" si="47"/>
        <v>1.2889639921411788E-2</v>
      </c>
      <c r="AJ234" s="54">
        <v>6586872.3357865997</v>
      </c>
      <c r="AK234" s="156">
        <v>1210.5956504338799</v>
      </c>
      <c r="AL234" s="162">
        <f t="shared" si="48"/>
        <v>-6.5035928438840207E-3</v>
      </c>
      <c r="AM234" s="161">
        <f t="shared" si="48"/>
        <v>-6.5035928438841317E-3</v>
      </c>
      <c r="AN234" s="1"/>
    </row>
    <row r="235" spans="2:40" x14ac:dyDescent="0.2">
      <c r="B235" s="188" t="s">
        <v>522</v>
      </c>
      <c r="D235" s="54">
        <v>6999296</v>
      </c>
      <c r="E235" s="156">
        <v>1245.2608019298125</v>
      </c>
      <c r="G235" s="54">
        <v>7012052.1515083537</v>
      </c>
      <c r="H235" s="156">
        <v>1240.5444437286089</v>
      </c>
      <c r="J235" s="158">
        <f t="shared" si="40"/>
        <v>-1.8191752189991028E-3</v>
      </c>
      <c r="K235" s="159">
        <f t="shared" si="40"/>
        <v>3.8018454115420486E-3</v>
      </c>
      <c r="L235" s="158">
        <f t="shared" si="41"/>
        <v>1.6585046838687445E-2</v>
      </c>
      <c r="M235" s="160">
        <f t="shared" si="42"/>
        <v>9.0547645222140982E-3</v>
      </c>
      <c r="N235" s="54">
        <v>7115379.6519978382</v>
      </c>
      <c r="P235" s="158">
        <f t="shared" si="43"/>
        <v>1.6585046838687445E-2</v>
      </c>
      <c r="Q235" s="161">
        <v>1.0892443714774158E-2</v>
      </c>
      <c r="R235" s="54">
        <v>7115379.6519978382</v>
      </c>
      <c r="S235" s="158">
        <f t="shared" si="44"/>
        <v>2.0507583340856117E-2</v>
      </c>
      <c r="T235" s="161">
        <v>1.4793015066446591E-2</v>
      </c>
      <c r="U235" s="54">
        <v>7142834.6460473211</v>
      </c>
      <c r="W235" s="158">
        <f t="shared" si="45"/>
        <v>2.0507583340856117E-2</v>
      </c>
      <c r="X235" s="161">
        <v>1.4793015066446591E-2</v>
      </c>
      <c r="Y235" s="54">
        <v>7142834.6460473211</v>
      </c>
      <c r="AA235" s="54">
        <v>7161625.8297464028</v>
      </c>
      <c r="AB235" s="54">
        <v>7142834.6460473211</v>
      </c>
      <c r="AC235" s="158">
        <f t="shared" si="46"/>
        <v>2.0507583340856117E-2</v>
      </c>
      <c r="AD235" s="161">
        <v>1.4793015066446591E-2</v>
      </c>
      <c r="AE235" s="54">
        <v>7142834</v>
      </c>
      <c r="AF235" s="156">
        <v>1263.6818494382869</v>
      </c>
      <c r="AG235" s="162">
        <f t="shared" si="47"/>
        <v>2.0507491039098769E-2</v>
      </c>
      <c r="AH235" s="162">
        <f t="shared" si="47"/>
        <v>1.4792923281554238E-2</v>
      </c>
      <c r="AJ235" s="54">
        <v>7161625.8297464028</v>
      </c>
      <c r="AK235" s="156">
        <v>1267.00642539347</v>
      </c>
      <c r="AL235" s="162">
        <f t="shared" si="48"/>
        <v>-2.6239614011038803E-3</v>
      </c>
      <c r="AM235" s="161">
        <f t="shared" si="48"/>
        <v>-2.6239614011038803E-3</v>
      </c>
      <c r="AN235" s="1"/>
    </row>
    <row r="236" spans="2:40" x14ac:dyDescent="0.2">
      <c r="B236" s="188" t="s">
        <v>523</v>
      </c>
      <c r="D236" s="54">
        <v>5760296</v>
      </c>
      <c r="E236" s="156">
        <v>1235.6256552954669</v>
      </c>
      <c r="G236" s="54">
        <v>5730956.5229881322</v>
      </c>
      <c r="H236" s="156">
        <v>1221.3551272102318</v>
      </c>
      <c r="J236" s="158">
        <f t="shared" si="40"/>
        <v>5.119472970032346E-3</v>
      </c>
      <c r="K236" s="159">
        <f t="shared" si="40"/>
        <v>1.1684175852957113E-2</v>
      </c>
      <c r="L236" s="158">
        <f t="shared" si="41"/>
        <v>1.7567939886072859E-2</v>
      </c>
      <c r="M236" s="160">
        <f t="shared" si="42"/>
        <v>9.0547645222140982E-3</v>
      </c>
      <c r="N236" s="54">
        <v>5861492.5338539863</v>
      </c>
      <c r="P236" s="158">
        <f t="shared" si="43"/>
        <v>1.7567939886072859E-2</v>
      </c>
      <c r="Q236" s="161">
        <v>1.0965057931425104E-2</v>
      </c>
      <c r="R236" s="54">
        <v>5861492.5338539863</v>
      </c>
      <c r="S236" s="158">
        <f t="shared" si="44"/>
        <v>2.0564520489510629E-2</v>
      </c>
      <c r="T236" s="161">
        <v>1.3942194066128621E-2</v>
      </c>
      <c r="U236" s="54">
        <v>5878753.7251176462</v>
      </c>
      <c r="W236" s="158">
        <f t="shared" si="45"/>
        <v>1.9662929117278738E-2</v>
      </c>
      <c r="X236" s="161">
        <v>1.3046453017171444E-2</v>
      </c>
      <c r="Y236" s="54">
        <v>5873560.2919425443</v>
      </c>
      <c r="AA236" s="54">
        <v>5853203.2245876472</v>
      </c>
      <c r="AB236" s="54">
        <v>5873560.2919425443</v>
      </c>
      <c r="AC236" s="158">
        <f t="shared" si="46"/>
        <v>1.9662929117278738E-2</v>
      </c>
      <c r="AD236" s="161">
        <v>1.3046453017171444E-2</v>
      </c>
      <c r="AE236" s="54">
        <v>5873562</v>
      </c>
      <c r="AF236" s="156">
        <v>1251.7465513674492</v>
      </c>
      <c r="AG236" s="162">
        <f t="shared" si="47"/>
        <v>1.9663225639793502E-2</v>
      </c>
      <c r="AH236" s="162">
        <f t="shared" si="47"/>
        <v>1.304674761558533E-2</v>
      </c>
      <c r="AJ236" s="54">
        <v>5853203.2245876472</v>
      </c>
      <c r="AK236" s="156">
        <v>1247.4077826760697</v>
      </c>
      <c r="AL236" s="162">
        <f t="shared" si="48"/>
        <v>3.4782280114298292E-3</v>
      </c>
      <c r="AM236" s="161">
        <f t="shared" si="48"/>
        <v>3.4782280114298292E-3</v>
      </c>
      <c r="AN236" s="1"/>
    </row>
    <row r="237" spans="2:40" x14ac:dyDescent="0.2">
      <c r="B237" s="188" t="s">
        <v>524</v>
      </c>
      <c r="D237" s="54">
        <v>6822747</v>
      </c>
      <c r="E237" s="156">
        <v>1246.282957699982</v>
      </c>
      <c r="G237" s="54">
        <v>6616027.5947030289</v>
      </c>
      <c r="H237" s="156">
        <v>1198.9518098664105</v>
      </c>
      <c r="J237" s="158">
        <f t="shared" si="40"/>
        <v>3.1245245328552773E-2</v>
      </c>
      <c r="K237" s="159">
        <f t="shared" si="40"/>
        <v>3.9477106122259631E-2</v>
      </c>
      <c r="L237" s="158">
        <f t="shared" si="41"/>
        <v>1.9100257870187098E-2</v>
      </c>
      <c r="M237" s="160">
        <f t="shared" si="42"/>
        <v>9.0547645222140982E-3</v>
      </c>
      <c r="N237" s="54">
        <v>6953063.2270830451</v>
      </c>
      <c r="P237" s="158">
        <f t="shared" si="43"/>
        <v>1.9100257870187098E-2</v>
      </c>
      <c r="Q237" s="161">
        <v>1.1029766073678449E-2</v>
      </c>
      <c r="R237" s="54">
        <v>6953063.2270830451</v>
      </c>
      <c r="S237" s="158">
        <f t="shared" si="44"/>
        <v>2.1050267923746091E-2</v>
      </c>
      <c r="T237" s="161">
        <v>1.2964333544411177E-2</v>
      </c>
      <c r="U237" s="54">
        <v>6966367.6523259347</v>
      </c>
      <c r="W237" s="158">
        <f t="shared" si="45"/>
        <v>1.7108962230203639E-2</v>
      </c>
      <c r="X237" s="161">
        <v>9.0542399666755369E-3</v>
      </c>
      <c r="Y237" s="54">
        <v>6939477.1207292359</v>
      </c>
      <c r="AA237" s="54">
        <v>6757153.6960614277</v>
      </c>
      <c r="AB237" s="54">
        <v>6939477.1207292359</v>
      </c>
      <c r="AC237" s="158">
        <f t="shared" si="46"/>
        <v>1.7108962230203639E-2</v>
      </c>
      <c r="AD237" s="161">
        <v>9.0542399666755369E-3</v>
      </c>
      <c r="AE237" s="54">
        <v>6939481</v>
      </c>
      <c r="AF237" s="156">
        <v>1257.5678056640616</v>
      </c>
      <c r="AG237" s="162">
        <f t="shared" si="47"/>
        <v>1.7109530809217954E-2</v>
      </c>
      <c r="AH237" s="162">
        <f t="shared" si="47"/>
        <v>9.0548040429805354E-3</v>
      </c>
      <c r="AJ237" s="54">
        <v>6757153.6960614277</v>
      </c>
      <c r="AK237" s="156">
        <v>1224.5265814678035</v>
      </c>
      <c r="AL237" s="162">
        <f t="shared" si="48"/>
        <v>2.6982855820616658E-2</v>
      </c>
      <c r="AM237" s="161">
        <f t="shared" si="48"/>
        <v>2.6982855820616436E-2</v>
      </c>
      <c r="AN237" s="1"/>
    </row>
    <row r="238" spans="2:40" x14ac:dyDescent="0.2">
      <c r="B238" s="188" t="s">
        <v>525</v>
      </c>
      <c r="D238" s="54">
        <v>8296799</v>
      </c>
      <c r="E238" s="156">
        <v>1276.6315921942503</v>
      </c>
      <c r="G238" s="54">
        <v>8214455.9652945148</v>
      </c>
      <c r="H238" s="156">
        <v>1255.6949857696429</v>
      </c>
      <c r="J238" s="158">
        <f t="shared" si="40"/>
        <v>1.0024161679529131E-2</v>
      </c>
      <c r="K238" s="159">
        <f t="shared" si="40"/>
        <v>1.6673321675944042E-2</v>
      </c>
      <c r="L238" s="158">
        <f t="shared" si="41"/>
        <v>1.7576820349195277E-2</v>
      </c>
      <c r="M238" s="160">
        <f t="shared" si="42"/>
        <v>9.0547645222140982E-3</v>
      </c>
      <c r="N238" s="54">
        <v>8442630.3454963826</v>
      </c>
      <c r="P238" s="158">
        <f t="shared" si="43"/>
        <v>1.759506154258017E-2</v>
      </c>
      <c r="Q238" s="161">
        <v>1.0939873261840649E-2</v>
      </c>
      <c r="R238" s="54">
        <v>8442781.6890114173</v>
      </c>
      <c r="S238" s="158">
        <f t="shared" si="44"/>
        <v>2.0743382578239711E-2</v>
      </c>
      <c r="T238" s="161">
        <v>1.4067603917247373E-2</v>
      </c>
      <c r="U238" s="54">
        <v>8468902.6758317575</v>
      </c>
      <c r="W238" s="158">
        <f t="shared" si="45"/>
        <v>2.015197230457777E-2</v>
      </c>
      <c r="X238" s="161">
        <v>1.348006153452852E-2</v>
      </c>
      <c r="Y238" s="54">
        <v>8463995.8636646494</v>
      </c>
      <c r="AA238" s="54">
        <v>8389678.0496295951</v>
      </c>
      <c r="AB238" s="54">
        <v>8463995.8636646494</v>
      </c>
      <c r="AC238" s="158">
        <f t="shared" si="46"/>
        <v>2.015197230457777E-2</v>
      </c>
      <c r="AD238" s="161">
        <v>1.348006153452852E-2</v>
      </c>
      <c r="AE238" s="54">
        <v>8463996</v>
      </c>
      <c r="AF238" s="156">
        <v>1293.8406854547256</v>
      </c>
      <c r="AG238" s="162">
        <f t="shared" si="47"/>
        <v>2.0151988736861082E-2</v>
      </c>
      <c r="AH238" s="162">
        <f t="shared" si="47"/>
        <v>1.3480077859342909E-2</v>
      </c>
      <c r="AJ238" s="54">
        <v>8389678.0496295951</v>
      </c>
      <c r="AK238" s="156">
        <v>1282.4801427691152</v>
      </c>
      <c r="AL238" s="162">
        <f t="shared" si="48"/>
        <v>8.8582601061415467E-3</v>
      </c>
      <c r="AM238" s="161">
        <f t="shared" si="48"/>
        <v>8.8582601061415467E-3</v>
      </c>
      <c r="AN238" s="1"/>
    </row>
    <row r="239" spans="2:40" x14ac:dyDescent="0.2">
      <c r="B239" s="188" t="s">
        <v>526</v>
      </c>
      <c r="D239" s="54">
        <v>7267864</v>
      </c>
      <c r="E239" s="156">
        <v>1309.8569892174207</v>
      </c>
      <c r="G239" s="54">
        <v>7076130.7941648448</v>
      </c>
      <c r="H239" s="156">
        <v>1265.7359245225464</v>
      </c>
      <c r="J239" s="158">
        <f t="shared" si="40"/>
        <v>2.7095769059732877E-2</v>
      </c>
      <c r="K239" s="159">
        <f t="shared" si="40"/>
        <v>3.4858033054183446E-2</v>
      </c>
      <c r="L239" s="158">
        <f t="shared" si="41"/>
        <v>1.840026995927424E-2</v>
      </c>
      <c r="M239" s="160">
        <f t="shared" si="42"/>
        <v>9.0547645222140982E-3</v>
      </c>
      <c r="N239" s="54">
        <v>7401594.6596272904</v>
      </c>
      <c r="P239" s="158">
        <f t="shared" si="43"/>
        <v>1.840026995927424E-2</v>
      </c>
      <c r="Q239" s="161">
        <v>1.0761452367924917E-2</v>
      </c>
      <c r="R239" s="54">
        <v>7401594.6596272904</v>
      </c>
      <c r="S239" s="158">
        <f t="shared" si="44"/>
        <v>2.1495614475547375E-2</v>
      </c>
      <c r="T239" s="161">
        <v>1.3833579321477663E-2</v>
      </c>
      <c r="U239" s="54">
        <v>7424091.2026047101</v>
      </c>
      <c r="W239" s="158">
        <f t="shared" si="45"/>
        <v>1.9121840849103844E-2</v>
      </c>
      <c r="X239" s="161">
        <v>1.1477610898224189E-2</v>
      </c>
      <c r="Y239" s="54">
        <v>7406838.9387209313</v>
      </c>
      <c r="AA239" s="54">
        <v>7227071.3302173465</v>
      </c>
      <c r="AB239" s="54">
        <v>7406838.9387209313</v>
      </c>
      <c r="AC239" s="158">
        <f t="shared" si="46"/>
        <v>1.9121840849103844E-2</v>
      </c>
      <c r="AD239" s="161">
        <v>1.1477610898224189E-2</v>
      </c>
      <c r="AE239" s="54">
        <v>7406841</v>
      </c>
      <c r="AF239" s="156">
        <v>1324.8913867812405</v>
      </c>
      <c r="AG239" s="162">
        <f t="shared" si="47"/>
        <v>1.9122124464629575E-2</v>
      </c>
      <c r="AH239" s="162">
        <f t="shared" si="47"/>
        <v>1.1477892386406285E-2</v>
      </c>
      <c r="AJ239" s="54">
        <v>7227071.3302173465</v>
      </c>
      <c r="AK239" s="156">
        <v>1292.7352642048891</v>
      </c>
      <c r="AL239" s="162">
        <f t="shared" si="48"/>
        <v>2.4874483946355053E-2</v>
      </c>
      <c r="AM239" s="161">
        <f t="shared" si="48"/>
        <v>2.4874483946355053E-2</v>
      </c>
      <c r="AN239" s="1"/>
    </row>
    <row r="240" spans="2:40" x14ac:dyDescent="0.2">
      <c r="B240" s="188" t="s">
        <v>527</v>
      </c>
      <c r="D240" s="54">
        <v>7890030</v>
      </c>
      <c r="E240" s="156">
        <v>1282.8743235586194</v>
      </c>
      <c r="G240" s="54">
        <v>7900053.8406386739</v>
      </c>
      <c r="H240" s="156">
        <v>1276.1142546943431</v>
      </c>
      <c r="J240" s="158">
        <f t="shared" si="40"/>
        <v>-1.2688319397407E-3</v>
      </c>
      <c r="K240" s="159">
        <f t="shared" si="40"/>
        <v>5.2973852767559393E-3</v>
      </c>
      <c r="L240" s="158">
        <f t="shared" si="41"/>
        <v>1.7493555160112972E-2</v>
      </c>
      <c r="M240" s="160">
        <f t="shared" si="42"/>
        <v>9.0547645222140982E-3</v>
      </c>
      <c r="N240" s="54">
        <v>8028054.6750199469</v>
      </c>
      <c r="P240" s="158">
        <f t="shared" si="43"/>
        <v>1.7631578079879473E-2</v>
      </c>
      <c r="Q240" s="161">
        <v>1.0984798643365323E-2</v>
      </c>
      <c r="R240" s="54">
        <v>8029143.6799975913</v>
      </c>
      <c r="S240" s="158">
        <f t="shared" si="44"/>
        <v>2.1199255589534394E-2</v>
      </c>
      <c r="T240" s="161">
        <v>1.4529173450924304E-2</v>
      </c>
      <c r="U240" s="54">
        <v>8057292.7625790937</v>
      </c>
      <c r="W240" s="158">
        <f t="shared" si="45"/>
        <v>2.0801329224166887E-2</v>
      </c>
      <c r="X240" s="161">
        <v>1.4133846188060684E-2</v>
      </c>
      <c r="Y240" s="54">
        <v>8054153.1116185542</v>
      </c>
      <c r="AA240" s="54">
        <v>8068569.4314659275</v>
      </c>
      <c r="AB240" s="54">
        <v>8054153.1116185542</v>
      </c>
      <c r="AC240" s="158">
        <f t="shared" si="46"/>
        <v>2.0801329224166887E-2</v>
      </c>
      <c r="AD240" s="161">
        <v>1.4133846188060684E-2</v>
      </c>
      <c r="AE240" s="54">
        <v>8054154</v>
      </c>
      <c r="AF240" s="156">
        <v>1301.0064154287513</v>
      </c>
      <c r="AG240" s="162">
        <f t="shared" si="47"/>
        <v>2.0801441819612743E-2</v>
      </c>
      <c r="AH240" s="162">
        <f t="shared" si="47"/>
        <v>1.4133958048076378E-2</v>
      </c>
      <c r="AJ240" s="54">
        <v>8068569.4314659275</v>
      </c>
      <c r="AK240" s="156">
        <v>1303.3349739363669</v>
      </c>
      <c r="AL240" s="162">
        <f t="shared" si="48"/>
        <v>-1.7866155318326804E-3</v>
      </c>
      <c r="AM240" s="161">
        <f t="shared" si="48"/>
        <v>-1.7866155318326804E-3</v>
      </c>
      <c r="AN240" s="1"/>
    </row>
    <row r="241" spans="2:40" x14ac:dyDescent="0.2">
      <c r="B241" s="188"/>
      <c r="D241" s="1"/>
      <c r="G241" s="1"/>
      <c r="N241" s="1"/>
      <c r="P241" s="52"/>
      <c r="R241" s="1"/>
      <c r="T241" s="51"/>
      <c r="U241" s="1"/>
      <c r="W241" s="52"/>
      <c r="X241" s="51"/>
      <c r="Y241" s="1"/>
      <c r="AA241" s="1"/>
      <c r="AB241" s="1"/>
      <c r="AC241" s="52"/>
      <c r="AD241" s="51"/>
      <c r="AE241" s="1"/>
      <c r="AF241" s="74"/>
      <c r="AJ241" s="1"/>
      <c r="AK241" s="74"/>
      <c r="AN241" s="1"/>
    </row>
    <row r="242" spans="2:40" x14ac:dyDescent="0.2">
      <c r="B242" s="188" t="s">
        <v>12</v>
      </c>
      <c r="D242" s="155">
        <f>SUM(D231:D240)</f>
        <v>70541332</v>
      </c>
      <c r="E242" s="157">
        <v>1221.3287082470968</v>
      </c>
      <c r="G242" s="155">
        <f>SUM(G231:G240)</f>
        <v>70552718.253373623</v>
      </c>
      <c r="H242" s="157">
        <v>1212.7935472056897</v>
      </c>
      <c r="J242" s="158">
        <f>D242/G242-1</f>
        <v>-1.6138645902674664E-4</v>
      </c>
      <c r="K242" s="159">
        <f>E242/H242-1</f>
        <v>7.0376042658475413E-3</v>
      </c>
      <c r="L242" s="158">
        <f>N242/$D242-1</f>
        <v>1.8217894774133159E-2</v>
      </c>
      <c r="M242" s="160">
        <f>M$219</f>
        <v>9.0547645222140982E-3</v>
      </c>
      <c r="N242" s="155">
        <f>SUM(N231:N240)</f>
        <v>71826446.563603193</v>
      </c>
      <c r="P242" s="158">
        <f>R242/$D242-1</f>
        <v>1.824533101692416E-2</v>
      </c>
      <c r="Q242" s="161">
        <v>1.0966219827246659E-2</v>
      </c>
      <c r="R242" s="155">
        <f>SUM(R231:R240)</f>
        <v>71828381.952714741</v>
      </c>
      <c r="S242" s="158">
        <f>U242/$D242-1</f>
        <v>2.0899519676170764E-2</v>
      </c>
      <c r="T242" s="161">
        <v>1.3601434538093482E-2</v>
      </c>
      <c r="U242" s="155">
        <f>SUM(U231:U240)</f>
        <v>72015611.956117287</v>
      </c>
      <c r="W242" s="158">
        <f>Y242/$D242-1</f>
        <v>2.0034530912890203E-2</v>
      </c>
      <c r="X242" s="161">
        <v>1.2742629303667874E-2</v>
      </c>
      <c r="Y242" s="155">
        <f>SUM(Y231:Y240)</f>
        <v>71954594.49659045</v>
      </c>
      <c r="AA242" s="155">
        <f>SUM(AA231:AA240)</f>
        <v>72057674.199341565</v>
      </c>
      <c r="AB242" s="155">
        <f>SUM(AB231:AB240)</f>
        <v>71954594.49659045</v>
      </c>
      <c r="AC242" s="158">
        <f>AB242/$D242-1</f>
        <v>2.0034530912890203E-2</v>
      </c>
      <c r="AD242" s="161">
        <v>1.2742629303667874E-2</v>
      </c>
      <c r="AE242" s="155">
        <f>SUM(AE231:AE240)</f>
        <v>71954598</v>
      </c>
      <c r="AF242" s="157">
        <v>1236.891707457446</v>
      </c>
      <c r="AG242" s="162">
        <f t="shared" ref="AG242:AH242" si="49">AE242/D242 - 1</f>
        <v>2.0034580577525718E-2</v>
      </c>
      <c r="AH242" s="162">
        <f t="shared" si="49"/>
        <v>1.2742678613266945E-2</v>
      </c>
      <c r="AJ242" s="155">
        <f>SUM(AJ231:AJ240)</f>
        <v>72057674.199341565</v>
      </c>
      <c r="AK242" s="157">
        <v>1238.6635761044199</v>
      </c>
      <c r="AL242" s="162">
        <f t="shared" ref="AL242:AM242" si="50">AE242/AJ242-1</f>
        <v>-1.4304680311553186E-3</v>
      </c>
      <c r="AM242" s="161">
        <f t="shared" si="50"/>
        <v>-1.4304680311553186E-3</v>
      </c>
      <c r="AN242" s="1"/>
    </row>
    <row r="243" spans="2:40" x14ac:dyDescent="0.2">
      <c r="B243" s="188"/>
      <c r="D243" s="1"/>
      <c r="G243" s="1"/>
      <c r="N243" s="1"/>
      <c r="P243" s="52"/>
      <c r="R243" s="1"/>
      <c r="T243" s="51"/>
      <c r="U243" s="1"/>
      <c r="W243" s="52"/>
      <c r="X243" s="51"/>
      <c r="Y243" s="1"/>
      <c r="AA243" s="1"/>
      <c r="AB243" s="1"/>
      <c r="AC243" s="52"/>
      <c r="AD243" s="51"/>
      <c r="AE243" s="1"/>
      <c r="AF243" s="74"/>
      <c r="AJ243" s="1"/>
      <c r="AK243" s="74"/>
      <c r="AN243" s="1"/>
    </row>
    <row r="244" spans="2:40" x14ac:dyDescent="0.2">
      <c r="B244" s="204" t="s">
        <v>495</v>
      </c>
      <c r="D244" s="1"/>
      <c r="G244" s="1"/>
      <c r="N244" s="1"/>
      <c r="P244" s="52"/>
      <c r="R244" s="1"/>
      <c r="T244" s="51"/>
      <c r="U244" s="1"/>
      <c r="W244" s="52"/>
      <c r="X244" s="51"/>
      <c r="Y244" s="1"/>
      <c r="AA244" s="1"/>
      <c r="AB244" s="1"/>
      <c r="AC244" s="52"/>
      <c r="AD244" s="51"/>
      <c r="AE244" s="1"/>
      <c r="AF244" s="74"/>
      <c r="AJ244" s="1"/>
      <c r="AK244" s="74"/>
      <c r="AN244" s="1"/>
    </row>
    <row r="245" spans="2:40" x14ac:dyDescent="0.2">
      <c r="B245" s="188" t="s">
        <v>528</v>
      </c>
      <c r="D245" s="54">
        <v>6884640</v>
      </c>
      <c r="E245" s="156">
        <v>1171.1077581167872</v>
      </c>
      <c r="G245" s="54">
        <v>6728345.783643527</v>
      </c>
      <c r="H245" s="156">
        <v>1131.0632364508494</v>
      </c>
      <c r="J245" s="158">
        <f t="shared" ref="J245:K254" si="51">D245/G245-1</f>
        <v>2.3229218797943041E-2</v>
      </c>
      <c r="K245" s="159">
        <f t="shared" si="51"/>
        <v>3.5404317261334528E-2</v>
      </c>
      <c r="L245" s="158">
        <f t="shared" ref="L245:L254" si="52">N245/$D245-1</f>
        <v>2.3270754282440631E-2</v>
      </c>
      <c r="M245" s="160">
        <f t="shared" ref="M245:M254" si="53">M$219</f>
        <v>9.0547645222140982E-3</v>
      </c>
      <c r="N245" s="54">
        <v>7044850.7657630621</v>
      </c>
      <c r="P245" s="158">
        <f t="shared" ref="P245:P254" si="54">R245/$D245-1</f>
        <v>2.3302434764666868E-2</v>
      </c>
      <c r="Q245" s="161">
        <v>1.1269639755619787E-2</v>
      </c>
      <c r="R245" s="54">
        <v>7045068.8744782163</v>
      </c>
      <c r="S245" s="158">
        <f t="shared" ref="S245:S254" si="55">U245/$D245-1</f>
        <v>2.3761092796421357E-2</v>
      </c>
      <c r="T245" s="161">
        <v>1.1722904525433453E-2</v>
      </c>
      <c r="U245" s="54">
        <v>7048226.5699099544</v>
      </c>
      <c r="W245" s="158">
        <f t="shared" ref="W245:W254" si="56">Y245/$D245-1</f>
        <v>2.1270942656266723E-2</v>
      </c>
      <c r="X245" s="161">
        <v>9.262035529503887E-3</v>
      </c>
      <c r="Y245" s="54">
        <v>7031082.7826490402</v>
      </c>
      <c r="AA245" s="54">
        <v>6871867.7377836648</v>
      </c>
      <c r="AB245" s="54">
        <v>7031082.7826490402</v>
      </c>
      <c r="AC245" s="158">
        <f t="shared" ref="AC245:AC254" si="57">AB245/$D245-1</f>
        <v>2.1270942656266723E-2</v>
      </c>
      <c r="AD245" s="161">
        <v>9.262035529503887E-3</v>
      </c>
      <c r="AE245" s="54">
        <v>7031085</v>
      </c>
      <c r="AF245" s="156">
        <v>1181.9549725273685</v>
      </c>
      <c r="AG245" s="162">
        <f t="shared" ref="AG245:AH254" si="58">AE245/D245 - 1</f>
        <v>2.1271264728438988E-2</v>
      </c>
      <c r="AH245" s="162">
        <f t="shared" si="58"/>
        <v>9.2623538144980255E-3</v>
      </c>
      <c r="AJ245" s="54">
        <v>6871867.7377836648</v>
      </c>
      <c r="AK245" s="156">
        <v>1155.1898808254773</v>
      </c>
      <c r="AL245" s="162">
        <f t="shared" ref="AL245:AM254" si="59">AE245/AJ245-1</f>
        <v>2.3169430537917535E-2</v>
      </c>
      <c r="AM245" s="161">
        <f t="shared" si="59"/>
        <v>2.3169430537917535E-2</v>
      </c>
      <c r="AN245" s="1"/>
    </row>
    <row r="246" spans="2:40" x14ac:dyDescent="0.2">
      <c r="B246" s="188" t="s">
        <v>529</v>
      </c>
      <c r="D246" s="54">
        <v>7444014</v>
      </c>
      <c r="E246" s="156">
        <v>1152.3910365085628</v>
      </c>
      <c r="G246" s="54">
        <v>7507193.7261682078</v>
      </c>
      <c r="H246" s="156">
        <v>1150.1033100402517</v>
      </c>
      <c r="J246" s="158">
        <f t="shared" si="51"/>
        <v>-8.4158912734566549E-3</v>
      </c>
      <c r="K246" s="159">
        <f t="shared" si="51"/>
        <v>1.9891486689409543E-3</v>
      </c>
      <c r="L246" s="158">
        <f t="shared" si="52"/>
        <v>2.1565964921082648E-2</v>
      </c>
      <c r="M246" s="160">
        <f t="shared" si="53"/>
        <v>9.0547645222140982E-3</v>
      </c>
      <c r="N246" s="54">
        <v>7604551.3447960475</v>
      </c>
      <c r="P246" s="158">
        <f t="shared" si="54"/>
        <v>2.1703288652274333E-2</v>
      </c>
      <c r="Q246" s="161">
        <v>1.1093529512838485E-2</v>
      </c>
      <c r="R246" s="54">
        <v>7605573.5845735716</v>
      </c>
      <c r="S246" s="158">
        <f t="shared" si="55"/>
        <v>2.2641944185702645E-2</v>
      </c>
      <c r="T246" s="161">
        <v>1.2022437686896259E-2</v>
      </c>
      <c r="U246" s="54">
        <v>7612560.9495055899</v>
      </c>
      <c r="W246" s="158">
        <f t="shared" si="56"/>
        <v>2.176811638258469E-2</v>
      </c>
      <c r="X246" s="161">
        <v>1.1157684047112593E-2</v>
      </c>
      <c r="Y246" s="54">
        <v>7606056.1631055903</v>
      </c>
      <c r="AA246" s="54">
        <v>7667329.2406519428</v>
      </c>
      <c r="AB246" s="54">
        <v>7606056.1631055903</v>
      </c>
      <c r="AC246" s="158">
        <f t="shared" si="57"/>
        <v>2.176811638258469E-2</v>
      </c>
      <c r="AD246" s="161">
        <v>1.1157684047112593E-2</v>
      </c>
      <c r="AE246" s="54">
        <v>7606060</v>
      </c>
      <c r="AF246" s="156">
        <v>1165.2496394055026</v>
      </c>
      <c r="AG246" s="162">
        <f t="shared" si="58"/>
        <v>2.1768631816114326E-2</v>
      </c>
      <c r="AH246" s="162">
        <f t="shared" si="58"/>
        <v>1.1158194128182419E-2</v>
      </c>
      <c r="AJ246" s="54">
        <v>7667329.2406519428</v>
      </c>
      <c r="AK246" s="156">
        <v>1174.6360971216297</v>
      </c>
      <c r="AL246" s="162">
        <f t="shared" si="59"/>
        <v>-7.9909494856560404E-3</v>
      </c>
      <c r="AM246" s="161">
        <f t="shared" si="59"/>
        <v>-7.9909494856560404E-3</v>
      </c>
      <c r="AN246" s="1"/>
    </row>
    <row r="247" spans="2:40" x14ac:dyDescent="0.2">
      <c r="B247" s="188" t="s">
        <v>530</v>
      </c>
      <c r="D247" s="54">
        <v>7253685</v>
      </c>
      <c r="E247" s="156">
        <v>1254.8043108321856</v>
      </c>
      <c r="G247" s="54">
        <v>7249576.861081874</v>
      </c>
      <c r="H247" s="156">
        <v>1245.104784051309</v>
      </c>
      <c r="J247" s="158">
        <f t="shared" si="51"/>
        <v>5.6667292406809011E-4</v>
      </c>
      <c r="K247" s="159">
        <f t="shared" si="51"/>
        <v>7.7901289153483599E-3</v>
      </c>
      <c r="L247" s="158">
        <f t="shared" si="52"/>
        <v>1.8137923165391534E-2</v>
      </c>
      <c r="M247" s="160">
        <f t="shared" si="53"/>
        <v>9.0547645222140982E-3</v>
      </c>
      <c r="N247" s="54">
        <v>7385251.7811959526</v>
      </c>
      <c r="P247" s="158">
        <f t="shared" si="54"/>
        <v>1.8137923165391534E-2</v>
      </c>
      <c r="Q247" s="161">
        <v>1.0840298124199732E-2</v>
      </c>
      <c r="R247" s="54">
        <v>7385251.7811959526</v>
      </c>
      <c r="S247" s="158">
        <f t="shared" si="55"/>
        <v>2.0928098814840146E-2</v>
      </c>
      <c r="T247" s="161">
        <v>1.3610474856777355E-2</v>
      </c>
      <c r="U247" s="54">
        <v>7405490.8364517242</v>
      </c>
      <c r="W247" s="158">
        <f t="shared" si="56"/>
        <v>2.044369510514521E-2</v>
      </c>
      <c r="X247" s="161">
        <v>1.3129543168467261E-2</v>
      </c>
      <c r="Y247" s="54">
        <v>7401977.1245287657</v>
      </c>
      <c r="AA247" s="54">
        <v>7404217.1651401082</v>
      </c>
      <c r="AB247" s="54">
        <v>7401977.1245287657</v>
      </c>
      <c r="AC247" s="158">
        <f t="shared" si="57"/>
        <v>2.044369510514521E-2</v>
      </c>
      <c r="AD247" s="161">
        <v>1.3129543168467261E-2</v>
      </c>
      <c r="AE247" s="54">
        <v>7401977</v>
      </c>
      <c r="AF247" s="156">
        <v>1271.2792968115925</v>
      </c>
      <c r="AG247" s="162">
        <f t="shared" si="58"/>
        <v>2.044367793748969E-2</v>
      </c>
      <c r="AH247" s="162">
        <f t="shared" si="58"/>
        <v>1.3129526123862867E-2</v>
      </c>
      <c r="AJ247" s="54">
        <v>7404217.1651401082</v>
      </c>
      <c r="AK247" s="156">
        <v>1271.6640420714141</v>
      </c>
      <c r="AL247" s="162">
        <f t="shared" si="59"/>
        <v>-3.0255259808631418E-4</v>
      </c>
      <c r="AM247" s="161">
        <f t="shared" si="59"/>
        <v>-3.0255259808620316E-4</v>
      </c>
      <c r="AN247" s="1"/>
    </row>
    <row r="248" spans="2:40" x14ac:dyDescent="0.2">
      <c r="B248" s="188" t="s">
        <v>531</v>
      </c>
      <c r="D248" s="54">
        <v>9065695</v>
      </c>
      <c r="E248" s="156">
        <v>1177.1855878301387</v>
      </c>
      <c r="G248" s="54">
        <v>9155509.6210470665</v>
      </c>
      <c r="H248" s="156">
        <v>1180.5073675784809</v>
      </c>
      <c r="J248" s="158">
        <f t="shared" si="51"/>
        <v>-9.8098986036339042E-3</v>
      </c>
      <c r="K248" s="159">
        <f t="shared" si="51"/>
        <v>-2.8138577018421707E-3</v>
      </c>
      <c r="L248" s="158">
        <f t="shared" si="52"/>
        <v>1.8144278559761196E-2</v>
      </c>
      <c r="M248" s="160">
        <f t="shared" si="53"/>
        <v>9.0547645222140982E-3</v>
      </c>
      <c r="N248" s="54">
        <v>9230185.4954178333</v>
      </c>
      <c r="P248" s="158">
        <f t="shared" si="54"/>
        <v>1.821509512766073E-2</v>
      </c>
      <c r="Q248" s="161">
        <v>1.1071519670506902E-2</v>
      </c>
      <c r="R248" s="54">
        <v>9230827.4968233574</v>
      </c>
      <c r="S248" s="158">
        <f t="shared" si="55"/>
        <v>2.0326192911293894E-2</v>
      </c>
      <c r="T248" s="161">
        <v>1.3167806451644726E-2</v>
      </c>
      <c r="U248" s="54">
        <v>9249966.0654449519</v>
      </c>
      <c r="W248" s="158">
        <f t="shared" si="56"/>
        <v>2.0010836032680279E-2</v>
      </c>
      <c r="X248" s="161">
        <v>1.2854662048243037E-2</v>
      </c>
      <c r="Y248" s="54">
        <v>9247107.1361672897</v>
      </c>
      <c r="AA248" s="54">
        <v>9350805.266398089</v>
      </c>
      <c r="AB248" s="54">
        <v>9247107.1361672897</v>
      </c>
      <c r="AC248" s="158">
        <f t="shared" si="57"/>
        <v>2.0010836032680279E-2</v>
      </c>
      <c r="AD248" s="161">
        <v>1.2854662048243037E-2</v>
      </c>
      <c r="AE248" s="54">
        <v>9247108</v>
      </c>
      <c r="AF248" s="156">
        <v>1192.3180221119658</v>
      </c>
      <c r="AG248" s="162">
        <f t="shared" si="58"/>
        <v>2.0010931318558578E-2</v>
      </c>
      <c r="AH248" s="162">
        <f t="shared" si="58"/>
        <v>1.2854756665616307E-2</v>
      </c>
      <c r="AJ248" s="54">
        <v>9350805.266398089</v>
      </c>
      <c r="AK248" s="156">
        <v>1205.6887018499106</v>
      </c>
      <c r="AL248" s="162">
        <f t="shared" si="59"/>
        <v>-1.1089661632749714E-2</v>
      </c>
      <c r="AM248" s="161">
        <f t="shared" si="59"/>
        <v>-1.1089661632749714E-2</v>
      </c>
      <c r="AN248" s="1"/>
    </row>
    <row r="249" spans="2:40" x14ac:dyDescent="0.2">
      <c r="B249" s="188" t="s">
        <v>532</v>
      </c>
      <c r="D249" s="54">
        <v>6490703</v>
      </c>
      <c r="E249" s="156">
        <v>1222.5104174566486</v>
      </c>
      <c r="G249" s="54">
        <v>6550594.6343555823</v>
      </c>
      <c r="H249" s="156">
        <v>1224.8372679187369</v>
      </c>
      <c r="J249" s="158">
        <f t="shared" si="51"/>
        <v>-9.1429309396541258E-3</v>
      </c>
      <c r="K249" s="159">
        <f t="shared" si="51"/>
        <v>-1.8997221288360455E-3</v>
      </c>
      <c r="L249" s="158">
        <f t="shared" si="52"/>
        <v>1.8291711750701989E-2</v>
      </c>
      <c r="M249" s="160">
        <f t="shared" si="53"/>
        <v>9.0547645222140982E-3</v>
      </c>
      <c r="N249" s="54">
        <v>6609429.0683354167</v>
      </c>
      <c r="P249" s="158">
        <f t="shared" si="54"/>
        <v>1.8299883317532961E-2</v>
      </c>
      <c r="Q249" s="161">
        <v>1.0910086069272129E-2</v>
      </c>
      <c r="R249" s="54">
        <v>6609482.1075487612</v>
      </c>
      <c r="S249" s="158">
        <f t="shared" si="55"/>
        <v>2.0744181460457867E-2</v>
      </c>
      <c r="T249" s="161">
        <v>1.3336645952587656E-2</v>
      </c>
      <c r="U249" s="54">
        <v>6625347.3208379382</v>
      </c>
      <c r="W249" s="158">
        <f t="shared" si="56"/>
        <v>2.0068432413023585E-2</v>
      </c>
      <c r="X249" s="161">
        <v>1.2665800812669437E-2</v>
      </c>
      <c r="Y249" s="54">
        <v>6620961.2344685094</v>
      </c>
      <c r="AA249" s="54">
        <v>6690324.9890273204</v>
      </c>
      <c r="AB249" s="54">
        <v>6620961.2344685094</v>
      </c>
      <c r="AC249" s="158">
        <f t="shared" si="57"/>
        <v>2.0068432413023585E-2</v>
      </c>
      <c r="AD249" s="161">
        <v>1.2665800812669437E-2</v>
      </c>
      <c r="AE249" s="54">
        <v>6620959</v>
      </c>
      <c r="AF249" s="156">
        <v>1237.9940730922297</v>
      </c>
      <c r="AG249" s="162">
        <f t="shared" si="58"/>
        <v>2.0068088156244501E-2</v>
      </c>
      <c r="AH249" s="162">
        <f t="shared" si="58"/>
        <v>1.2665459054159944E-2</v>
      </c>
      <c r="AJ249" s="54">
        <v>6690324.9890273204</v>
      </c>
      <c r="AK249" s="156">
        <v>1250.9642007263087</v>
      </c>
      <c r="AL249" s="162">
        <f t="shared" si="59"/>
        <v>-1.0368104560105285E-2</v>
      </c>
      <c r="AM249" s="161">
        <f t="shared" si="59"/>
        <v>-1.0368104560105396E-2</v>
      </c>
      <c r="AN249" s="1"/>
    </row>
    <row r="250" spans="2:40" x14ac:dyDescent="0.2">
      <c r="B250" s="188" t="s">
        <v>533</v>
      </c>
      <c r="D250" s="54">
        <v>6459441</v>
      </c>
      <c r="E250" s="156">
        <v>1254.7663659333944</v>
      </c>
      <c r="G250" s="54">
        <v>6369914.0957594952</v>
      </c>
      <c r="H250" s="156">
        <v>1230.1371565242027</v>
      </c>
      <c r="J250" s="158">
        <f t="shared" si="51"/>
        <v>1.4054648601949493E-2</v>
      </c>
      <c r="K250" s="159">
        <f t="shared" si="51"/>
        <v>2.0021514900649295E-2</v>
      </c>
      <c r="L250" s="158">
        <f t="shared" si="52"/>
        <v>1.6873460911823956E-2</v>
      </c>
      <c r="M250" s="160">
        <f t="shared" si="53"/>
        <v>9.0547645222140982E-3</v>
      </c>
      <c r="N250" s="54">
        <v>6568434.125225733</v>
      </c>
      <c r="P250" s="158">
        <f t="shared" si="54"/>
        <v>1.6873460911823956E-2</v>
      </c>
      <c r="Q250" s="161">
        <v>1.0925009927877927E-2</v>
      </c>
      <c r="R250" s="54">
        <v>6568434.125225733</v>
      </c>
      <c r="S250" s="158">
        <f t="shared" si="55"/>
        <v>2.0248958292548913E-2</v>
      </c>
      <c r="T250" s="161">
        <v>1.4280761507883932E-2</v>
      </c>
      <c r="U250" s="54">
        <v>6590237.9514021808</v>
      </c>
      <c r="W250" s="158">
        <f t="shared" si="56"/>
        <v>1.8019781521790401E-2</v>
      </c>
      <c r="X250" s="161">
        <v>1.2064624853978856E-2</v>
      </c>
      <c r="Y250" s="54">
        <v>6575838.7155728955</v>
      </c>
      <c r="AA250" s="54">
        <v>6505790.364329204</v>
      </c>
      <c r="AB250" s="54">
        <v>6575838.7155728955</v>
      </c>
      <c r="AC250" s="158">
        <f t="shared" si="57"/>
        <v>1.8019781521790401E-2</v>
      </c>
      <c r="AD250" s="161">
        <v>1.2064624853978856E-2</v>
      </c>
      <c r="AE250" s="54">
        <v>6575838</v>
      </c>
      <c r="AF250" s="156">
        <v>1269.9045132286535</v>
      </c>
      <c r="AG250" s="162">
        <f t="shared" si="58"/>
        <v>1.8019670742406291E-2</v>
      </c>
      <c r="AH250" s="162">
        <f t="shared" si="58"/>
        <v>1.206451472262593E-2</v>
      </c>
      <c r="AJ250" s="54">
        <v>6505790.364329204</v>
      </c>
      <c r="AK250" s="156">
        <v>1256.3771409485973</v>
      </c>
      <c r="AL250" s="162">
        <f t="shared" si="59"/>
        <v>1.076696784680653E-2</v>
      </c>
      <c r="AM250" s="161">
        <f t="shared" si="59"/>
        <v>1.076696784680653E-2</v>
      </c>
      <c r="AN250" s="1"/>
    </row>
    <row r="251" spans="2:40" x14ac:dyDescent="0.2">
      <c r="B251" s="188" t="s">
        <v>534</v>
      </c>
      <c r="D251" s="54">
        <v>5860697</v>
      </c>
      <c r="E251" s="156">
        <v>1231.0925241837467</v>
      </c>
      <c r="G251" s="54">
        <v>5868941.0854451619</v>
      </c>
      <c r="H251" s="156">
        <v>1225.9988841402433</v>
      </c>
      <c r="J251" s="158">
        <f t="shared" si="51"/>
        <v>-1.4046972571606364E-3</v>
      </c>
      <c r="K251" s="159">
        <f t="shared" si="51"/>
        <v>4.1546857092578104E-3</v>
      </c>
      <c r="L251" s="158">
        <f t="shared" si="52"/>
        <v>1.6614152135610682E-2</v>
      </c>
      <c r="M251" s="160">
        <f t="shared" si="53"/>
        <v>9.0547645222140982E-3</v>
      </c>
      <c r="N251" s="54">
        <v>5958067.5115787173</v>
      </c>
      <c r="P251" s="158">
        <f t="shared" si="54"/>
        <v>1.6614152135610682E-2</v>
      </c>
      <c r="Q251" s="161">
        <v>1.0985788815460973E-2</v>
      </c>
      <c r="R251" s="54">
        <v>5958067.5115787173</v>
      </c>
      <c r="S251" s="158">
        <f t="shared" si="55"/>
        <v>2.0094990288666459E-2</v>
      </c>
      <c r="T251" s="161">
        <v>1.4447355722151611E-2</v>
      </c>
      <c r="U251" s="54">
        <v>5978467.6492998162</v>
      </c>
      <c r="W251" s="158">
        <f t="shared" si="56"/>
        <v>1.970695837570835E-2</v>
      </c>
      <c r="X251" s="161">
        <v>1.4061472101720485E-2</v>
      </c>
      <c r="Y251" s="54">
        <v>5976193.5118316384</v>
      </c>
      <c r="AA251" s="54">
        <v>5994131.1277530491</v>
      </c>
      <c r="AB251" s="54">
        <v>5976193.5118316384</v>
      </c>
      <c r="AC251" s="158">
        <f t="shared" si="57"/>
        <v>1.970695837570835E-2</v>
      </c>
      <c r="AD251" s="161">
        <v>1.4061472101720485E-2</v>
      </c>
      <c r="AE251" s="54">
        <v>5976193</v>
      </c>
      <c r="AF251" s="156">
        <v>1248.4033904475616</v>
      </c>
      <c r="AG251" s="162">
        <f t="shared" si="58"/>
        <v>1.9706871042812768E-2</v>
      </c>
      <c r="AH251" s="162">
        <f t="shared" si="58"/>
        <v>1.4061385252333025E-2</v>
      </c>
      <c r="AJ251" s="54">
        <v>5994131.1277530491</v>
      </c>
      <c r="AK251" s="156">
        <v>1252.1505953161441</v>
      </c>
      <c r="AL251" s="162">
        <f t="shared" si="59"/>
        <v>-2.992615171529156E-3</v>
      </c>
      <c r="AM251" s="161">
        <f t="shared" si="59"/>
        <v>-2.992615171529267E-3</v>
      </c>
      <c r="AN251" s="1"/>
    </row>
    <row r="252" spans="2:40" x14ac:dyDescent="0.2">
      <c r="B252" s="188" t="s">
        <v>535</v>
      </c>
      <c r="D252" s="54">
        <v>6312816</v>
      </c>
      <c r="E252" s="156">
        <v>1235.4608916943773</v>
      </c>
      <c r="G252" s="54">
        <v>6393243.6221976429</v>
      </c>
      <c r="H252" s="156">
        <v>1245.3182556456932</v>
      </c>
      <c r="J252" s="158">
        <f t="shared" si="51"/>
        <v>-1.2580096575452671E-2</v>
      </c>
      <c r="K252" s="159">
        <f t="shared" si="51"/>
        <v>-7.9155379812567705E-3</v>
      </c>
      <c r="L252" s="158">
        <f t="shared" si="52"/>
        <v>1.5770636294231366E-2</v>
      </c>
      <c r="M252" s="160">
        <f t="shared" si="53"/>
        <v>9.0547645222140982E-3</v>
      </c>
      <c r="N252" s="54">
        <v>6412373.1251284052</v>
      </c>
      <c r="P252" s="158">
        <f t="shared" si="54"/>
        <v>1.5770636294231366E-2</v>
      </c>
      <c r="Q252" s="161">
        <v>1.0994710621918369E-2</v>
      </c>
      <c r="R252" s="54">
        <v>6412373.1251284052</v>
      </c>
      <c r="S252" s="158">
        <f t="shared" si="55"/>
        <v>2.0029986807694744E-2</v>
      </c>
      <c r="T252" s="161">
        <v>1.5234034624732828E-2</v>
      </c>
      <c r="U252" s="54">
        <v>6439261.6211994048</v>
      </c>
      <c r="W252" s="158">
        <f t="shared" si="56"/>
        <v>2.0029986807694744E-2</v>
      </c>
      <c r="X252" s="161">
        <v>1.5234034624732828E-2</v>
      </c>
      <c r="Y252" s="54">
        <v>6439261.6211994048</v>
      </c>
      <c r="AA252" s="54">
        <v>6529617.5315443315</v>
      </c>
      <c r="AB252" s="54">
        <v>6439261.6211994048</v>
      </c>
      <c r="AC252" s="158">
        <f t="shared" si="57"/>
        <v>2.0029986807694744E-2</v>
      </c>
      <c r="AD252" s="161">
        <v>1.5234034624732828E-2</v>
      </c>
      <c r="AE252" s="54">
        <v>6439262</v>
      </c>
      <c r="AF252" s="156">
        <v>1254.2820194812368</v>
      </c>
      <c r="AG252" s="162">
        <f t="shared" si="58"/>
        <v>2.0030046812706148E-2</v>
      </c>
      <c r="AH252" s="162">
        <f t="shared" si="58"/>
        <v>1.5234094347614136E-2</v>
      </c>
      <c r="AJ252" s="54">
        <v>6529617.5315443315</v>
      </c>
      <c r="AK252" s="156">
        <v>1271.882067216012</v>
      </c>
      <c r="AL252" s="162">
        <f t="shared" si="59"/>
        <v>-1.3837798478674612E-2</v>
      </c>
      <c r="AM252" s="161">
        <f t="shared" si="59"/>
        <v>-1.3837798478674612E-2</v>
      </c>
      <c r="AN252" s="1"/>
    </row>
    <row r="253" spans="2:40" x14ac:dyDescent="0.2">
      <c r="B253" s="188" t="s">
        <v>536</v>
      </c>
      <c r="D253" s="54">
        <v>7345372</v>
      </c>
      <c r="E253" s="156">
        <v>1243.1720100027753</v>
      </c>
      <c r="G253" s="54">
        <v>7354504.4389122073</v>
      </c>
      <c r="H253" s="156">
        <v>1238.2741203444709</v>
      </c>
      <c r="J253" s="158">
        <f t="shared" si="51"/>
        <v>-1.2417476919163173E-3</v>
      </c>
      <c r="K253" s="159">
        <f t="shared" si="51"/>
        <v>3.9554163152031308E-3</v>
      </c>
      <c r="L253" s="158">
        <f t="shared" si="52"/>
        <v>1.6291697355554691E-2</v>
      </c>
      <c r="M253" s="160">
        <f t="shared" si="53"/>
        <v>9.0547645222140982E-3</v>
      </c>
      <c r="N253" s="54">
        <v>7465040.5775879659</v>
      </c>
      <c r="P253" s="158">
        <f t="shared" si="54"/>
        <v>1.6291697355554691E-2</v>
      </c>
      <c r="Q253" s="161">
        <v>1.1030672269782826E-2</v>
      </c>
      <c r="R253" s="54">
        <v>7465040.5775879659</v>
      </c>
      <c r="S253" s="158">
        <f t="shared" si="55"/>
        <v>2.0108441334074856E-2</v>
      </c>
      <c r="T253" s="161">
        <v>1.4827658155356582E-2</v>
      </c>
      <c r="U253" s="54">
        <v>7493075.9819389554</v>
      </c>
      <c r="W253" s="158">
        <f t="shared" si="56"/>
        <v>1.9701759728343982E-2</v>
      </c>
      <c r="X253" s="161">
        <v>1.4423081813434546E-2</v>
      </c>
      <c r="Y253" s="54">
        <v>7490088.7542593051</v>
      </c>
      <c r="AA253" s="54">
        <v>7511382.9470547251</v>
      </c>
      <c r="AB253" s="54">
        <v>7490088.7542593051</v>
      </c>
      <c r="AC253" s="158">
        <f t="shared" si="57"/>
        <v>1.9701759728343982E-2</v>
      </c>
      <c r="AD253" s="161">
        <v>1.4423081813434546E-2</v>
      </c>
      <c r="AE253" s="54">
        <v>7490089</v>
      </c>
      <c r="AF253" s="156">
        <v>1261.1024229864515</v>
      </c>
      <c r="AG253" s="162">
        <f t="shared" si="58"/>
        <v>1.9701793183517502E-2</v>
      </c>
      <c r="AH253" s="162">
        <f t="shared" si="58"/>
        <v>1.4423115095421268E-2</v>
      </c>
      <c r="AJ253" s="54">
        <v>7511382.9470547251</v>
      </c>
      <c r="AK253" s="156">
        <v>1264.6876738727437</v>
      </c>
      <c r="AL253" s="162">
        <f t="shared" si="59"/>
        <v>-2.8348903530573955E-3</v>
      </c>
      <c r="AM253" s="161">
        <f t="shared" si="59"/>
        <v>-2.8348903530571734E-3</v>
      </c>
      <c r="AN253" s="1"/>
    </row>
    <row r="254" spans="2:40" x14ac:dyDescent="0.2">
      <c r="B254" s="188" t="s">
        <v>537</v>
      </c>
      <c r="D254" s="54">
        <v>7424269</v>
      </c>
      <c r="E254" s="156">
        <v>1302.1532470541013</v>
      </c>
      <c r="G254" s="54">
        <v>7374894.3847628599</v>
      </c>
      <c r="H254" s="156">
        <v>1286.3866189614123</v>
      </c>
      <c r="J254" s="158">
        <f t="shared" si="51"/>
        <v>6.6949589595686199E-3</v>
      </c>
      <c r="K254" s="159">
        <f t="shared" si="51"/>
        <v>1.2256523707793621E-2</v>
      </c>
      <c r="L254" s="158">
        <f t="shared" si="52"/>
        <v>1.6701141698134636E-2</v>
      </c>
      <c r="M254" s="160">
        <f t="shared" si="53"/>
        <v>9.0547645222140982E-3</v>
      </c>
      <c r="N254" s="54">
        <v>7548262.7685740683</v>
      </c>
      <c r="P254" s="158">
        <f t="shared" si="54"/>
        <v>1.6701141698134636E-2</v>
      </c>
      <c r="Q254" s="161">
        <v>1.1115157220171534E-2</v>
      </c>
      <c r="R254" s="54">
        <v>7548262.7685740683</v>
      </c>
      <c r="S254" s="158">
        <f t="shared" si="55"/>
        <v>2.0029986807694966E-2</v>
      </c>
      <c r="T254" s="161">
        <v>1.4425712906863231E-2</v>
      </c>
      <c r="U254" s="54">
        <v>7572977.0101267779</v>
      </c>
      <c r="W254" s="158">
        <f t="shared" si="56"/>
        <v>1.9093927335877892E-2</v>
      </c>
      <c r="X254" s="161">
        <v>1.3494796356073424E-2</v>
      </c>
      <c r="Y254" s="54">
        <v>7566027.4528080113</v>
      </c>
      <c r="AA254" s="54">
        <v>7532207.829659136</v>
      </c>
      <c r="AB254" s="54">
        <v>7566027.4528080113</v>
      </c>
      <c r="AC254" s="158">
        <f t="shared" si="57"/>
        <v>1.9093927335877892E-2</v>
      </c>
      <c r="AD254" s="161">
        <v>1.3494796356073424E-2</v>
      </c>
      <c r="AE254" s="54">
        <v>7566027</v>
      </c>
      <c r="AF254" s="156">
        <v>1319.72546096519</v>
      </c>
      <c r="AG254" s="162">
        <f t="shared" si="58"/>
        <v>1.9093866345629484E-2</v>
      </c>
      <c r="AH254" s="162">
        <f t="shared" si="58"/>
        <v>1.3494735700919192E-2</v>
      </c>
      <c r="AJ254" s="54">
        <v>7532207.829659136</v>
      </c>
      <c r="AK254" s="156">
        <v>1313.8264574105428</v>
      </c>
      <c r="AL254" s="162">
        <f t="shared" si="59"/>
        <v>4.4899412105565695E-3</v>
      </c>
      <c r="AM254" s="161">
        <f t="shared" si="59"/>
        <v>4.4899412105565695E-3</v>
      </c>
      <c r="AN254" s="1"/>
    </row>
    <row r="255" spans="2:40" x14ac:dyDescent="0.2">
      <c r="B255" s="188"/>
      <c r="D255" s="1"/>
      <c r="G255" s="1"/>
      <c r="N255" s="1"/>
      <c r="P255" s="52"/>
      <c r="R255" s="1"/>
      <c r="T255" s="51"/>
      <c r="U255" s="1"/>
      <c r="W255" s="52"/>
      <c r="X255" s="51"/>
      <c r="Y255" s="1"/>
      <c r="AA255" s="1"/>
      <c r="AB255" s="1"/>
      <c r="AC255" s="52"/>
      <c r="AD255" s="51"/>
      <c r="AE255" s="1"/>
      <c r="AF255" s="74"/>
      <c r="AJ255" s="1"/>
      <c r="AK255" s="74"/>
      <c r="AN255" s="1"/>
    </row>
    <row r="256" spans="2:40" x14ac:dyDescent="0.2">
      <c r="B256" s="188" t="s">
        <v>12</v>
      </c>
      <c r="D256" s="155">
        <f>SUM(D245:D254)</f>
        <v>70541332</v>
      </c>
      <c r="E256" s="157">
        <v>1221.3287082470968</v>
      </c>
      <c r="G256" s="155">
        <f>SUM(G245:G254)</f>
        <v>70552718.253373623</v>
      </c>
      <c r="H256" s="157">
        <v>1212.7935472056897</v>
      </c>
      <c r="J256" s="158">
        <f>D256/G256-1</f>
        <v>-1.6138645902674664E-4</v>
      </c>
      <c r="K256" s="159">
        <f>E256/H256-1</f>
        <v>7.0376042658475413E-3</v>
      </c>
      <c r="L256" s="158">
        <f>N256/$D256-1</f>
        <v>1.8217894774133381E-2</v>
      </c>
      <c r="M256" s="160">
        <f>M$219</f>
        <v>9.0547645222140982E-3</v>
      </c>
      <c r="N256" s="155">
        <f>SUM(N245:N254)</f>
        <v>71826446.563603207</v>
      </c>
      <c r="P256" s="158">
        <f>R256/$D256-1</f>
        <v>1.824533101692416E-2</v>
      </c>
      <c r="Q256" s="161">
        <v>1.0966219827246659E-2</v>
      </c>
      <c r="R256" s="155">
        <f>SUM(R245:R254)</f>
        <v>71828381.952714741</v>
      </c>
      <c r="S256" s="158">
        <f>U256/$D256-1</f>
        <v>2.0899519676170986E-2</v>
      </c>
      <c r="T256" s="161">
        <v>1.3601434538093704E-2</v>
      </c>
      <c r="U256" s="155">
        <f>SUM(U245:U254)</f>
        <v>72015611.956117302</v>
      </c>
      <c r="W256" s="158">
        <f>Y256/$D256-1</f>
        <v>2.0034530912890203E-2</v>
      </c>
      <c r="X256" s="161">
        <v>1.2742629303667874E-2</v>
      </c>
      <c r="Y256" s="155">
        <f>SUM(Y245:Y254)</f>
        <v>71954594.49659045</v>
      </c>
      <c r="AA256" s="155">
        <f>SUM(AA245:AA254)</f>
        <v>72057674.19934158</v>
      </c>
      <c r="AB256" s="155">
        <f>SUM(AB245:AB254)</f>
        <v>71954594.49659045</v>
      </c>
      <c r="AC256" s="158">
        <f>AB256/$D256-1</f>
        <v>2.0034530912890203E-2</v>
      </c>
      <c r="AD256" s="161">
        <v>1.2742629303667874E-2</v>
      </c>
      <c r="AE256" s="155">
        <f>SUM(AE245:AE254)</f>
        <v>71954598</v>
      </c>
      <c r="AF256" s="157">
        <v>1236.891707457446</v>
      </c>
      <c r="AG256" s="162">
        <f t="shared" ref="AG256:AH256" si="60">AE256/D256 - 1</f>
        <v>2.0034580577525718E-2</v>
      </c>
      <c r="AH256" s="162">
        <f t="shared" si="60"/>
        <v>1.2742678613266945E-2</v>
      </c>
      <c r="AJ256" s="155">
        <f>SUM(AJ245:AJ254)</f>
        <v>72057674.19934158</v>
      </c>
      <c r="AK256" s="157">
        <v>1238.6635761044201</v>
      </c>
      <c r="AL256" s="162">
        <f t="shared" ref="AL256:AM256" si="61">AE256/AJ256-1</f>
        <v>-1.4304680311555407E-3</v>
      </c>
      <c r="AM256" s="161">
        <f t="shared" si="61"/>
        <v>-1.4304680311554296E-3</v>
      </c>
      <c r="AN256" s="1"/>
    </row>
    <row r="257" spans="2:40" x14ac:dyDescent="0.2">
      <c r="B257" s="188"/>
      <c r="D257" s="1"/>
      <c r="G257" s="1"/>
      <c r="N257" s="1"/>
      <c r="P257" s="52"/>
      <c r="R257" s="1"/>
      <c r="T257" s="51"/>
      <c r="U257" s="1"/>
      <c r="W257" s="52"/>
      <c r="X257" s="51"/>
      <c r="Y257" s="1"/>
      <c r="AA257" s="1"/>
      <c r="AB257" s="1"/>
      <c r="AC257" s="52"/>
      <c r="AD257" s="51"/>
      <c r="AE257" s="1"/>
      <c r="AF257" s="74"/>
      <c r="AJ257" s="1"/>
      <c r="AK257" s="74"/>
      <c r="AN257" s="1"/>
    </row>
    <row r="258" spans="2:40" x14ac:dyDescent="0.2">
      <c r="B258" s="204" t="s">
        <v>496</v>
      </c>
      <c r="D258" s="1"/>
      <c r="G258" s="1"/>
      <c r="N258" s="1"/>
      <c r="P258" s="52"/>
      <c r="R258" s="1"/>
      <c r="T258" s="51"/>
      <c r="U258" s="1"/>
      <c r="W258" s="52"/>
      <c r="X258" s="51"/>
      <c r="Y258" s="1"/>
      <c r="AA258" s="1"/>
      <c r="AB258" s="1"/>
      <c r="AC258" s="52"/>
      <c r="AD258" s="51"/>
      <c r="AE258" s="1"/>
      <c r="AF258" s="74"/>
      <c r="AJ258" s="1"/>
      <c r="AK258" s="74"/>
      <c r="AN258" s="1"/>
    </row>
    <row r="259" spans="2:40" x14ac:dyDescent="0.2">
      <c r="B259" s="188"/>
      <c r="D259" s="1"/>
      <c r="G259" s="1"/>
      <c r="N259" s="1"/>
      <c r="P259" s="52"/>
      <c r="R259" s="1"/>
      <c r="T259" s="51"/>
      <c r="U259" s="1"/>
      <c r="W259" s="52"/>
      <c r="X259" s="51"/>
      <c r="Y259" s="1"/>
      <c r="AA259" s="1"/>
      <c r="AB259" s="1"/>
      <c r="AC259" s="52"/>
      <c r="AD259" s="51"/>
      <c r="AE259" s="1"/>
      <c r="AF259" s="74"/>
      <c r="AJ259" s="1"/>
      <c r="AK259" s="74"/>
      <c r="AN259" s="1"/>
    </row>
    <row r="260" spans="2:40" x14ac:dyDescent="0.2">
      <c r="B260" s="188" t="s">
        <v>497</v>
      </c>
      <c r="D260" s="54">
        <v>5073340</v>
      </c>
      <c r="E260" s="156">
        <v>1437.6134409938377</v>
      </c>
      <c r="G260" s="54">
        <v>4904808.1306946194</v>
      </c>
      <c r="H260" s="156">
        <v>1385.9163216055356</v>
      </c>
      <c r="J260" s="158">
        <f t="shared" ref="J260:K271" si="62">D260/G260-1</f>
        <v>3.4360542719438225E-2</v>
      </c>
      <c r="K260" s="159">
        <f t="shared" si="62"/>
        <v>3.7301760995507083E-2</v>
      </c>
      <c r="L260" s="158">
        <f t="shared" ref="L260:L271" si="63">N260/$D260-1</f>
        <v>1.3956582829983466E-2</v>
      </c>
      <c r="M260" s="160">
        <f t="shared" ref="M260:M271" si="64">M$219</f>
        <v>9.0547645222140982E-3</v>
      </c>
      <c r="N260" s="54">
        <v>5144146.4899346689</v>
      </c>
      <c r="P260" s="158">
        <f t="shared" ref="P260:P271" si="65">R260/$D260-1</f>
        <v>1.3956582829983466E-2</v>
      </c>
      <c r="Q260" s="161">
        <v>1.1081558661801383E-2</v>
      </c>
      <c r="R260" s="54">
        <v>5144146.4899346689</v>
      </c>
      <c r="S260" s="158">
        <f t="shared" ref="S260:S271" si="66">U260/$D260-1</f>
        <v>2.0029986807694744E-2</v>
      </c>
      <c r="T260" s="161">
        <v>1.7137741800361761E-2</v>
      </c>
      <c r="U260" s="54">
        <v>5174958.9332709499</v>
      </c>
      <c r="W260" s="158">
        <f t="shared" ref="W260:W271" si="67">Y260/$D260-1</f>
        <v>1.7697577712903145E-2</v>
      </c>
      <c r="X260" s="161">
        <v>1.481194613718162E-2</v>
      </c>
      <c r="Y260" s="54">
        <v>5163125.8289139802</v>
      </c>
      <c r="AA260" s="54">
        <v>5009432.3087966125</v>
      </c>
      <c r="AB260" s="54">
        <v>5163125.8289139802</v>
      </c>
      <c r="AC260" s="158">
        <f t="shared" ref="AC260:AC271" si="68">AB260/$D260-1</f>
        <v>1.7697577712903145E-2</v>
      </c>
      <c r="AD260" s="161">
        <v>1.481194613718162E-2</v>
      </c>
      <c r="AE260" s="54">
        <v>5163127</v>
      </c>
      <c r="AF260" s="156">
        <v>1458.9076247532721</v>
      </c>
      <c r="AG260" s="162">
        <f t="shared" ref="AG260:AH271" si="69">AE260/D260 - 1</f>
        <v>1.769780854427272E-2</v>
      </c>
      <c r="AH260" s="162">
        <f t="shared" si="69"/>
        <v>1.481217631403986E-2</v>
      </c>
      <c r="AJ260" s="54">
        <v>5009432.3087966125</v>
      </c>
      <c r="AK260" s="156">
        <v>1415.4792223760458</v>
      </c>
      <c r="AL260" s="162">
        <f t="shared" ref="AL260:AM271" si="70">AE260/AJ260-1</f>
        <v>3.0681059595015991E-2</v>
      </c>
      <c r="AM260" s="161">
        <f t="shared" si="70"/>
        <v>3.0681059595015991E-2</v>
      </c>
      <c r="AN260" s="1"/>
    </row>
    <row r="261" spans="2:40" x14ac:dyDescent="0.2">
      <c r="B261" s="188" t="s">
        <v>498</v>
      </c>
      <c r="D261" s="54">
        <v>5605844</v>
      </c>
      <c r="E261" s="156">
        <v>1263.1672168431203</v>
      </c>
      <c r="G261" s="54">
        <v>5477317.5179813635</v>
      </c>
      <c r="H261" s="156">
        <v>1226.7388392584282</v>
      </c>
      <c r="J261" s="158">
        <f t="shared" si="62"/>
        <v>2.3465223916031785E-2</v>
      </c>
      <c r="K261" s="159">
        <f t="shared" si="62"/>
        <v>2.9695299780932327E-2</v>
      </c>
      <c r="L261" s="158">
        <f t="shared" si="63"/>
        <v>1.711892162917561E-2</v>
      </c>
      <c r="M261" s="160">
        <f t="shared" si="64"/>
        <v>9.0547645222140982E-3</v>
      </c>
      <c r="N261" s="54">
        <v>5701810.0041013844</v>
      </c>
      <c r="P261" s="158">
        <f t="shared" si="65"/>
        <v>1.7145919083088712E-2</v>
      </c>
      <c r="Q261" s="161">
        <v>1.099177208163149E-2</v>
      </c>
      <c r="R261" s="54">
        <v>5701961.3476164183</v>
      </c>
      <c r="S261" s="158">
        <f t="shared" si="66"/>
        <v>2.0208787637189696E-2</v>
      </c>
      <c r="T261" s="161">
        <v>1.4036109033752409E-2</v>
      </c>
      <c r="U261" s="54">
        <v>5719131.3109232141</v>
      </c>
      <c r="W261" s="158">
        <f t="shared" si="67"/>
        <v>1.8981703410297923E-2</v>
      </c>
      <c r="X261" s="161">
        <v>1.2816449166113131E-2</v>
      </c>
      <c r="Y261" s="54">
        <v>5712252.4681723984</v>
      </c>
      <c r="AA261" s="54">
        <v>5594153.8606582992</v>
      </c>
      <c r="AB261" s="54">
        <v>5712252.4681723984</v>
      </c>
      <c r="AC261" s="158">
        <f t="shared" si="68"/>
        <v>1.8981703410297923E-2</v>
      </c>
      <c r="AD261" s="161">
        <v>1.2816449166113131E-2</v>
      </c>
      <c r="AE261" s="54">
        <v>5712253</v>
      </c>
      <c r="AF261" s="156">
        <v>1279.3566543779682</v>
      </c>
      <c r="AG261" s="162">
        <f t="shared" si="69"/>
        <v>1.8981798280508722E-2</v>
      </c>
      <c r="AH261" s="162">
        <f t="shared" si="69"/>
        <v>1.2816543462320196E-2</v>
      </c>
      <c r="AJ261" s="54">
        <v>5594153.8606582992</v>
      </c>
      <c r="AK261" s="156">
        <v>1252.9063343740897</v>
      </c>
      <c r="AL261" s="162">
        <f t="shared" si="70"/>
        <v>2.1111171105294479E-2</v>
      </c>
      <c r="AM261" s="161">
        <f t="shared" si="70"/>
        <v>2.1111171105294257E-2</v>
      </c>
      <c r="AN261" s="1"/>
    </row>
    <row r="262" spans="2:40" x14ac:dyDescent="0.2">
      <c r="B262" s="188" t="s">
        <v>499</v>
      </c>
      <c r="D262" s="54">
        <v>5632210</v>
      </c>
      <c r="E262" s="156">
        <v>1306.5253265327726</v>
      </c>
      <c r="G262" s="54">
        <v>5548442.5305230552</v>
      </c>
      <c r="H262" s="156">
        <v>1281.4738920387229</v>
      </c>
      <c r="J262" s="158">
        <f t="shared" si="62"/>
        <v>1.5097474474345507E-2</v>
      </c>
      <c r="K262" s="159">
        <f t="shared" si="62"/>
        <v>1.954892304063649E-2</v>
      </c>
      <c r="L262" s="158">
        <f t="shared" si="63"/>
        <v>1.5540396802327994E-2</v>
      </c>
      <c r="M262" s="160">
        <f t="shared" si="64"/>
        <v>9.0547645222140982E-3</v>
      </c>
      <c r="N262" s="54">
        <v>5719736.7782740397</v>
      </c>
      <c r="P262" s="158">
        <f t="shared" si="65"/>
        <v>1.5540396802327994E-2</v>
      </c>
      <c r="Q262" s="161">
        <v>1.1106449846772337E-2</v>
      </c>
      <c r="R262" s="54">
        <v>5719736.7782740397</v>
      </c>
      <c r="S262" s="158">
        <f t="shared" si="66"/>
        <v>2.0132538491350438E-2</v>
      </c>
      <c r="T262" s="161">
        <v>1.5678541803922252E-2</v>
      </c>
      <c r="U262" s="54">
        <v>5745600.6846163683</v>
      </c>
      <c r="W262" s="158">
        <f t="shared" si="67"/>
        <v>1.8702226378125131E-2</v>
      </c>
      <c r="X262" s="161">
        <v>1.425447457082174E-2</v>
      </c>
      <c r="Y262" s="54">
        <v>5737544.8664291399</v>
      </c>
      <c r="AA262" s="54">
        <v>5666796.0367222698</v>
      </c>
      <c r="AB262" s="54">
        <v>5737544.8664291399</v>
      </c>
      <c r="AC262" s="158">
        <f t="shared" si="68"/>
        <v>1.8702226378125131E-2</v>
      </c>
      <c r="AD262" s="161">
        <v>1.425447457082174E-2</v>
      </c>
      <c r="AE262" s="54">
        <v>5737545</v>
      </c>
      <c r="AF262" s="156">
        <v>1325.1491894256292</v>
      </c>
      <c r="AG262" s="162">
        <f t="shared" si="69"/>
        <v>1.870225009365778E-2</v>
      </c>
      <c r="AH262" s="162">
        <f t="shared" si="69"/>
        <v>1.4254498182809883E-2</v>
      </c>
      <c r="AJ262" s="54">
        <v>5666796.0367222698</v>
      </c>
      <c r="AK262" s="156">
        <v>1308.8089373944579</v>
      </c>
      <c r="AL262" s="162">
        <f t="shared" si="70"/>
        <v>1.2484826137955096E-2</v>
      </c>
      <c r="AM262" s="161">
        <f t="shared" si="70"/>
        <v>1.2484826137954874E-2</v>
      </c>
      <c r="AN262" s="1"/>
    </row>
    <row r="263" spans="2:40" x14ac:dyDescent="0.2">
      <c r="B263" s="188" t="s">
        <v>500</v>
      </c>
      <c r="D263" s="54">
        <v>16315320</v>
      </c>
      <c r="E263" s="156">
        <v>1201.3477171441607</v>
      </c>
      <c r="G263" s="54">
        <v>16539415.354161572</v>
      </c>
      <c r="H263" s="156">
        <v>1210.5231724102368</v>
      </c>
      <c r="J263" s="158">
        <f t="shared" si="62"/>
        <v>-1.3549170231412444E-2</v>
      </c>
      <c r="K263" s="159">
        <f t="shared" si="62"/>
        <v>-7.5797435978092187E-3</v>
      </c>
      <c r="L263" s="158">
        <f t="shared" si="63"/>
        <v>1.7187358208601067E-2</v>
      </c>
      <c r="M263" s="160">
        <f t="shared" si="64"/>
        <v>9.0547645222140982E-3</v>
      </c>
      <c r="N263" s="54">
        <v>16595737.249127952</v>
      </c>
      <c r="P263" s="158">
        <f t="shared" si="65"/>
        <v>1.7190609092637921E-2</v>
      </c>
      <c r="Q263" s="161">
        <v>1.107218831857848E-2</v>
      </c>
      <c r="R263" s="54">
        <v>16595790.288341297</v>
      </c>
      <c r="S263" s="158">
        <f t="shared" si="66"/>
        <v>2.0192404369485661E-2</v>
      </c>
      <c r="T263" s="161">
        <v>1.4055927739997198E-2</v>
      </c>
      <c r="U263" s="54">
        <v>16644765.538857557</v>
      </c>
      <c r="W263" s="158">
        <f t="shared" si="67"/>
        <v>2.0152715288059841E-2</v>
      </c>
      <c r="X263" s="161">
        <v>1.4016477389147797E-2</v>
      </c>
      <c r="Y263" s="54">
        <v>16644117.998793587</v>
      </c>
      <c r="AA263" s="54">
        <v>16892216.664958533</v>
      </c>
      <c r="AB263" s="54">
        <v>16644117.998793587</v>
      </c>
      <c r="AC263" s="158">
        <f t="shared" si="68"/>
        <v>2.0152715288059841E-2</v>
      </c>
      <c r="AD263" s="161">
        <v>1.4016477389147797E-2</v>
      </c>
      <c r="AE263" s="54">
        <v>16644117</v>
      </c>
      <c r="AF263" s="156">
        <v>1218.1863071561104</v>
      </c>
      <c r="AG263" s="162">
        <f t="shared" si="69"/>
        <v>2.0152654069917064E-2</v>
      </c>
      <c r="AH263" s="162">
        <f t="shared" si="69"/>
        <v>1.4016416539233356E-2</v>
      </c>
      <c r="AJ263" s="54">
        <v>16892216.664958533</v>
      </c>
      <c r="AK263" s="156">
        <v>1236.3447720757274</v>
      </c>
      <c r="AL263" s="162">
        <f t="shared" si="70"/>
        <v>-1.4687217780789852E-2</v>
      </c>
      <c r="AM263" s="161">
        <f t="shared" si="70"/>
        <v>-1.4687217780789741E-2</v>
      </c>
      <c r="AN263" s="1"/>
    </row>
    <row r="264" spans="2:40" x14ac:dyDescent="0.2">
      <c r="B264" s="188" t="s">
        <v>501</v>
      </c>
      <c r="D264" s="54">
        <v>9161711</v>
      </c>
      <c r="E264" s="156">
        <v>1231.5863566688229</v>
      </c>
      <c r="G264" s="54">
        <v>9214077.9361499697</v>
      </c>
      <c r="H264" s="156">
        <v>1230.3932946276204</v>
      </c>
      <c r="J264" s="158">
        <f t="shared" si="62"/>
        <v>-5.6833615379480174E-3</v>
      </c>
      <c r="K264" s="159">
        <f t="shared" si="62"/>
        <v>9.6965908901802678E-4</v>
      </c>
      <c r="L264" s="158">
        <f t="shared" si="63"/>
        <v>1.7812814080522488E-2</v>
      </c>
      <c r="M264" s="160">
        <f t="shared" si="64"/>
        <v>9.0547645222140982E-3</v>
      </c>
      <c r="N264" s="54">
        <v>9324906.8547024783</v>
      </c>
      <c r="P264" s="158">
        <f t="shared" si="65"/>
        <v>1.7931678884012259E-2</v>
      </c>
      <c r="Q264" s="161">
        <v>1.1165918908209616E-2</v>
      </c>
      <c r="R264" s="54">
        <v>9325995.8596801236</v>
      </c>
      <c r="S264" s="158">
        <f t="shared" si="66"/>
        <v>2.0554697524199472E-2</v>
      </c>
      <c r="T264" s="161">
        <v>1.3771503456404544E-2</v>
      </c>
      <c r="U264" s="54">
        <v>9350027.1984091308</v>
      </c>
      <c r="W264" s="158">
        <f t="shared" si="67"/>
        <v>2.0035127835541289E-2</v>
      </c>
      <c r="X264" s="161">
        <v>1.3255387127020901E-2</v>
      </c>
      <c r="Y264" s="54">
        <v>9345267.0510772839</v>
      </c>
      <c r="AA264" s="54">
        <v>9410622.8988376111</v>
      </c>
      <c r="AB264" s="54">
        <v>9345267.0510772839</v>
      </c>
      <c r="AC264" s="158">
        <f t="shared" si="68"/>
        <v>2.0035127835541289E-2</v>
      </c>
      <c r="AD264" s="161">
        <v>1.3255387127020901E-2</v>
      </c>
      <c r="AE264" s="54">
        <v>9345268</v>
      </c>
      <c r="AF264" s="156">
        <v>1247.9116373203342</v>
      </c>
      <c r="AG264" s="162">
        <f t="shared" si="69"/>
        <v>2.003523141037733E-2</v>
      </c>
      <c r="AH264" s="162">
        <f t="shared" si="69"/>
        <v>1.3255490013438953E-2</v>
      </c>
      <c r="AJ264" s="54">
        <v>9410622.8988376111</v>
      </c>
      <c r="AK264" s="156">
        <v>1256.6387427190609</v>
      </c>
      <c r="AL264" s="162">
        <f t="shared" si="70"/>
        <v>-6.9448005238509358E-3</v>
      </c>
      <c r="AM264" s="161">
        <f t="shared" si="70"/>
        <v>-6.9448005238509358E-3</v>
      </c>
      <c r="AN264" s="1"/>
    </row>
    <row r="265" spans="2:40" x14ac:dyDescent="0.2">
      <c r="B265" s="188" t="s">
        <v>502</v>
      </c>
      <c r="D265" s="54">
        <v>5101856</v>
      </c>
      <c r="E265" s="156">
        <v>1315.6532287153739</v>
      </c>
      <c r="G265" s="54">
        <v>5017327.2011694685</v>
      </c>
      <c r="H265" s="156">
        <v>1288.5118203508714</v>
      </c>
      <c r="J265" s="158">
        <f t="shared" si="62"/>
        <v>1.6847376190818997E-2</v>
      </c>
      <c r="K265" s="159">
        <f t="shared" si="62"/>
        <v>2.1064151632781858E-2</v>
      </c>
      <c r="L265" s="158">
        <f t="shared" si="63"/>
        <v>1.5233090608271604E-2</v>
      </c>
      <c r="M265" s="160">
        <f t="shared" si="64"/>
        <v>9.0547645222140982E-3</v>
      </c>
      <c r="N265" s="54">
        <v>5179573.0347183542</v>
      </c>
      <c r="P265" s="158">
        <f t="shared" si="65"/>
        <v>1.5233090608271604E-2</v>
      </c>
      <c r="Q265" s="161">
        <v>1.1040396194802016E-2</v>
      </c>
      <c r="R265" s="54">
        <v>5179573.0347183542</v>
      </c>
      <c r="S265" s="158">
        <f t="shared" si="66"/>
        <v>2.0029986807694744E-2</v>
      </c>
      <c r="T265" s="161">
        <v>1.5817482244139036E-2</v>
      </c>
      <c r="U265" s="54">
        <v>5204046.1083747586</v>
      </c>
      <c r="W265" s="158">
        <f t="shared" si="67"/>
        <v>1.9012037031162388E-2</v>
      </c>
      <c r="X265" s="161">
        <v>1.4803736381348909E-2</v>
      </c>
      <c r="Y265" s="54">
        <v>5198852.6751996577</v>
      </c>
      <c r="AA265" s="54">
        <v>5124351.5170455705</v>
      </c>
      <c r="AB265" s="54">
        <v>5198852.6751996577</v>
      </c>
      <c r="AC265" s="158">
        <f t="shared" si="68"/>
        <v>1.9012037031162388E-2</v>
      </c>
      <c r="AD265" s="161">
        <v>1.4803736381348909E-2</v>
      </c>
      <c r="AE265" s="54">
        <v>5198853</v>
      </c>
      <c r="AF265" s="156">
        <v>1335.129895695301</v>
      </c>
      <c r="AG265" s="162">
        <f t="shared" si="69"/>
        <v>1.9012100694335565E-2</v>
      </c>
      <c r="AH265" s="162">
        <f t="shared" si="69"/>
        <v>1.4803799781606841E-2</v>
      </c>
      <c r="AJ265" s="54">
        <v>5124351.5170455705</v>
      </c>
      <c r="AK265" s="156">
        <v>1315.996991347728</v>
      </c>
      <c r="AL265" s="162">
        <f t="shared" si="70"/>
        <v>1.4538714353730109E-2</v>
      </c>
      <c r="AM265" s="161">
        <f t="shared" si="70"/>
        <v>1.4538714353730331E-2</v>
      </c>
      <c r="AN265" s="1"/>
    </row>
    <row r="266" spans="2:40" x14ac:dyDescent="0.2">
      <c r="B266" s="188" t="s">
        <v>503</v>
      </c>
      <c r="D266" s="54">
        <v>2903077</v>
      </c>
      <c r="E266" s="156">
        <v>1175.6493462051149</v>
      </c>
      <c r="G266" s="54">
        <v>2966794.5682542799</v>
      </c>
      <c r="H266" s="156">
        <v>1189.2508671177989</v>
      </c>
      <c r="J266" s="158">
        <f t="shared" si="62"/>
        <v>-2.1476906064235024E-2</v>
      </c>
      <c r="K266" s="159">
        <f t="shared" si="62"/>
        <v>-1.1437049397027499E-2</v>
      </c>
      <c r="L266" s="158">
        <f t="shared" si="63"/>
        <v>2.1434990219994399E-2</v>
      </c>
      <c r="M266" s="160">
        <f t="shared" si="64"/>
        <v>9.0547645222140982E-3</v>
      </c>
      <c r="N266" s="54">
        <v>2965304.4271028908</v>
      </c>
      <c r="P266" s="158">
        <f t="shared" si="65"/>
        <v>2.1434990219994399E-2</v>
      </c>
      <c r="Q266" s="161">
        <v>1.1061284741325395E-2</v>
      </c>
      <c r="R266" s="54">
        <v>2965304.4271028908</v>
      </c>
      <c r="S266" s="158">
        <f t="shared" si="66"/>
        <v>2.1672916217893912E-2</v>
      </c>
      <c r="T266" s="161">
        <v>1.1296794360060591E-2</v>
      </c>
      <c r="U266" s="54">
        <v>2965995.144595095</v>
      </c>
      <c r="W266" s="158">
        <f t="shared" si="67"/>
        <v>2.1672916217893912E-2</v>
      </c>
      <c r="X266" s="161">
        <v>1.1296794360060591E-2</v>
      </c>
      <c r="Y266" s="54">
        <v>2965995.144595095</v>
      </c>
      <c r="AA266" s="54">
        <v>3030079.0913243196</v>
      </c>
      <c r="AB266" s="54">
        <v>2965995.144595095</v>
      </c>
      <c r="AC266" s="158">
        <f t="shared" si="68"/>
        <v>2.1672916217893912E-2</v>
      </c>
      <c r="AD266" s="161">
        <v>1.1296794360060591E-2</v>
      </c>
      <c r="AE266" s="54">
        <v>2965995</v>
      </c>
      <c r="AF266" s="156">
        <v>1188.930357147241</v>
      </c>
      <c r="AG266" s="162">
        <f t="shared" si="69"/>
        <v>2.1672866410363811E-2</v>
      </c>
      <c r="AH266" s="162">
        <f t="shared" si="69"/>
        <v>1.1296745058376523E-2</v>
      </c>
      <c r="AJ266" s="54">
        <v>3030079.0913243196</v>
      </c>
      <c r="AK266" s="156">
        <v>1214.6187084713936</v>
      </c>
      <c r="AL266" s="162">
        <f t="shared" si="70"/>
        <v>-2.1149313068363207E-2</v>
      </c>
      <c r="AM266" s="161">
        <f t="shared" si="70"/>
        <v>-2.1149313068363318E-2</v>
      </c>
      <c r="AN266" s="1"/>
    </row>
    <row r="267" spans="2:40" x14ac:dyDescent="0.2">
      <c r="B267" s="188" t="s">
        <v>504</v>
      </c>
      <c r="D267" s="54">
        <v>9772438</v>
      </c>
      <c r="E267" s="156">
        <v>1128.1958505615348</v>
      </c>
      <c r="G267" s="54">
        <v>10055521.811635545</v>
      </c>
      <c r="H267" s="156">
        <v>1151.7450691383142</v>
      </c>
      <c r="J267" s="158">
        <f t="shared" si="62"/>
        <v>-2.8152075738921867E-2</v>
      </c>
      <c r="K267" s="159">
        <f t="shared" si="62"/>
        <v>-2.0446554717527765E-2</v>
      </c>
      <c r="L267" s="158">
        <f t="shared" si="63"/>
        <v>1.9166138758998308E-2</v>
      </c>
      <c r="M267" s="160">
        <f t="shared" si="64"/>
        <v>9.0547645222140982E-3</v>
      </c>
      <c r="N267" s="54">
        <v>9959737.9027217086</v>
      </c>
      <c r="P267" s="158">
        <f t="shared" si="65"/>
        <v>1.923183387065075E-2</v>
      </c>
      <c r="Q267" s="161">
        <v>1.1214188320642471E-2</v>
      </c>
      <c r="R267" s="54">
        <v>9960379.9041272346</v>
      </c>
      <c r="S267" s="158">
        <f t="shared" si="66"/>
        <v>2.0439969210739317E-2</v>
      </c>
      <c r="T267" s="161">
        <v>1.2412820032006611E-2</v>
      </c>
      <c r="U267" s="54">
        <v>9972186.331833858</v>
      </c>
      <c r="W267" s="158">
        <f t="shared" si="67"/>
        <v>2.0439969210739317E-2</v>
      </c>
      <c r="X267" s="161">
        <v>1.2412820032006611E-2</v>
      </c>
      <c r="Y267" s="54">
        <v>9972186.331833858</v>
      </c>
      <c r="AA267" s="54">
        <v>10270015.564886613</v>
      </c>
      <c r="AB267" s="54">
        <v>9972186.331833858</v>
      </c>
      <c r="AC267" s="158">
        <f t="shared" si="68"/>
        <v>2.0439969210739317E-2</v>
      </c>
      <c r="AD267" s="161">
        <v>1.2412820032006611E-2</v>
      </c>
      <c r="AE267" s="54">
        <v>9972184</v>
      </c>
      <c r="AF267" s="156">
        <v>1142.1996755305006</v>
      </c>
      <c r="AG267" s="162">
        <f t="shared" si="69"/>
        <v>2.0439730597421102E-2</v>
      </c>
      <c r="AH267" s="162">
        <f t="shared" si="69"/>
        <v>1.2412583295706714E-2</v>
      </c>
      <c r="AJ267" s="54">
        <v>10270015.564886613</v>
      </c>
      <c r="AK267" s="156">
        <v>1176.3128764879068</v>
      </c>
      <c r="AL267" s="162">
        <f t="shared" si="70"/>
        <v>-2.9000108422903015E-2</v>
      </c>
      <c r="AM267" s="161">
        <f t="shared" si="70"/>
        <v>-2.9000108422903015E-2</v>
      </c>
      <c r="AN267" s="1"/>
    </row>
    <row r="268" spans="2:40" x14ac:dyDescent="0.2">
      <c r="B268" s="188" t="s">
        <v>505</v>
      </c>
      <c r="D268" s="54">
        <v>3930660</v>
      </c>
      <c r="E268" s="156">
        <v>1124.4150411551061</v>
      </c>
      <c r="G268" s="54">
        <v>4039954.5229819459</v>
      </c>
      <c r="H268" s="156">
        <v>1140.8264009693671</v>
      </c>
      <c r="J268" s="158">
        <f t="shared" si="62"/>
        <v>-2.7053404279727911E-2</v>
      </c>
      <c r="K268" s="159">
        <f t="shared" si="62"/>
        <v>-1.4385501422754743E-2</v>
      </c>
      <c r="L268" s="158">
        <f t="shared" si="63"/>
        <v>2.4261275080306621E-2</v>
      </c>
      <c r="M268" s="160">
        <f t="shared" si="64"/>
        <v>9.0547645222140982E-3</v>
      </c>
      <c r="N268" s="54">
        <v>4026022.8235071581</v>
      </c>
      <c r="P268" s="158">
        <f t="shared" si="65"/>
        <v>2.4261275080306621E-2</v>
      </c>
      <c r="Q268" s="161">
        <v>1.109665305860652E-2</v>
      </c>
      <c r="R268" s="54">
        <v>4026022.8235071581</v>
      </c>
      <c r="S268" s="158">
        <f t="shared" si="66"/>
        <v>2.4261275080306621E-2</v>
      </c>
      <c r="T268" s="161">
        <v>1.109665305860652E-2</v>
      </c>
      <c r="U268" s="54">
        <v>4026022.8235071581</v>
      </c>
      <c r="W268" s="158">
        <f t="shared" si="67"/>
        <v>2.4261275080306621E-2</v>
      </c>
      <c r="X268" s="161">
        <v>1.109665305860652E-2</v>
      </c>
      <c r="Y268" s="54">
        <v>4026022.8235071581</v>
      </c>
      <c r="AA268" s="54">
        <v>4126130.558878493</v>
      </c>
      <c r="AB268" s="54">
        <v>4026022.8235071581</v>
      </c>
      <c r="AC268" s="158">
        <f t="shared" si="68"/>
        <v>2.4261275080306621E-2</v>
      </c>
      <c r="AD268" s="161">
        <v>1.109665305860652E-2</v>
      </c>
      <c r="AE268" s="54">
        <v>4026023</v>
      </c>
      <c r="AF268" s="156">
        <v>1136.8923345997823</v>
      </c>
      <c r="AG268" s="162">
        <f t="shared" si="69"/>
        <v>2.4261319981885965E-2</v>
      </c>
      <c r="AH268" s="162">
        <f t="shared" si="69"/>
        <v>1.109669738307506E-2</v>
      </c>
      <c r="AJ268" s="54">
        <v>4126130.558878493</v>
      </c>
      <c r="AK268" s="156">
        <v>1165.1613028407623</v>
      </c>
      <c r="AL268" s="162">
        <f t="shared" si="70"/>
        <v>-2.4261849558561477E-2</v>
      </c>
      <c r="AM268" s="161">
        <f t="shared" si="70"/>
        <v>-2.4261849558561477E-2</v>
      </c>
      <c r="AN268" s="1"/>
    </row>
    <row r="269" spans="2:40" x14ac:dyDescent="0.2">
      <c r="B269" s="188" t="s">
        <v>506</v>
      </c>
      <c r="D269" s="54">
        <v>2788917</v>
      </c>
      <c r="E269" s="156">
        <v>1171.0822232396467</v>
      </c>
      <c r="G269" s="54">
        <v>2749867.1339812283</v>
      </c>
      <c r="H269" s="156">
        <v>1140.4678281016772</v>
      </c>
      <c r="J269" s="158">
        <f t="shared" si="62"/>
        <v>1.420063738215438E-2</v>
      </c>
      <c r="K269" s="159">
        <f t="shared" si="62"/>
        <v>2.6843716572809928E-2</v>
      </c>
      <c r="L269" s="158">
        <f t="shared" si="63"/>
        <v>2.3774853810690111E-2</v>
      </c>
      <c r="M269" s="160">
        <f t="shared" si="64"/>
        <v>9.0547645222140982E-3</v>
      </c>
      <c r="N269" s="54">
        <v>2855223.0939651486</v>
      </c>
      <c r="P269" s="158">
        <f t="shared" si="65"/>
        <v>2.3774853810690111E-2</v>
      </c>
      <c r="Q269" s="161">
        <v>1.116956018983517E-2</v>
      </c>
      <c r="R269" s="54">
        <v>2855223.0939651486</v>
      </c>
      <c r="S269" s="158">
        <f t="shared" si="66"/>
        <v>2.3813301685333466E-2</v>
      </c>
      <c r="T269" s="161">
        <v>1.120753467255331E-2</v>
      </c>
      <c r="U269" s="54">
        <v>2855330.3218963551</v>
      </c>
      <c r="W269" s="158">
        <f t="shared" si="67"/>
        <v>2.3813301685333466E-2</v>
      </c>
      <c r="X269" s="161">
        <v>1.120753467255331E-2</v>
      </c>
      <c r="Y269" s="54">
        <v>2855330.3218963551</v>
      </c>
      <c r="AA269" s="54">
        <v>2808524.3905173219</v>
      </c>
      <c r="AB269" s="54">
        <v>2855330.3218963551</v>
      </c>
      <c r="AC269" s="158">
        <f t="shared" si="68"/>
        <v>2.3813301685333466E-2</v>
      </c>
      <c r="AD269" s="161">
        <v>1.120753467255331E-2</v>
      </c>
      <c r="AE269" s="54">
        <v>2855332</v>
      </c>
      <c r="AF269" s="156">
        <v>1184.2078638303576</v>
      </c>
      <c r="AG269" s="162">
        <f t="shared" si="69"/>
        <v>2.3813903389738655E-2</v>
      </c>
      <c r="AH269" s="162">
        <f t="shared" si="69"/>
        <v>1.1208128968434483E-2</v>
      </c>
      <c r="AJ269" s="54">
        <v>2808524.3905173219</v>
      </c>
      <c r="AK269" s="156">
        <v>1164.7950812760039</v>
      </c>
      <c r="AL269" s="162">
        <f t="shared" si="70"/>
        <v>1.6666264192228164E-2</v>
      </c>
      <c r="AM269" s="161">
        <f t="shared" si="70"/>
        <v>1.6666264192228164E-2</v>
      </c>
      <c r="AN269" s="1"/>
    </row>
    <row r="270" spans="2:40" x14ac:dyDescent="0.2">
      <c r="B270" s="188" t="s">
        <v>507</v>
      </c>
      <c r="D270" s="54">
        <v>1932252</v>
      </c>
      <c r="E270" s="156">
        <v>1127.7378000406306</v>
      </c>
      <c r="G270" s="54">
        <v>1967357.1710526133</v>
      </c>
      <c r="H270" s="156">
        <v>1134.0537739765771</v>
      </c>
      <c r="J270" s="158">
        <f t="shared" si="62"/>
        <v>-1.7843821939983906E-2</v>
      </c>
      <c r="K270" s="159">
        <f t="shared" si="62"/>
        <v>-5.5693778204179978E-3</v>
      </c>
      <c r="L270" s="158">
        <f t="shared" si="63"/>
        <v>2.3737886338630831E-2</v>
      </c>
      <c r="M270" s="160">
        <f t="shared" si="64"/>
        <v>9.0547645222140982E-3</v>
      </c>
      <c r="N270" s="54">
        <v>1978119.5783535922</v>
      </c>
      <c r="P270" s="158">
        <f t="shared" si="65"/>
        <v>2.3737886338630831E-2</v>
      </c>
      <c r="Q270" s="161">
        <v>1.1101697147871237E-2</v>
      </c>
      <c r="R270" s="54">
        <v>1978119.5783535922</v>
      </c>
      <c r="S270" s="158">
        <f t="shared" si="66"/>
        <v>2.3801214077387556E-2</v>
      </c>
      <c r="T270" s="161">
        <v>1.1164243220443071E-2</v>
      </c>
      <c r="U270" s="54">
        <v>1978241.9435034604</v>
      </c>
      <c r="W270" s="158">
        <f t="shared" si="67"/>
        <v>2.3801214077387556E-2</v>
      </c>
      <c r="X270" s="161">
        <v>1.1164243220443071E-2</v>
      </c>
      <c r="Y270" s="54">
        <v>1978241.9435034604</v>
      </c>
      <c r="AA270" s="54">
        <v>2009322.7529000109</v>
      </c>
      <c r="AB270" s="54">
        <v>1978241.9435034604</v>
      </c>
      <c r="AC270" s="158">
        <f t="shared" si="68"/>
        <v>2.3801214077387556E-2</v>
      </c>
      <c r="AD270" s="161">
        <v>1.1164243220443071E-2</v>
      </c>
      <c r="AE270" s="54">
        <v>1978242</v>
      </c>
      <c r="AF270" s="156">
        <v>1140.3281716957613</v>
      </c>
      <c r="AG270" s="162">
        <f t="shared" si="69"/>
        <v>2.3801243316089238E-2</v>
      </c>
      <c r="AH270" s="162">
        <f t="shared" si="69"/>
        <v>1.1164272098245664E-2</v>
      </c>
      <c r="AJ270" s="54">
        <v>2009322.7529000109</v>
      </c>
      <c r="AK270" s="156">
        <v>1158.2442093339255</v>
      </c>
      <c r="AL270" s="162">
        <f t="shared" si="70"/>
        <v>-1.5468273006490785E-2</v>
      </c>
      <c r="AM270" s="161">
        <f t="shared" si="70"/>
        <v>-1.5468273006490785E-2</v>
      </c>
      <c r="AN270" s="1"/>
    </row>
    <row r="271" spans="2:40" x14ac:dyDescent="0.2">
      <c r="B271" s="188" t="s">
        <v>508</v>
      </c>
      <c r="D271" s="54">
        <v>2323707</v>
      </c>
      <c r="E271" s="156">
        <v>1248.9471228419541</v>
      </c>
      <c r="G271" s="54">
        <v>2071834.374787963</v>
      </c>
      <c r="H271" s="156">
        <v>1100.9997393767089</v>
      </c>
      <c r="J271" s="158">
        <f t="shared" si="62"/>
        <v>0.12156986498392963</v>
      </c>
      <c r="K271" s="159">
        <f t="shared" si="62"/>
        <v>0.13437549362999857</v>
      </c>
      <c r="L271" s="158">
        <f t="shared" si="63"/>
        <v>2.2559353263480908E-2</v>
      </c>
      <c r="M271" s="160">
        <f t="shared" si="64"/>
        <v>9.0547645222140982E-3</v>
      </c>
      <c r="N271" s="54">
        <v>2376128.3270938233</v>
      </c>
      <c r="P271" s="158">
        <f t="shared" si="65"/>
        <v>2.2559353263480908E-2</v>
      </c>
      <c r="Q271" s="161">
        <v>1.101598387654712E-2</v>
      </c>
      <c r="R271" s="54">
        <v>2376128.3270938233</v>
      </c>
      <c r="S271" s="158">
        <f t="shared" si="66"/>
        <v>2.3926689694262038E-2</v>
      </c>
      <c r="T271" s="161">
        <v>1.236788485172724E-2</v>
      </c>
      <c r="U271" s="54">
        <v>2379305.6163293845</v>
      </c>
      <c r="W271" s="158">
        <f t="shared" si="67"/>
        <v>1.3749600387858774E-2</v>
      </c>
      <c r="X271" s="161">
        <v>2.3056816893629595E-3</v>
      </c>
      <c r="Y271" s="54">
        <v>2355657.0426684702</v>
      </c>
      <c r="AA271" s="54">
        <v>2116028.5538159106</v>
      </c>
      <c r="AB271" s="54">
        <v>2355657.0426684702</v>
      </c>
      <c r="AC271" s="158">
        <f t="shared" si="68"/>
        <v>1.3749600387858774E-2</v>
      </c>
      <c r="AD271" s="161">
        <v>2.3056816893629595E-3</v>
      </c>
      <c r="AE271" s="54">
        <v>2355659</v>
      </c>
      <c r="AF271" s="156">
        <v>1251.8278375055115</v>
      </c>
      <c r="AG271" s="162">
        <f t="shared" si="69"/>
        <v>1.3750442719327349E-2</v>
      </c>
      <c r="AH271" s="162">
        <f t="shared" si="69"/>
        <v>2.3065145120013675E-3</v>
      </c>
      <c r="AJ271" s="54">
        <v>2116028.5538159106</v>
      </c>
      <c r="AK271" s="156">
        <v>1124.4851010368166</v>
      </c>
      <c r="AL271" s="162">
        <f t="shared" si="70"/>
        <v>0.11324537457302042</v>
      </c>
      <c r="AM271" s="161">
        <f t="shared" si="70"/>
        <v>0.11324537457302042</v>
      </c>
      <c r="AN271" s="1"/>
    </row>
    <row r="272" spans="2:40" x14ac:dyDescent="0.2">
      <c r="B272" s="188"/>
      <c r="D272" s="1"/>
      <c r="G272" s="1"/>
      <c r="N272" s="1"/>
      <c r="P272" s="52"/>
      <c r="R272" s="1"/>
      <c r="T272" s="51"/>
      <c r="U272" s="1"/>
      <c r="W272" s="52"/>
      <c r="X272" s="51"/>
      <c r="Y272" s="1"/>
      <c r="AA272" s="1"/>
      <c r="AB272" s="1"/>
      <c r="AC272" s="52"/>
      <c r="AD272" s="51"/>
      <c r="AE272" s="1"/>
      <c r="AF272" s="74"/>
      <c r="AJ272" s="1"/>
      <c r="AK272" s="74"/>
      <c r="AN272" s="1"/>
    </row>
    <row r="273" spans="2:40" x14ac:dyDescent="0.2">
      <c r="B273" s="188" t="s">
        <v>12</v>
      </c>
      <c r="D273" s="155">
        <f>SUM(D260:D271)</f>
        <v>70541332</v>
      </c>
      <c r="E273" s="157">
        <v>1221.3287082470968</v>
      </c>
      <c r="G273" s="155">
        <f>SUM(G260:G271)</f>
        <v>70552718.253373623</v>
      </c>
      <c r="H273" s="157">
        <v>1212.7935472056897</v>
      </c>
      <c r="J273" s="158">
        <f>D273/G273-1</f>
        <v>-1.6138645902674664E-4</v>
      </c>
      <c r="K273" s="159">
        <f>E273/H273-1</f>
        <v>7.0376042658475413E-3</v>
      </c>
      <c r="L273" s="158">
        <f>N273/$D273-1</f>
        <v>1.8217894774133603E-2</v>
      </c>
      <c r="M273" s="160">
        <f>M$219</f>
        <v>9.0547645222140982E-3</v>
      </c>
      <c r="N273" s="155">
        <f>SUM(N260:N271)</f>
        <v>71826446.563603222</v>
      </c>
      <c r="P273" s="158">
        <f>R273/$D273-1</f>
        <v>1.8245331016924382E-2</v>
      </c>
      <c r="Q273" s="161">
        <v>1.0966219827246881E-2</v>
      </c>
      <c r="R273" s="155">
        <f>SUM(R260:R271)</f>
        <v>71828381.952714756</v>
      </c>
      <c r="S273" s="158">
        <f>U273/$D273-1</f>
        <v>2.0899519676170764E-2</v>
      </c>
      <c r="T273" s="161">
        <v>1.3601434538093482E-2</v>
      </c>
      <c r="U273" s="155">
        <f>SUM(U260:U271)</f>
        <v>72015611.956117287</v>
      </c>
      <c r="W273" s="158">
        <f>Y273/$D273-1</f>
        <v>2.0034530912890203E-2</v>
      </c>
      <c r="X273" s="161">
        <v>1.2742629303667874E-2</v>
      </c>
      <c r="Y273" s="155">
        <f>SUM(Y260:Y271)</f>
        <v>71954594.49659045</v>
      </c>
      <c r="AA273" s="155">
        <f>SUM(AA260:AA271)</f>
        <v>72057674.199341565</v>
      </c>
      <c r="AB273" s="155">
        <f>SUM(AB260:AB271)</f>
        <v>71954594.49659045</v>
      </c>
      <c r="AC273" s="158">
        <f>AB273/$D273-1</f>
        <v>2.0034530912890203E-2</v>
      </c>
      <c r="AD273" s="161">
        <v>1.2742629303667874E-2</v>
      </c>
      <c r="AE273" s="155">
        <f>SUM(AE260:AE271)</f>
        <v>71954598</v>
      </c>
      <c r="AF273" s="157">
        <v>1236.891707457446</v>
      </c>
      <c r="AG273" s="162">
        <f t="shared" ref="AG273:AH273" si="71">AE273/D273 - 1</f>
        <v>2.0034580577525718E-2</v>
      </c>
      <c r="AH273" s="162">
        <f t="shared" si="71"/>
        <v>1.2742678613266945E-2</v>
      </c>
      <c r="AJ273" s="155">
        <f>SUM(AJ260:AJ271)</f>
        <v>72057674.199341565</v>
      </c>
      <c r="AK273" s="157">
        <v>1238.6635761044199</v>
      </c>
      <c r="AL273" s="162">
        <f t="shared" ref="AL273:AM273" si="72">AE273/AJ273-1</f>
        <v>-1.4304680311553186E-3</v>
      </c>
      <c r="AM273" s="161">
        <f t="shared" si="72"/>
        <v>-1.4304680311553186E-3</v>
      </c>
      <c r="AN273" s="1"/>
    </row>
    <row r="274" spans="2:40" x14ac:dyDescent="0.2">
      <c r="B274" s="188"/>
      <c r="D274" s="1"/>
      <c r="G274" s="1"/>
      <c r="N274" s="1"/>
      <c r="P274" s="52"/>
      <c r="R274" s="1"/>
      <c r="T274" s="51"/>
      <c r="U274" s="1"/>
      <c r="W274" s="52"/>
      <c r="X274" s="51"/>
      <c r="Y274" s="1"/>
      <c r="AA274" s="1"/>
      <c r="AB274" s="1"/>
      <c r="AC274" s="52"/>
      <c r="AD274" s="51"/>
      <c r="AE274" s="1"/>
      <c r="AF274" s="74"/>
      <c r="AJ274" s="1"/>
      <c r="AK274" s="74"/>
      <c r="AN274" s="1"/>
    </row>
    <row r="275" spans="2:40" x14ac:dyDescent="0.2">
      <c r="B275" s="42" t="s">
        <v>509</v>
      </c>
      <c r="D275" s="1"/>
      <c r="G275" s="1"/>
      <c r="N275" s="1"/>
      <c r="P275" s="52"/>
      <c r="R275" s="1"/>
      <c r="T275" s="51"/>
      <c r="U275" s="1"/>
      <c r="W275" s="52"/>
      <c r="X275" s="51"/>
      <c r="Y275" s="1"/>
      <c r="AA275" s="1"/>
      <c r="AB275" s="1"/>
      <c r="AC275" s="52"/>
      <c r="AD275" s="51"/>
      <c r="AE275" s="1"/>
      <c r="AF275" s="74"/>
      <c r="AJ275" s="1"/>
      <c r="AK275" s="74"/>
      <c r="AN275" s="1"/>
    </row>
    <row r="276" spans="2:40" x14ac:dyDescent="0.2">
      <c r="B276" s="188"/>
      <c r="D276" s="1"/>
      <c r="G276" s="1"/>
      <c r="N276" s="1"/>
      <c r="P276" s="52"/>
      <c r="R276" s="1"/>
      <c r="T276" s="51"/>
      <c r="U276" s="1"/>
      <c r="W276" s="52"/>
      <c r="X276" s="51"/>
      <c r="Y276" s="1"/>
      <c r="AA276" s="1"/>
      <c r="AB276" s="1"/>
      <c r="AC276" s="52"/>
      <c r="AD276" s="51"/>
      <c r="AE276" s="1"/>
      <c r="AF276" s="74"/>
      <c r="AJ276" s="1"/>
      <c r="AK276" s="74"/>
      <c r="AN276" s="1"/>
    </row>
    <row r="277" spans="2:40" x14ac:dyDescent="0.2">
      <c r="B277" s="188" t="s">
        <v>510</v>
      </c>
      <c r="D277" s="54">
        <v>4600783</v>
      </c>
      <c r="E277" s="156">
        <v>1413.7105107370778</v>
      </c>
      <c r="G277" s="54">
        <v>4414970.6889672838</v>
      </c>
      <c r="H277" s="156">
        <v>1353.1296836694062</v>
      </c>
      <c r="J277" s="158">
        <f t="shared" ref="J277:K289" si="73">D277/G277-1</f>
        <v>4.2086873078692966E-2</v>
      </c>
      <c r="K277" s="159">
        <f t="shared" si="73"/>
        <v>4.4770895058180216E-2</v>
      </c>
      <c r="L277" s="158">
        <f t="shared" ref="L277:L289" si="74">N277/$D277-1</f>
        <v>1.371650985006112E-2</v>
      </c>
      <c r="M277" s="160">
        <f t="shared" ref="M277:M289" si="75">M$219</f>
        <v>9.0547645222140982E-3</v>
      </c>
      <c r="N277" s="54">
        <v>4663889.6853374941</v>
      </c>
      <c r="P277" s="158">
        <f t="shared" ref="P277:P289" si="76">R277/$D277-1</f>
        <v>1.371650985006112E-2</v>
      </c>
      <c r="Q277" s="161">
        <v>1.1112266751142297E-2</v>
      </c>
      <c r="R277" s="54">
        <v>4663889.6853374941</v>
      </c>
      <c r="S277" s="158">
        <f t="shared" ref="S277:S289" si="77">U277/$D277-1</f>
        <v>2.0029986807694966E-2</v>
      </c>
      <c r="T277" s="161">
        <v>1.7409524352933081E-2</v>
      </c>
      <c r="U277" s="54">
        <v>4692936.6227950668</v>
      </c>
      <c r="W277" s="158">
        <f t="shared" ref="W277:W289" si="78">Y277/$D277-1</f>
        <v>1.7747609597515757E-2</v>
      </c>
      <c r="X277" s="161">
        <v>1.5133010581931394E-2</v>
      </c>
      <c r="Y277" s="54">
        <v>4682435.9005268877</v>
      </c>
      <c r="AA277" s="54">
        <v>4509146.1729759062</v>
      </c>
      <c r="AB277" s="54">
        <v>4682435.9005268877</v>
      </c>
      <c r="AC277" s="158">
        <f t="shared" ref="AC277:AC289" si="79">AB277/$D277-1</f>
        <v>1.7747609597515757E-2</v>
      </c>
      <c r="AD277" s="161">
        <v>1.5133010581931394E-2</v>
      </c>
      <c r="AE277" s="54">
        <v>4682436</v>
      </c>
      <c r="AF277" s="156">
        <v>1435.104237343033</v>
      </c>
      <c r="AG277" s="162">
        <f t="shared" ref="AG277:AH289" si="80">AE277/D277 - 1</f>
        <v>1.7747631218425264E-2</v>
      </c>
      <c r="AH277" s="162">
        <f t="shared" si="80"/>
        <v>1.5133032147296444E-2</v>
      </c>
      <c r="AJ277" s="54">
        <v>4509146.1729759062</v>
      </c>
      <c r="AK277" s="156">
        <v>1381.9932145654193</v>
      </c>
      <c r="AL277" s="162">
        <f t="shared" ref="AL277:AM289" si="81">AE277/AJ277-1</f>
        <v>3.8430740627272142E-2</v>
      </c>
      <c r="AM277" s="161">
        <f t="shared" si="81"/>
        <v>3.8430740627272142E-2</v>
      </c>
      <c r="AN277" s="1"/>
    </row>
    <row r="278" spans="2:40" x14ac:dyDescent="0.2">
      <c r="B278" s="188" t="s">
        <v>511</v>
      </c>
      <c r="D278" s="54">
        <v>5923720</v>
      </c>
      <c r="E278" s="156">
        <v>1316.7703554196885</v>
      </c>
      <c r="G278" s="54">
        <v>5983872.0532767773</v>
      </c>
      <c r="H278" s="156">
        <v>1323.7775964170437</v>
      </c>
      <c r="J278" s="158">
        <f t="shared" si="73"/>
        <v>-1.0052362874944487E-2</v>
      </c>
      <c r="K278" s="159">
        <f t="shared" si="73"/>
        <v>-5.2933672667683229E-3</v>
      </c>
      <c r="L278" s="158">
        <f t="shared" si="74"/>
        <v>1.5955049652992326E-2</v>
      </c>
      <c r="M278" s="160">
        <f t="shared" si="75"/>
        <v>9.0547645222140982E-3</v>
      </c>
      <c r="N278" s="54">
        <v>6018233.2467304235</v>
      </c>
      <c r="P278" s="158">
        <f t="shared" si="76"/>
        <v>1.6102068124913771E-2</v>
      </c>
      <c r="Q278" s="161">
        <v>1.1240709890699474E-2</v>
      </c>
      <c r="R278" s="54">
        <v>6019104.1429929137</v>
      </c>
      <c r="S278" s="158">
        <f t="shared" si="77"/>
        <v>2.0197660985349142E-2</v>
      </c>
      <c r="T278" s="161">
        <v>1.5316708121126066E-2</v>
      </c>
      <c r="U278" s="54">
        <v>6043365.2883321326</v>
      </c>
      <c r="W278" s="158">
        <f t="shared" si="78"/>
        <v>2.0197660985349142E-2</v>
      </c>
      <c r="X278" s="161">
        <v>1.5316708121126066E-2</v>
      </c>
      <c r="Y278" s="54">
        <v>6043365.2883321326</v>
      </c>
      <c r="AA278" s="54">
        <v>6111513.6814015685</v>
      </c>
      <c r="AB278" s="54">
        <v>6043365.2883321326</v>
      </c>
      <c r="AC278" s="158">
        <f t="shared" si="79"/>
        <v>2.0197660985349142E-2</v>
      </c>
      <c r="AD278" s="161">
        <v>1.5316708121126066E-2</v>
      </c>
      <c r="AE278" s="54">
        <v>6043368</v>
      </c>
      <c r="AF278" s="156">
        <v>1336.9395425028888</v>
      </c>
      <c r="AG278" s="162">
        <f t="shared" si="80"/>
        <v>2.0198118749704674E-2</v>
      </c>
      <c r="AH278" s="162">
        <f t="shared" si="80"/>
        <v>1.5317163695390157E-2</v>
      </c>
      <c r="AJ278" s="54">
        <v>6111513.6814015685</v>
      </c>
      <c r="AK278" s="156">
        <v>1352.0150196402335</v>
      </c>
      <c r="AL278" s="162">
        <f t="shared" si="81"/>
        <v>-1.1150376969448317E-2</v>
      </c>
      <c r="AM278" s="161">
        <f t="shared" si="81"/>
        <v>-1.1150376969448317E-2</v>
      </c>
      <c r="AN278" s="1"/>
    </row>
    <row r="279" spans="2:40" x14ac:dyDescent="0.2">
      <c r="B279" s="188" t="s">
        <v>512</v>
      </c>
      <c r="D279" s="54">
        <v>3596958</v>
      </c>
      <c r="E279" s="156">
        <v>1395.0039975158966</v>
      </c>
      <c r="G279" s="54">
        <v>3557609.4434819072</v>
      </c>
      <c r="H279" s="156">
        <v>1375.8751012595912</v>
      </c>
      <c r="J279" s="158">
        <f t="shared" si="73"/>
        <v>1.1060392418899445E-2</v>
      </c>
      <c r="K279" s="159">
        <f t="shared" si="73"/>
        <v>1.3903076114098578E-2</v>
      </c>
      <c r="L279" s="158">
        <f t="shared" si="74"/>
        <v>1.3843519107918034E-2</v>
      </c>
      <c r="M279" s="160">
        <f t="shared" si="75"/>
        <v>9.0547645222140982E-3</v>
      </c>
      <c r="N279" s="54">
        <v>3646752.5568033787</v>
      </c>
      <c r="P279" s="158">
        <f t="shared" si="76"/>
        <v>1.3843519107918034E-2</v>
      </c>
      <c r="Q279" s="161">
        <v>1.1001002392911019E-2</v>
      </c>
      <c r="R279" s="54">
        <v>3646752.5568033787</v>
      </c>
      <c r="S279" s="158">
        <f t="shared" si="77"/>
        <v>2.0029986807694744E-2</v>
      </c>
      <c r="T279" s="161">
        <v>1.7170125070983699E-2</v>
      </c>
      <c r="U279" s="54">
        <v>3669005.0212878324</v>
      </c>
      <c r="W279" s="158">
        <f t="shared" si="78"/>
        <v>1.8850181126825349E-2</v>
      </c>
      <c r="X279" s="161">
        <v>1.5993627215538098E-2</v>
      </c>
      <c r="Y279" s="54">
        <v>3664761.3098055832</v>
      </c>
      <c r="AA279" s="54">
        <v>3633496.6044297242</v>
      </c>
      <c r="AB279" s="54">
        <v>3664761.3098055832</v>
      </c>
      <c r="AC279" s="158">
        <f t="shared" si="79"/>
        <v>1.8850181126825349E-2</v>
      </c>
      <c r="AD279" s="161">
        <v>1.5993627215538098E-2</v>
      </c>
      <c r="AE279" s="54">
        <v>3664761</v>
      </c>
      <c r="AF279" s="156">
        <v>1417.3150516016849</v>
      </c>
      <c r="AG279" s="162">
        <f t="shared" si="80"/>
        <v>1.8850094996939015E-2</v>
      </c>
      <c r="AH279" s="162">
        <f t="shared" si="80"/>
        <v>1.5993541327134597E-2</v>
      </c>
      <c r="AJ279" s="54">
        <v>3633496.6044297242</v>
      </c>
      <c r="AK279" s="156">
        <v>1405.2238133405865</v>
      </c>
      <c r="AL279" s="162">
        <f t="shared" si="81"/>
        <v>8.6044928546680222E-3</v>
      </c>
      <c r="AM279" s="161">
        <f t="shared" si="81"/>
        <v>8.6044928546680222E-3</v>
      </c>
      <c r="AN279" s="1"/>
    </row>
    <row r="280" spans="2:40" x14ac:dyDescent="0.2">
      <c r="B280" s="188" t="s">
        <v>513</v>
      </c>
      <c r="D280" s="54">
        <v>7253325</v>
      </c>
      <c r="E280" s="156">
        <v>1260.2328505872306</v>
      </c>
      <c r="G280" s="54">
        <v>7052809.708489567</v>
      </c>
      <c r="H280" s="156">
        <v>1219.2973462255743</v>
      </c>
      <c r="J280" s="158">
        <f t="shared" si="73"/>
        <v>2.8430554601390989E-2</v>
      </c>
      <c r="K280" s="159">
        <f t="shared" si="73"/>
        <v>3.3573028341589595E-2</v>
      </c>
      <c r="L280" s="158">
        <f t="shared" si="74"/>
        <v>1.6130706406878081E-2</v>
      </c>
      <c r="M280" s="160">
        <f t="shared" si="75"/>
        <v>9.0547645222140982E-3</v>
      </c>
      <c r="N280" s="54">
        <v>7370326.2560486682</v>
      </c>
      <c r="P280" s="158">
        <f t="shared" si="76"/>
        <v>1.6160776576786828E-2</v>
      </c>
      <c r="Q280" s="161">
        <v>1.1104936335144089E-2</v>
      </c>
      <c r="R280" s="54">
        <v>7370544.3647638224</v>
      </c>
      <c r="S280" s="158">
        <f t="shared" si="77"/>
        <v>2.0029986807694744E-2</v>
      </c>
      <c r="T280" s="161">
        <v>1.4954895568336068E-2</v>
      </c>
      <c r="U280" s="54">
        <v>7398609.0040619224</v>
      </c>
      <c r="W280" s="158">
        <f t="shared" si="78"/>
        <v>1.8483042549964246E-2</v>
      </c>
      <c r="X280" s="161">
        <v>1.3415648028693994E-2</v>
      </c>
      <c r="Y280" s="54">
        <v>7387388.5146037191</v>
      </c>
      <c r="AA280" s="54">
        <v>7203252.7838145094</v>
      </c>
      <c r="AB280" s="54">
        <v>7387388.5146037191</v>
      </c>
      <c r="AC280" s="158">
        <f t="shared" si="79"/>
        <v>1.8483042549964246E-2</v>
      </c>
      <c r="AD280" s="161">
        <v>1.3415648028693994E-2</v>
      </c>
      <c r="AE280" s="54">
        <v>7387387</v>
      </c>
      <c r="AF280" s="156">
        <v>1277.1394290985827</v>
      </c>
      <c r="AG280" s="162">
        <f t="shared" si="80"/>
        <v>1.848283373487325E-2</v>
      </c>
      <c r="AH280" s="162">
        <f t="shared" si="80"/>
        <v>1.3415440252548594E-2</v>
      </c>
      <c r="AJ280" s="54">
        <v>7203252.7838145094</v>
      </c>
      <c r="AK280" s="156">
        <v>1245.3061072844348</v>
      </c>
      <c r="AL280" s="162">
        <f t="shared" si="81"/>
        <v>2.5562648113534925E-2</v>
      </c>
      <c r="AM280" s="161">
        <f t="shared" si="81"/>
        <v>2.5562648113534925E-2</v>
      </c>
      <c r="AN280" s="1"/>
    </row>
    <row r="281" spans="2:40" x14ac:dyDescent="0.2">
      <c r="B281" s="188" t="s">
        <v>485</v>
      </c>
      <c r="D281" s="54">
        <v>5333099</v>
      </c>
      <c r="E281" s="156">
        <v>1203.5779404700015</v>
      </c>
      <c r="G281" s="54">
        <v>5428187.3847380402</v>
      </c>
      <c r="H281" s="156">
        <v>1217.2875068019096</v>
      </c>
      <c r="J281" s="158">
        <f t="shared" si="73"/>
        <v>-1.7517520674653175E-2</v>
      </c>
      <c r="K281" s="159">
        <f t="shared" si="73"/>
        <v>-1.1262389743838086E-2</v>
      </c>
      <c r="L281" s="158">
        <f t="shared" si="74"/>
        <v>1.7525755572281643E-2</v>
      </c>
      <c r="M281" s="160">
        <f t="shared" si="75"/>
        <v>9.0547645222140982E-3</v>
      </c>
      <c r="N281" s="54">
        <v>5426565.5895167794</v>
      </c>
      <c r="P281" s="158">
        <f t="shared" si="76"/>
        <v>1.7525755572281643E-2</v>
      </c>
      <c r="Q281" s="161">
        <v>1.1088499863022072E-2</v>
      </c>
      <c r="R281" s="54">
        <v>5426565.5895167794</v>
      </c>
      <c r="S281" s="158">
        <f t="shared" si="77"/>
        <v>2.0319506661711229E-2</v>
      </c>
      <c r="T281" s="161">
        <v>1.3864576618360047E-2</v>
      </c>
      <c r="U281" s="54">
        <v>5441464.9406580655</v>
      </c>
      <c r="W281" s="158">
        <f t="shared" si="78"/>
        <v>1.9922979666271212E-2</v>
      </c>
      <c r="X281" s="161">
        <v>1.3470558203809935E-2</v>
      </c>
      <c r="Y281" s="54">
        <v>5439350.2229352118</v>
      </c>
      <c r="AA281" s="54">
        <v>5543975.7353888545</v>
      </c>
      <c r="AB281" s="54">
        <v>5439350.2229352118</v>
      </c>
      <c r="AC281" s="158">
        <f t="shared" si="79"/>
        <v>1.9922979666271212E-2</v>
      </c>
      <c r="AD281" s="161">
        <v>1.3470558203809935E-2</v>
      </c>
      <c r="AE281" s="54">
        <v>5439350</v>
      </c>
      <c r="AF281" s="156">
        <v>1219.7907571760261</v>
      </c>
      <c r="AG281" s="162">
        <f t="shared" si="80"/>
        <v>1.9922937864082391E-2</v>
      </c>
      <c r="AH281" s="162">
        <f t="shared" si="80"/>
        <v>1.347051666607757E-2</v>
      </c>
      <c r="AJ281" s="54">
        <v>5543975.7353888545</v>
      </c>
      <c r="AK281" s="156">
        <v>1243.2533960924536</v>
      </c>
      <c r="AL281" s="162">
        <f t="shared" si="81"/>
        <v>-1.8871968490229318E-2</v>
      </c>
      <c r="AM281" s="161">
        <f t="shared" si="81"/>
        <v>-1.8871968490229429E-2</v>
      </c>
      <c r="AN281" s="1"/>
    </row>
    <row r="282" spans="2:40" x14ac:dyDescent="0.2">
      <c r="B282" s="188" t="s">
        <v>514</v>
      </c>
      <c r="D282" s="54">
        <v>4568154</v>
      </c>
      <c r="E282" s="156">
        <v>1229.6093768428914</v>
      </c>
      <c r="G282" s="54">
        <v>4582242.8711742107</v>
      </c>
      <c r="H282" s="156">
        <v>1227.5223361623375</v>
      </c>
      <c r="J282" s="158">
        <f t="shared" si="73"/>
        <v>-3.0746670506796026E-3</v>
      </c>
      <c r="K282" s="159">
        <f t="shared" si="73"/>
        <v>1.7002058692296984E-3</v>
      </c>
      <c r="L282" s="158">
        <f t="shared" si="74"/>
        <v>1.5924217407594421E-2</v>
      </c>
      <c r="M282" s="160">
        <f t="shared" si="75"/>
        <v>9.0547645222140982E-3</v>
      </c>
      <c r="N282" s="54">
        <v>4640898.2774473717</v>
      </c>
      <c r="P282" s="158">
        <f t="shared" si="76"/>
        <v>1.5924217407594421E-2</v>
      </c>
      <c r="Q282" s="161">
        <v>1.108154191850419E-2</v>
      </c>
      <c r="R282" s="54">
        <v>4640898.2774473717</v>
      </c>
      <c r="S282" s="158">
        <f t="shared" si="77"/>
        <v>2.0029986807694522E-2</v>
      </c>
      <c r="T282" s="161">
        <v>1.5167740066637903E-2</v>
      </c>
      <c r="U282" s="54">
        <v>4659654.0643555168</v>
      </c>
      <c r="W282" s="158">
        <f t="shared" si="78"/>
        <v>1.9376062338499755E-2</v>
      </c>
      <c r="X282" s="161">
        <v>1.4516932703960039E-2</v>
      </c>
      <c r="Y282" s="54">
        <v>4656666.8366758674</v>
      </c>
      <c r="AA282" s="54">
        <v>4679986.4284114698</v>
      </c>
      <c r="AB282" s="54">
        <v>4656666.8366758674</v>
      </c>
      <c r="AC282" s="158">
        <f t="shared" si="79"/>
        <v>1.9376062338499755E-2</v>
      </c>
      <c r="AD282" s="161">
        <v>1.4516932703960039E-2</v>
      </c>
      <c r="AE282" s="54">
        <v>4656668</v>
      </c>
      <c r="AF282" s="156">
        <v>1247.459845057846</v>
      </c>
      <c r="AG282" s="162">
        <f t="shared" si="80"/>
        <v>1.9376316998069631E-2</v>
      </c>
      <c r="AH282" s="162">
        <f t="shared" si="80"/>
        <v>1.4517186149626493E-2</v>
      </c>
      <c r="AJ282" s="54">
        <v>4679986.4284114698</v>
      </c>
      <c r="AK282" s="156">
        <v>1253.7065440050683</v>
      </c>
      <c r="AL282" s="162">
        <f t="shared" si="81"/>
        <v>-4.9825846224482717E-3</v>
      </c>
      <c r="AM282" s="161">
        <f t="shared" si="81"/>
        <v>-4.9825846224481607E-3</v>
      </c>
      <c r="AN282" s="1"/>
    </row>
    <row r="283" spans="2:40" x14ac:dyDescent="0.2">
      <c r="B283" s="188" t="s">
        <v>515</v>
      </c>
      <c r="D283" s="54">
        <v>5534591</v>
      </c>
      <c r="E283" s="156">
        <v>1145.2472420673475</v>
      </c>
      <c r="G283" s="54">
        <v>5663479.0657439297</v>
      </c>
      <c r="H283" s="156">
        <v>1161.6065718593461</v>
      </c>
      <c r="J283" s="158">
        <f t="shared" si="73"/>
        <v>-2.2757754420515308E-2</v>
      </c>
      <c r="K283" s="159">
        <f t="shared" si="73"/>
        <v>-1.4083365390928138E-2</v>
      </c>
      <c r="L283" s="158">
        <f t="shared" si="74"/>
        <v>2.0077816801101322E-2</v>
      </c>
      <c r="M283" s="160">
        <f t="shared" si="75"/>
        <v>9.0547645222140982E-3</v>
      </c>
      <c r="N283" s="54">
        <v>5645713.504167024</v>
      </c>
      <c r="P283" s="158">
        <f t="shared" si="76"/>
        <v>2.0077816801101322E-2</v>
      </c>
      <c r="Q283" s="161">
        <v>1.1102867487163159E-2</v>
      </c>
      <c r="R283" s="54">
        <v>5645713.504167024</v>
      </c>
      <c r="S283" s="158">
        <f t="shared" si="77"/>
        <v>2.1140057303412618E-2</v>
      </c>
      <c r="T283" s="161">
        <v>1.2155762080260146E-2</v>
      </c>
      <c r="U283" s="54">
        <v>5651592.5708909519</v>
      </c>
      <c r="W283" s="158">
        <f t="shared" si="78"/>
        <v>2.1140057303412618E-2</v>
      </c>
      <c r="X283" s="161">
        <v>1.2155762080260146E-2</v>
      </c>
      <c r="Y283" s="54">
        <v>5651592.5708909519</v>
      </c>
      <c r="AA283" s="54">
        <v>5784286.4096119152</v>
      </c>
      <c r="AB283" s="54">
        <v>5651592.5708909519</v>
      </c>
      <c r="AC283" s="158">
        <f t="shared" si="79"/>
        <v>2.1140057303412618E-2</v>
      </c>
      <c r="AD283" s="161">
        <v>1.2155762080260146E-2</v>
      </c>
      <c r="AE283" s="54">
        <v>5651592</v>
      </c>
      <c r="AF283" s="156">
        <v>1159.1684779725349</v>
      </c>
      <c r="AG283" s="162">
        <f t="shared" si="80"/>
        <v>2.1139954153793772E-2</v>
      </c>
      <c r="AH283" s="162">
        <f t="shared" si="80"/>
        <v>1.2155659838182453E-2</v>
      </c>
      <c r="AJ283" s="54">
        <v>5784286.4096119152</v>
      </c>
      <c r="AK283" s="156">
        <v>1186.3847343522077</v>
      </c>
      <c r="AL283" s="162">
        <f t="shared" si="81"/>
        <v>-2.2940497792677261E-2</v>
      </c>
      <c r="AM283" s="161">
        <f t="shared" si="81"/>
        <v>-2.2940497792677261E-2</v>
      </c>
      <c r="AN283" s="1"/>
    </row>
    <row r="284" spans="2:40" x14ac:dyDescent="0.2">
      <c r="B284" s="188" t="s">
        <v>516</v>
      </c>
      <c r="D284" s="54">
        <v>5275046</v>
      </c>
      <c r="E284" s="156">
        <v>1180.6515617377177</v>
      </c>
      <c r="G284" s="54">
        <v>5335597.4418216078</v>
      </c>
      <c r="H284" s="156">
        <v>1185.2192428062488</v>
      </c>
      <c r="J284" s="158">
        <f t="shared" si="73"/>
        <v>-1.1348577639495816E-2</v>
      </c>
      <c r="K284" s="159">
        <f t="shared" si="73"/>
        <v>-3.8538701563064492E-3</v>
      </c>
      <c r="L284" s="158">
        <f t="shared" si="74"/>
        <v>1.8709966670108491E-2</v>
      </c>
      <c r="M284" s="160">
        <f t="shared" si="75"/>
        <v>9.0547645222140982E-3</v>
      </c>
      <c r="N284" s="54">
        <v>5373741.9348432887</v>
      </c>
      <c r="P284" s="158">
        <f t="shared" si="76"/>
        <v>1.8709966670108491E-2</v>
      </c>
      <c r="Q284" s="161">
        <v>1.1045495583321241E-2</v>
      </c>
      <c r="R284" s="54">
        <v>5373741.9348432887</v>
      </c>
      <c r="S284" s="158">
        <f t="shared" si="77"/>
        <v>2.0320609541093271E-2</v>
      </c>
      <c r="T284" s="161">
        <v>1.2644020455935712E-2</v>
      </c>
      <c r="U284" s="54">
        <v>5382238.1500773057</v>
      </c>
      <c r="W284" s="158">
        <f t="shared" si="78"/>
        <v>2.0320609541093271E-2</v>
      </c>
      <c r="X284" s="161">
        <v>1.2644020455935712E-2</v>
      </c>
      <c r="Y284" s="54">
        <v>5382238.1500773057</v>
      </c>
      <c r="AA284" s="54">
        <v>5449410.7617637748</v>
      </c>
      <c r="AB284" s="54">
        <v>5382238.1500773057</v>
      </c>
      <c r="AC284" s="158">
        <f t="shared" si="79"/>
        <v>2.0320609541093271E-2</v>
      </c>
      <c r="AD284" s="161">
        <v>1.2644020455935712E-2</v>
      </c>
      <c r="AE284" s="54">
        <v>5382238</v>
      </c>
      <c r="AF284" s="156">
        <v>1195.5797108983434</v>
      </c>
      <c r="AG284" s="162">
        <f t="shared" si="80"/>
        <v>2.0320581090667256E-2</v>
      </c>
      <c r="AH284" s="162">
        <f t="shared" si="80"/>
        <v>1.264399221956225E-2</v>
      </c>
      <c r="AJ284" s="54">
        <v>5449410.7617637748</v>
      </c>
      <c r="AK284" s="156">
        <v>1210.5010858152048</v>
      </c>
      <c r="AL284" s="162">
        <f t="shared" si="81"/>
        <v>-1.2326610105279245E-2</v>
      </c>
      <c r="AM284" s="161">
        <f t="shared" si="81"/>
        <v>-1.2326610105279356E-2</v>
      </c>
      <c r="AN284" s="1"/>
    </row>
    <row r="285" spans="2:40" x14ac:dyDescent="0.2">
      <c r="B285" s="188" t="s">
        <v>486</v>
      </c>
      <c r="D285" s="54">
        <v>11120427</v>
      </c>
      <c r="E285" s="156">
        <v>1170.9156609594854</v>
      </c>
      <c r="G285" s="54">
        <v>10970329.038392177</v>
      </c>
      <c r="H285" s="156">
        <v>1140.6842457017481</v>
      </c>
      <c r="J285" s="158">
        <f t="shared" si="73"/>
        <v>1.368217499060731E-2</v>
      </c>
      <c r="K285" s="159">
        <f t="shared" si="73"/>
        <v>2.6502877874971409E-2</v>
      </c>
      <c r="L285" s="158">
        <f t="shared" si="74"/>
        <v>2.3852194362738777E-2</v>
      </c>
      <c r="M285" s="160">
        <f t="shared" si="75"/>
        <v>9.0547645222140982E-3</v>
      </c>
      <c r="N285" s="54">
        <v>11385673.586200647</v>
      </c>
      <c r="P285" s="158">
        <f t="shared" si="76"/>
        <v>2.3852194362738777E-2</v>
      </c>
      <c r="Q285" s="161">
        <v>1.106459769413215E-2</v>
      </c>
      <c r="R285" s="54">
        <v>11385673.586200647</v>
      </c>
      <c r="S285" s="158">
        <f t="shared" si="77"/>
        <v>2.4147553269979083E-2</v>
      </c>
      <c r="T285" s="161">
        <v>1.1356267660137531E-2</v>
      </c>
      <c r="U285" s="54">
        <v>11388958.103367414</v>
      </c>
      <c r="W285" s="158">
        <f t="shared" si="78"/>
        <v>2.2020964636205287E-2</v>
      </c>
      <c r="X285" s="161">
        <v>9.2562394594795094E-3</v>
      </c>
      <c r="Y285" s="54">
        <v>11365309.529706502</v>
      </c>
      <c r="AA285" s="54">
        <v>11204336.491602721</v>
      </c>
      <c r="AB285" s="54">
        <v>11365309.529706502</v>
      </c>
      <c r="AC285" s="158">
        <f t="shared" si="79"/>
        <v>2.2020964636205287E-2</v>
      </c>
      <c r="AD285" s="161">
        <v>9.2562394594795094E-3</v>
      </c>
      <c r="AE285" s="54">
        <v>11365313</v>
      </c>
      <c r="AF285" s="156">
        <v>1181.754297541956</v>
      </c>
      <c r="AG285" s="162">
        <f t="shared" si="80"/>
        <v>2.2021276700975534E-2</v>
      </c>
      <c r="AH285" s="162">
        <f t="shared" si="80"/>
        <v>9.2565476266575075E-3</v>
      </c>
      <c r="AJ285" s="54">
        <v>11204336.491602721</v>
      </c>
      <c r="AK285" s="156">
        <v>1165.0161152673645</v>
      </c>
      <c r="AL285" s="162">
        <f t="shared" si="81"/>
        <v>1.43673396919064E-2</v>
      </c>
      <c r="AM285" s="161">
        <f t="shared" si="81"/>
        <v>1.43673396919064E-2</v>
      </c>
      <c r="AN285" s="1"/>
    </row>
    <row r="286" spans="2:40" x14ac:dyDescent="0.2">
      <c r="B286" s="188" t="s">
        <v>487</v>
      </c>
      <c r="D286" s="54">
        <v>5711124</v>
      </c>
      <c r="E286" s="156">
        <v>1201.0946251812534</v>
      </c>
      <c r="G286" s="54">
        <v>5760670.7006734163</v>
      </c>
      <c r="H286" s="156">
        <v>1201.7324933377631</v>
      </c>
      <c r="J286" s="158">
        <f t="shared" si="73"/>
        <v>-8.6008562627306606E-3</v>
      </c>
      <c r="K286" s="159">
        <f t="shared" si="73"/>
        <v>-5.3079047129533929E-4</v>
      </c>
      <c r="L286" s="158">
        <f t="shared" si="74"/>
        <v>1.9305268869955761E-2</v>
      </c>
      <c r="M286" s="160">
        <f t="shared" si="75"/>
        <v>9.0547645222140982E-3</v>
      </c>
      <c r="N286" s="54">
        <v>5821378.7843696568</v>
      </c>
      <c r="P286" s="158">
        <f t="shared" si="76"/>
        <v>1.9305268869955761E-2</v>
      </c>
      <c r="Q286" s="161">
        <v>1.1075039761431205E-2</v>
      </c>
      <c r="R286" s="54">
        <v>5821378.7843696568</v>
      </c>
      <c r="S286" s="158">
        <f t="shared" si="77"/>
        <v>2.0405691091993639E-2</v>
      </c>
      <c r="T286" s="161">
        <v>1.2166576787561612E-2</v>
      </c>
      <c r="U286" s="54">
        <v>5827663.4321320709</v>
      </c>
      <c r="W286" s="158">
        <f t="shared" si="78"/>
        <v>2.0211581477197038E-2</v>
      </c>
      <c r="X286" s="161">
        <v>1.1974034482040041E-2</v>
      </c>
      <c r="Y286" s="54">
        <v>5826554.848052375</v>
      </c>
      <c r="AA286" s="54">
        <v>5883551.2336758021</v>
      </c>
      <c r="AB286" s="54">
        <v>5826554.848052375</v>
      </c>
      <c r="AC286" s="158">
        <f t="shared" si="79"/>
        <v>2.0211581477197038E-2</v>
      </c>
      <c r="AD286" s="161">
        <v>1.1974034482040041E-2</v>
      </c>
      <c r="AE286" s="54">
        <v>5826555</v>
      </c>
      <c r="AF286" s="156">
        <v>1215.4766053371336</v>
      </c>
      <c r="AG286" s="162">
        <f t="shared" si="80"/>
        <v>2.021160808275213E-2</v>
      </c>
      <c r="AH286" s="162">
        <f t="shared" si="80"/>
        <v>1.197406087277253E-2</v>
      </c>
      <c r="AJ286" s="54">
        <v>5883551.2336758021</v>
      </c>
      <c r="AK286" s="156">
        <v>1227.3665795371996</v>
      </c>
      <c r="AL286" s="162">
        <f t="shared" si="81"/>
        <v>-9.6873863100862545E-3</v>
      </c>
      <c r="AM286" s="161">
        <f t="shared" si="81"/>
        <v>-9.6873863100862545E-3</v>
      </c>
      <c r="AN286" s="1"/>
    </row>
    <row r="287" spans="2:40" x14ac:dyDescent="0.2">
      <c r="B287" s="188" t="s">
        <v>517</v>
      </c>
      <c r="D287" s="54">
        <v>4134599</v>
      </c>
      <c r="E287" s="156">
        <v>1084.1249277789277</v>
      </c>
      <c r="G287" s="54">
        <v>4257824.5034692837</v>
      </c>
      <c r="H287" s="156">
        <v>1108.4753431745298</v>
      </c>
      <c r="J287" s="158">
        <f t="shared" si="73"/>
        <v>-2.8940954087910198E-2</v>
      </c>
      <c r="K287" s="159">
        <f t="shared" si="73"/>
        <v>-2.1967484929223291E-2</v>
      </c>
      <c r="L287" s="158">
        <f t="shared" si="74"/>
        <v>1.8399665253020725E-2</v>
      </c>
      <c r="M287" s="160">
        <f t="shared" si="75"/>
        <v>9.0547645222140982E-3</v>
      </c>
      <c r="N287" s="54">
        <v>4210674.237555474</v>
      </c>
      <c r="P287" s="158">
        <f t="shared" si="76"/>
        <v>1.8554940626890337E-2</v>
      </c>
      <c r="Q287" s="161">
        <v>1.1292542541509798E-2</v>
      </c>
      <c r="R287" s="54">
        <v>4211316.238961</v>
      </c>
      <c r="S287" s="158">
        <f t="shared" si="77"/>
        <v>2.0496991415619226E-2</v>
      </c>
      <c r="T287" s="161">
        <v>1.3220746314857257E-2</v>
      </c>
      <c r="U287" s="54">
        <v>4219345.840210028</v>
      </c>
      <c r="W287" s="158">
        <f t="shared" si="78"/>
        <v>2.0496991415619226E-2</v>
      </c>
      <c r="X287" s="161">
        <v>1.3220746314857257E-2</v>
      </c>
      <c r="Y287" s="54">
        <v>4219345.840210028</v>
      </c>
      <c r="AA287" s="54">
        <v>4348647.9112984734</v>
      </c>
      <c r="AB287" s="54">
        <v>4219345.840210028</v>
      </c>
      <c r="AC287" s="158">
        <f t="shared" si="79"/>
        <v>2.0496991415619226E-2</v>
      </c>
      <c r="AD287" s="161">
        <v>1.3220746314857257E-2</v>
      </c>
      <c r="AE287" s="54">
        <v>4219345</v>
      </c>
      <c r="AF287" s="156">
        <v>1098.4576496837471</v>
      </c>
      <c r="AG287" s="162">
        <f t="shared" si="80"/>
        <v>2.0496788201225913E-2</v>
      </c>
      <c r="AH287" s="162">
        <f t="shared" si="80"/>
        <v>1.3220544549402913E-2</v>
      </c>
      <c r="AJ287" s="54">
        <v>4348647.9112984734</v>
      </c>
      <c r="AK287" s="156">
        <v>1132.1201665061892</v>
      </c>
      <c r="AL287" s="162">
        <f t="shared" si="81"/>
        <v>-2.9734049280587649E-2</v>
      </c>
      <c r="AM287" s="161">
        <f t="shared" si="81"/>
        <v>-2.9734049280587538E-2</v>
      </c>
      <c r="AN287" s="1"/>
    </row>
    <row r="288" spans="2:40" x14ac:dyDescent="0.2">
      <c r="B288" s="188" t="s">
        <v>493</v>
      </c>
      <c r="D288" s="54">
        <v>3426303</v>
      </c>
      <c r="E288" s="156">
        <v>1199.769242089789</v>
      </c>
      <c r="G288" s="54">
        <v>3489176.5782171628</v>
      </c>
      <c r="H288" s="156">
        <v>1214.2988903028242</v>
      </c>
      <c r="J288" s="158">
        <f t="shared" si="73"/>
        <v>-1.8019603424395569E-2</v>
      </c>
      <c r="K288" s="159">
        <f t="shared" si="73"/>
        <v>-1.1965462810734961E-2</v>
      </c>
      <c r="L288" s="158">
        <f t="shared" si="74"/>
        <v>1.7301814292771223E-2</v>
      </c>
      <c r="M288" s="160">
        <f t="shared" si="75"/>
        <v>9.0547645222140982E-3</v>
      </c>
      <c r="N288" s="54">
        <v>3485584.2582167648</v>
      </c>
      <c r="P288" s="158">
        <f t="shared" si="76"/>
        <v>1.7361465388537667E-2</v>
      </c>
      <c r="Q288" s="161">
        <v>1.1127625239686578E-2</v>
      </c>
      <c r="R288" s="54">
        <v>3485788.6409451431</v>
      </c>
      <c r="S288" s="158">
        <f t="shared" si="77"/>
        <v>2.0126973585862906E-2</v>
      </c>
      <c r="T288" s="161">
        <v>1.3876187900327963E-2</v>
      </c>
      <c r="U288" s="54">
        <v>3495264.1099781631</v>
      </c>
      <c r="W288" s="158">
        <f t="shared" si="78"/>
        <v>1.9015193104101824E-2</v>
      </c>
      <c r="X288" s="161">
        <v>1.2771219807319101E-2</v>
      </c>
      <c r="Y288" s="54">
        <v>3491454.813178163</v>
      </c>
      <c r="AA288" s="54">
        <v>3563604.0016803103</v>
      </c>
      <c r="AB288" s="54">
        <v>3491454.813178163</v>
      </c>
      <c r="AC288" s="158">
        <f t="shared" si="79"/>
        <v>1.9015193104101824E-2</v>
      </c>
      <c r="AD288" s="161">
        <v>1.2771219807319101E-2</v>
      </c>
      <c r="AE288" s="54">
        <v>3491455</v>
      </c>
      <c r="AF288" s="156">
        <v>1215.0918238160816</v>
      </c>
      <c r="AG288" s="162">
        <f t="shared" si="80"/>
        <v>1.9015247629879717E-2</v>
      </c>
      <c r="AH288" s="162">
        <f t="shared" si="80"/>
        <v>1.2771273998992694E-2</v>
      </c>
      <c r="AJ288" s="54">
        <v>3563604.0016803103</v>
      </c>
      <c r="AK288" s="156">
        <v>1240.2010295879554</v>
      </c>
      <c r="AL288" s="162">
        <f t="shared" si="81"/>
        <v>-2.0246077186547806E-2</v>
      </c>
      <c r="AM288" s="161">
        <f t="shared" si="81"/>
        <v>-2.0246077186547806E-2</v>
      </c>
      <c r="AN288" s="1"/>
    </row>
    <row r="289" spans="2:40" x14ac:dyDescent="0.2">
      <c r="B289" s="188" t="s">
        <v>488</v>
      </c>
      <c r="D289" s="54">
        <v>4063203</v>
      </c>
      <c r="E289" s="156">
        <v>1230.4005823182342</v>
      </c>
      <c r="G289" s="54">
        <v>4055948.7749282629</v>
      </c>
      <c r="H289" s="156">
        <v>1219.6213638322868</v>
      </c>
      <c r="J289" s="158">
        <f t="shared" si="73"/>
        <v>1.7885396178025648E-3</v>
      </c>
      <c r="K289" s="159">
        <f t="shared" si="73"/>
        <v>8.8381679803288815E-3</v>
      </c>
      <c r="L289" s="158">
        <f t="shared" si="74"/>
        <v>1.8165877108829109E-2</v>
      </c>
      <c r="M289" s="160">
        <f t="shared" si="75"/>
        <v>9.0547645222140982E-3</v>
      </c>
      <c r="N289" s="54">
        <v>4137014.6463662256</v>
      </c>
      <c r="P289" s="158">
        <f t="shared" si="76"/>
        <v>1.8165877108829109E-2</v>
      </c>
      <c r="R289" s="54">
        <v>4137014.6463662256</v>
      </c>
      <c r="S289" s="158">
        <f t="shared" si="77"/>
        <v>2.0257862570690621E-2</v>
      </c>
      <c r="T289" s="51"/>
      <c r="U289" s="54">
        <v>4145514.8079708181</v>
      </c>
      <c r="W289" s="158">
        <f t="shared" si="78"/>
        <v>1.9917211026797776E-2</v>
      </c>
      <c r="X289" s="51"/>
      <c r="Y289" s="54">
        <v>4144130.6715957178</v>
      </c>
      <c r="AA289" s="54">
        <v>4142465.9832865363</v>
      </c>
      <c r="AB289" s="54">
        <v>4144130.6715957178</v>
      </c>
      <c r="AC289" s="158">
        <f t="shared" si="79"/>
        <v>1.9917211026797776E-2</v>
      </c>
      <c r="AD289" s="51"/>
      <c r="AE289" s="54">
        <v>4144130</v>
      </c>
      <c r="AF289" s="156">
        <v>1246.1374053195948</v>
      </c>
      <c r="AG289" s="162">
        <f t="shared" si="80"/>
        <v>1.9917045739531014E-2</v>
      </c>
      <c r="AH289" s="162">
        <f t="shared" si="80"/>
        <v>1.2789999637118354E-2</v>
      </c>
      <c r="AJ289" s="54">
        <v>4142465.9832865363</v>
      </c>
      <c r="AK289" s="156">
        <v>1245.637036491946</v>
      </c>
      <c r="AL289" s="162">
        <f t="shared" si="81"/>
        <v>4.0169713406879026E-4</v>
      </c>
      <c r="AM289" s="161">
        <f t="shared" si="81"/>
        <v>4.0169713406879026E-4</v>
      </c>
      <c r="AN289" s="1"/>
    </row>
    <row r="290" spans="2:40" x14ac:dyDescent="0.2">
      <c r="B290" s="188"/>
      <c r="D290" s="1"/>
      <c r="E290" s="157"/>
      <c r="G290" s="1"/>
      <c r="H290" s="157"/>
      <c r="N290" s="1"/>
      <c r="P290" s="52"/>
      <c r="R290" s="1"/>
      <c r="T290" s="51"/>
      <c r="U290" s="1"/>
      <c r="W290" s="52"/>
      <c r="X290" s="51"/>
      <c r="Y290" s="1"/>
      <c r="AA290" s="1"/>
      <c r="AB290" s="1"/>
      <c r="AC290" s="52"/>
      <c r="AD290" s="51"/>
      <c r="AE290" s="1"/>
      <c r="AF290" s="157"/>
      <c r="AJ290" s="1"/>
      <c r="AK290" s="157"/>
      <c r="AN290" s="1"/>
    </row>
    <row r="291" spans="2:40" x14ac:dyDescent="0.2">
      <c r="B291" s="188" t="s">
        <v>12</v>
      </c>
      <c r="D291" s="155">
        <f>SUM(D277:D289)</f>
        <v>70541332</v>
      </c>
      <c r="E291" s="157">
        <v>1221.3287082470968</v>
      </c>
      <c r="G291" s="155">
        <f>SUM(G277:G289)</f>
        <v>70552718.253373623</v>
      </c>
      <c r="H291" s="157">
        <v>1212.7935472056897</v>
      </c>
      <c r="J291" s="158">
        <f>D291/G291-1</f>
        <v>-1.6138645902674664E-4</v>
      </c>
      <c r="K291" s="159">
        <f>E291/H291-1</f>
        <v>7.0376042658475413E-3</v>
      </c>
      <c r="L291" s="158">
        <f>N291/$D291-1</f>
        <v>1.8217894774133159E-2</v>
      </c>
      <c r="M291" s="160">
        <f>M$219</f>
        <v>9.0547645222140982E-3</v>
      </c>
      <c r="N291" s="155">
        <f>SUM(N277:N289)</f>
        <v>71826446.563603193</v>
      </c>
      <c r="P291" s="158">
        <f>R291/$D291-1</f>
        <v>1.8245331016923938E-2</v>
      </c>
      <c r="Q291" s="161">
        <v>1.0966219827246437E-2</v>
      </c>
      <c r="R291" s="155">
        <f>SUM(R277:R289)</f>
        <v>71828381.952714726</v>
      </c>
      <c r="S291" s="158">
        <f>U291/$D291-1</f>
        <v>2.0899519676170986E-2</v>
      </c>
      <c r="T291" s="161">
        <v>1.3601434538093704E-2</v>
      </c>
      <c r="U291" s="155">
        <f>SUM(U277:U289)</f>
        <v>72015611.956117302</v>
      </c>
      <c r="W291" s="158">
        <f>Y291/$D291-1</f>
        <v>2.0034530912890203E-2</v>
      </c>
      <c r="X291" s="161">
        <v>1.2742629303667874E-2</v>
      </c>
      <c r="Y291" s="155">
        <f>SUM(Y277:Y289)</f>
        <v>71954594.49659045</v>
      </c>
      <c r="AA291" s="155">
        <f>SUM(AA277:AA289)</f>
        <v>72057674.199341565</v>
      </c>
      <c r="AB291" s="155">
        <f>SUM(AB277:AB289)</f>
        <v>71954594.49659045</v>
      </c>
      <c r="AC291" s="158">
        <f>AB291/$D291-1</f>
        <v>2.0034530912890203E-2</v>
      </c>
      <c r="AD291" s="161">
        <v>1.2742629303667874E-2</v>
      </c>
      <c r="AE291" s="155">
        <f>SUM(AE277:AE289)</f>
        <v>71954598</v>
      </c>
      <c r="AF291" s="157">
        <v>1236.891707457446</v>
      </c>
      <c r="AG291" s="162">
        <f t="shared" ref="AG291:AH291" si="82">AE291/D291 - 1</f>
        <v>2.0034580577525718E-2</v>
      </c>
      <c r="AH291" s="162">
        <f t="shared" si="82"/>
        <v>1.2742678613266945E-2</v>
      </c>
      <c r="AJ291" s="155">
        <f>SUM(AJ277:AJ289)</f>
        <v>72057674.199341565</v>
      </c>
      <c r="AK291" s="157">
        <v>1238.6635761044199</v>
      </c>
      <c r="AL291" s="162">
        <f t="shared" ref="AL291:AM291" si="83">AE291/AJ291-1</f>
        <v>-1.4304680311553186E-3</v>
      </c>
      <c r="AM291" s="161">
        <f t="shared" si="83"/>
        <v>-1.4304680311553186E-3</v>
      </c>
      <c r="AN291" s="1"/>
    </row>
  </sheetData>
  <mergeCells count="7">
    <mergeCell ref="AJ6:AM6"/>
    <mergeCell ref="D6:E6"/>
    <mergeCell ref="G6:H6"/>
    <mergeCell ref="L6:N6"/>
    <mergeCell ref="O6:R6"/>
    <mergeCell ref="S6:U6"/>
    <mergeCell ref="V6:Y6"/>
  </mergeCells>
  <printOptions gridLines="1"/>
  <pageMargins left="0.23622047244094491" right="0.23622047244094491" top="0.23622047244094491" bottom="0.47244094488188981" header="0.31496062992125984" footer="0.23622047244094491"/>
  <pageSetup paperSize="9" scale="30" fitToHeight="0" orientation="landscape" r:id="rId1"/>
  <headerFooter scaleWithDoc="0">
    <oddFooter>&amp;L&amp;A&amp;C&amp;F&amp;RPage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N291"/>
  <sheetViews>
    <sheetView zoomScaleNormal="100" workbookViewId="0">
      <pane xSplit="3" ySplit="7" topLeftCell="D8" activePane="bottomRight" state="frozen"/>
      <selection pane="topRight"/>
      <selection pane="bottomLeft"/>
      <selection pane="bottomRight"/>
    </sheetView>
  </sheetViews>
  <sheetFormatPr defaultRowHeight="12.75" x14ac:dyDescent="0.2"/>
  <cols>
    <col min="1" max="1" width="5.5703125" style="1" customWidth="1"/>
    <col min="2" max="2" width="47.28515625" style="1" customWidth="1"/>
    <col min="3" max="3" width="4.7109375" style="1" customWidth="1"/>
    <col min="4" max="4" width="12.140625" style="11" bestFit="1" customWidth="1"/>
    <col min="5" max="5" width="11.28515625" style="74" customWidth="1"/>
    <col min="6" max="6" width="4.7109375" style="1" customWidth="1"/>
    <col min="7" max="7" width="12.28515625" style="11" customWidth="1"/>
    <col min="8" max="8" width="12.28515625" style="74" customWidth="1"/>
    <col min="9" max="9" width="3.140625" style="146" customWidth="1"/>
    <col min="10" max="10" width="11.140625" style="52" customWidth="1"/>
    <col min="11" max="11" width="11.140625" style="118" customWidth="1"/>
    <col min="12" max="12" width="13.42578125" style="52" bestFit="1" customWidth="1"/>
    <col min="13" max="13" width="13.42578125" style="53" bestFit="1" customWidth="1"/>
    <col min="14" max="14" width="12.140625" style="53" bestFit="1" customWidth="1"/>
    <col min="15" max="15" width="10.5703125" style="51" customWidth="1"/>
    <col min="16" max="17" width="13.85546875" style="51" customWidth="1"/>
    <col min="18" max="18" width="12" style="51" customWidth="1"/>
    <col min="19" max="19" width="13" style="52" bestFit="1" customWidth="1"/>
    <col min="20" max="20" width="13" style="53" bestFit="1" customWidth="1"/>
    <col min="21" max="21" width="12.5703125" style="118" customWidth="1"/>
    <col min="22" max="22" width="10.5703125" style="52" customWidth="1"/>
    <col min="23" max="24" width="13" style="53" bestFit="1" customWidth="1"/>
    <col min="25" max="25" width="12" style="138" customWidth="1"/>
    <col min="26" max="28" width="12" style="53" customWidth="1"/>
    <col min="29" max="29" width="13" style="53" bestFit="1" customWidth="1"/>
    <col min="30" max="30" width="13" style="118" bestFit="1" customWidth="1"/>
    <col min="31" max="31" width="13.28515625" style="63" customWidth="1"/>
    <col min="32" max="34" width="11.140625" style="63" customWidth="1"/>
    <col min="35" max="35" width="5.7109375" style="63" customWidth="1"/>
    <col min="36" max="36" width="12.85546875" style="63" customWidth="1"/>
    <col min="37" max="38" width="11.140625" style="63" customWidth="1"/>
    <col min="39" max="39" width="11.140625" style="51" customWidth="1"/>
    <col min="40" max="40" width="5.7109375" style="51" customWidth="1"/>
    <col min="41" max="16384" width="9.140625" style="1"/>
  </cols>
  <sheetData>
    <row r="1" spans="1:40" x14ac:dyDescent="0.2">
      <c r="A1" s="205" t="s">
        <v>544</v>
      </c>
      <c r="D1" s="58" t="s">
        <v>56</v>
      </c>
      <c r="E1" s="68"/>
      <c r="G1" s="82" t="s">
        <v>57</v>
      </c>
      <c r="H1" s="75"/>
      <c r="I1" s="145"/>
      <c r="J1" s="124"/>
      <c r="K1" s="110">
        <f>MIN(K9:K217)</f>
        <v>-4.3261597697619836E-2</v>
      </c>
      <c r="L1" s="101"/>
      <c r="M1" s="18"/>
      <c r="N1" s="110"/>
      <c r="O1" s="4"/>
      <c r="P1" s="5"/>
      <c r="Q1" s="5"/>
      <c r="R1" s="144"/>
      <c r="S1" s="119"/>
      <c r="T1" s="140"/>
      <c r="U1" s="109"/>
      <c r="V1" s="124"/>
      <c r="W1" s="128"/>
      <c r="X1" s="128"/>
      <c r="Y1" s="133"/>
      <c r="Z1" s="128"/>
      <c r="AA1" s="128"/>
      <c r="AB1" s="128"/>
      <c r="AC1" s="128"/>
      <c r="AD1" s="139"/>
      <c r="AE1" s="6"/>
      <c r="AF1" s="7"/>
      <c r="AG1" s="7"/>
      <c r="AH1" s="7"/>
      <c r="AI1" s="7"/>
      <c r="AJ1" s="7" t="s">
        <v>1</v>
      </c>
      <c r="AK1" s="8">
        <f>MIN(AL9:AL217)</f>
        <v>-4.9903896366953693E-2</v>
      </c>
      <c r="AL1" s="7" t="s">
        <v>2</v>
      </c>
      <c r="AM1" s="9">
        <f>COUNTIF(AM9:AM217,"&lt;-5%")</f>
        <v>0</v>
      </c>
      <c r="AN1" s="10"/>
    </row>
    <row r="2" spans="1:40" s="11" customFormat="1" x14ac:dyDescent="0.2">
      <c r="A2" s="164" t="s">
        <v>558</v>
      </c>
      <c r="D2" s="13"/>
      <c r="E2" s="68"/>
      <c r="G2" s="83"/>
      <c r="H2" s="76"/>
      <c r="I2" s="146"/>
      <c r="J2" s="124"/>
      <c r="K2" s="9">
        <f>COUNTIF(K9:K217,"&lt;-5%")</f>
        <v>0</v>
      </c>
      <c r="L2" s="102"/>
      <c r="M2" s="96"/>
      <c r="N2" s="125"/>
      <c r="O2" s="17"/>
      <c r="P2" s="18"/>
      <c r="Q2" s="18"/>
      <c r="R2" s="151"/>
      <c r="S2" s="101"/>
      <c r="T2" s="18"/>
      <c r="U2" s="110"/>
      <c r="V2" s="129"/>
      <c r="W2" s="18"/>
      <c r="X2" s="18"/>
      <c r="Y2" s="134"/>
      <c r="Z2" s="152"/>
      <c r="AA2" s="18"/>
      <c r="AB2" s="18"/>
      <c r="AC2" s="18"/>
      <c r="AD2" s="110"/>
      <c r="AE2" s="19"/>
      <c r="AF2" s="20"/>
      <c r="AG2" s="20"/>
      <c r="AH2" s="20"/>
      <c r="AI2" s="20"/>
      <c r="AJ2" s="7" t="s">
        <v>542</v>
      </c>
      <c r="AK2" s="8">
        <f>MAX(AL9:AL217)</f>
        <v>0.26146863427773748</v>
      </c>
      <c r="AL2" s="65" t="s">
        <v>14</v>
      </c>
      <c r="AM2" s="9">
        <f>COUNTIF(AM9:AM217,"&lt;-2.5%")</f>
        <v>54</v>
      </c>
      <c r="AN2" s="21"/>
    </row>
    <row r="3" spans="1:40" s="11" customFormat="1" x14ac:dyDescent="0.2">
      <c r="A3" s="255" t="s">
        <v>552</v>
      </c>
      <c r="B3" s="12"/>
      <c r="D3" s="22"/>
      <c r="E3" s="69"/>
      <c r="F3" s="14"/>
      <c r="G3" s="84"/>
      <c r="H3" s="77"/>
      <c r="I3" s="145"/>
      <c r="J3" s="103"/>
      <c r="K3" s="126"/>
      <c r="L3" s="103"/>
      <c r="M3" s="25"/>
      <c r="N3" s="126"/>
      <c r="O3" s="25"/>
      <c r="P3" s="26"/>
      <c r="Q3" s="26"/>
      <c r="R3" s="26"/>
      <c r="S3" s="120"/>
      <c r="T3" s="141"/>
      <c r="U3" s="111"/>
      <c r="V3" s="103"/>
      <c r="W3" s="26"/>
      <c r="X3" s="26"/>
      <c r="Y3" s="135"/>
      <c r="Z3" s="26"/>
      <c r="AA3" s="26"/>
      <c r="AB3" s="26"/>
      <c r="AC3" s="26"/>
      <c r="AD3" s="112"/>
      <c r="AE3" s="27"/>
      <c r="AF3" s="24"/>
      <c r="AG3" s="24"/>
      <c r="AH3" s="24"/>
      <c r="AI3" s="24"/>
      <c r="AJ3" s="27"/>
      <c r="AK3" s="27"/>
      <c r="AL3" s="27"/>
      <c r="AM3" s="28"/>
      <c r="AN3" s="21"/>
    </row>
    <row r="4" spans="1:40" s="11" customFormat="1" x14ac:dyDescent="0.2">
      <c r="B4" s="12"/>
      <c r="D4" s="22"/>
      <c r="E4" s="69"/>
      <c r="F4" s="14"/>
      <c r="G4" s="84"/>
      <c r="H4" s="77"/>
      <c r="I4" s="145"/>
      <c r="J4" s="103"/>
      <c r="K4" s="126"/>
      <c r="L4" s="103"/>
      <c r="M4" s="25"/>
      <c r="N4" s="143">
        <f>AJ5-N5</f>
        <v>119518.64436601102</v>
      </c>
      <c r="O4" s="25"/>
      <c r="P4" s="26"/>
      <c r="Q4" s="26"/>
      <c r="R4" s="143">
        <f>AJ5-R5</f>
        <v>119062.23733253777</v>
      </c>
      <c r="S4" s="121"/>
      <c r="T4" s="26"/>
      <c r="U4" s="143">
        <f>AJ5-U5</f>
        <v>-18222.569595083594</v>
      </c>
      <c r="V4" s="103"/>
      <c r="W4" s="26"/>
      <c r="X4" s="26"/>
      <c r="Y4" s="143">
        <f>AJ5-Y5</f>
        <v>39669.227999448776</v>
      </c>
      <c r="Z4" s="26"/>
      <c r="AA4" s="26"/>
      <c r="AB4" s="28">
        <f>AJ5-AB5</f>
        <v>39669.227999448776</v>
      </c>
      <c r="AC4" s="26"/>
      <c r="AD4" s="112"/>
      <c r="AE4" s="27">
        <f>AJ5-AE5</f>
        <v>39669.979930475354</v>
      </c>
      <c r="AF4" s="24"/>
      <c r="AG4" s="24"/>
      <c r="AH4" s="24"/>
      <c r="AI4" s="24"/>
      <c r="AJ4" s="27"/>
      <c r="AK4" s="27"/>
      <c r="AL4" s="27"/>
      <c r="AM4" s="28"/>
      <c r="AN4" s="21"/>
    </row>
    <row r="5" spans="1:40" s="29" customFormat="1" x14ac:dyDescent="0.2">
      <c r="B5" s="169" t="s">
        <v>62</v>
      </c>
      <c r="D5" s="31">
        <f>+D219</f>
        <v>72051316</v>
      </c>
      <c r="E5" s="70">
        <f>E219</f>
        <v>1238.55427934982</v>
      </c>
      <c r="F5" s="32"/>
      <c r="G5" s="85">
        <f t="shared" ref="G5:H5" si="0">G219</f>
        <v>72057674.19934158</v>
      </c>
      <c r="H5" s="78">
        <f t="shared" si="0"/>
        <v>1229.8165981325383</v>
      </c>
      <c r="I5" s="147"/>
      <c r="J5" s="122">
        <f>+J219</f>
        <v>-8.8237643141142463E-5</v>
      </c>
      <c r="K5" s="104">
        <f>+K219</f>
        <v>7.1048652543395097E-3</v>
      </c>
      <c r="L5" s="122"/>
      <c r="M5" s="35"/>
      <c r="N5" s="100">
        <f>N219</f>
        <v>73428807.335564464</v>
      </c>
      <c r="O5" s="104"/>
      <c r="P5" s="34">
        <f>P219</f>
        <v>1.9124532612255551E-2</v>
      </c>
      <c r="Q5" s="34"/>
      <c r="R5" s="99">
        <f>R219</f>
        <v>73429263.742597938</v>
      </c>
      <c r="S5" s="122">
        <f t="shared" ref="S5:AH5" si="1">+S219</f>
        <v>2.1029908038397993E-2</v>
      </c>
      <c r="T5" s="35"/>
      <c r="U5" s="113">
        <f t="shared" si="1"/>
        <v>73566548.549525559</v>
      </c>
      <c r="V5" s="122"/>
      <c r="W5" s="35">
        <f>W219</f>
        <v>2.0226427952142245E-2</v>
      </c>
      <c r="X5" s="35"/>
      <c r="Y5" s="136">
        <f>Y219</f>
        <v>73508656.751931027</v>
      </c>
      <c r="Z5" s="132"/>
      <c r="AA5" s="132">
        <f>AA219</f>
        <v>52935321.342497155</v>
      </c>
      <c r="AB5" s="132">
        <f>AB219</f>
        <v>73508656.751931027</v>
      </c>
      <c r="AC5" s="35">
        <f>AC219</f>
        <v>2.0226427952142245E-2</v>
      </c>
      <c r="AD5" s="104"/>
      <c r="AE5" s="100">
        <f>AE219</f>
        <v>73508656</v>
      </c>
      <c r="AF5" s="33">
        <f t="shared" si="1"/>
        <v>1254.5806711041616</v>
      </c>
      <c r="AG5" s="34">
        <f t="shared" si="1"/>
        <v>2.0226417516093775E-2</v>
      </c>
      <c r="AH5" s="34">
        <f t="shared" si="1"/>
        <v>1.2939595802579307E-2</v>
      </c>
      <c r="AI5" s="64"/>
      <c r="AJ5" s="33">
        <f>+AJ219</f>
        <v>73548325.979930475</v>
      </c>
      <c r="AK5" s="33">
        <f>+AK219</f>
        <v>1255.2577232059423</v>
      </c>
      <c r="AL5" s="34">
        <f>+AL219</f>
        <v>-5.3937298234774111E-4</v>
      </c>
      <c r="AM5" s="35">
        <f>+AM219</f>
        <v>-5.3937298234774111E-4</v>
      </c>
      <c r="AN5" s="36"/>
    </row>
    <row r="6" spans="1:40" s="37" customFormat="1" x14ac:dyDescent="0.2">
      <c r="B6" s="170">
        <v>3</v>
      </c>
      <c r="D6" s="262" t="s">
        <v>55</v>
      </c>
      <c r="E6" s="262"/>
      <c r="G6" s="264"/>
      <c r="H6" s="265"/>
      <c r="I6" s="148"/>
      <c r="J6" s="94"/>
      <c r="K6" s="95"/>
      <c r="L6" s="259" t="s">
        <v>36</v>
      </c>
      <c r="M6" s="260"/>
      <c r="N6" s="261"/>
      <c r="O6" s="260" t="s">
        <v>557</v>
      </c>
      <c r="P6" s="260"/>
      <c r="Q6" s="260"/>
      <c r="R6" s="261"/>
      <c r="S6" s="256" t="s">
        <v>39</v>
      </c>
      <c r="T6" s="257"/>
      <c r="U6" s="258"/>
      <c r="V6" s="259" t="s">
        <v>40</v>
      </c>
      <c r="W6" s="260"/>
      <c r="X6" s="260"/>
      <c r="Y6" s="261"/>
      <c r="Z6" s="165"/>
      <c r="AA6" s="166"/>
      <c r="AB6" s="166"/>
      <c r="AC6" s="166"/>
      <c r="AD6" s="167"/>
      <c r="AE6" s="38"/>
      <c r="AF6" s="39"/>
      <c r="AG6" s="39"/>
      <c r="AH6" s="39"/>
      <c r="AI6" s="40"/>
      <c r="AJ6" s="263" t="s">
        <v>3</v>
      </c>
      <c r="AK6" s="263"/>
      <c r="AL6" s="263"/>
      <c r="AM6" s="263"/>
      <c r="AN6" s="41"/>
    </row>
    <row r="7" spans="1:40" ht="63.75" x14ac:dyDescent="0.2">
      <c r="A7" s="43" t="s">
        <v>64</v>
      </c>
      <c r="B7" s="44" t="s">
        <v>549</v>
      </c>
      <c r="C7" s="42"/>
      <c r="D7" s="66" t="s">
        <v>4</v>
      </c>
      <c r="E7" s="71" t="s">
        <v>5</v>
      </c>
      <c r="F7" s="45"/>
      <c r="G7" s="86" t="s">
        <v>15</v>
      </c>
      <c r="H7" s="79" t="s">
        <v>16</v>
      </c>
      <c r="I7" s="149"/>
      <c r="J7" s="127" t="s">
        <v>8</v>
      </c>
      <c r="K7" s="114" t="s">
        <v>9</v>
      </c>
      <c r="L7" s="127" t="s">
        <v>44</v>
      </c>
      <c r="M7" s="97" t="s">
        <v>46</v>
      </c>
      <c r="N7" s="105" t="s">
        <v>35</v>
      </c>
      <c r="O7" s="48" t="s">
        <v>34</v>
      </c>
      <c r="P7" s="48" t="s">
        <v>45</v>
      </c>
      <c r="Q7" s="48" t="s">
        <v>48</v>
      </c>
      <c r="R7" s="48" t="s">
        <v>37</v>
      </c>
      <c r="S7" s="123" t="s">
        <v>47</v>
      </c>
      <c r="T7" s="46" t="s">
        <v>49</v>
      </c>
      <c r="U7" s="114" t="s">
        <v>38</v>
      </c>
      <c r="V7" s="127" t="s">
        <v>34</v>
      </c>
      <c r="W7" s="97" t="s">
        <v>51</v>
      </c>
      <c r="X7" s="97" t="s">
        <v>52</v>
      </c>
      <c r="Y7" s="137" t="s">
        <v>50</v>
      </c>
      <c r="Z7" s="97" t="s">
        <v>41</v>
      </c>
      <c r="AA7" s="97" t="s">
        <v>42</v>
      </c>
      <c r="AB7" s="97" t="s">
        <v>43</v>
      </c>
      <c r="AC7" s="97" t="s">
        <v>53</v>
      </c>
      <c r="AD7" s="114" t="s">
        <v>54</v>
      </c>
      <c r="AE7" s="49" t="s">
        <v>483</v>
      </c>
      <c r="AF7" s="49" t="s">
        <v>484</v>
      </c>
      <c r="AG7" s="49" t="s">
        <v>10</v>
      </c>
      <c r="AH7" s="49" t="s">
        <v>11</v>
      </c>
      <c r="AI7" s="47"/>
      <c r="AJ7" s="47" t="s">
        <v>6</v>
      </c>
      <c r="AK7" s="47" t="s">
        <v>7</v>
      </c>
      <c r="AL7" s="47" t="s">
        <v>8</v>
      </c>
      <c r="AM7" s="48" t="s">
        <v>9</v>
      </c>
      <c r="AN7" s="50"/>
    </row>
    <row r="8" spans="1:40" x14ac:dyDescent="0.2">
      <c r="D8" s="13"/>
      <c r="E8" s="68"/>
      <c r="G8" s="83"/>
      <c r="H8" s="76"/>
      <c r="J8" s="124"/>
      <c r="K8" s="115"/>
      <c r="L8" s="124"/>
      <c r="M8" s="15"/>
      <c r="N8" s="106"/>
      <c r="O8" s="4"/>
      <c r="P8" s="4"/>
      <c r="Q8" s="4"/>
      <c r="R8" s="4"/>
      <c r="S8" s="124"/>
      <c r="T8" s="15"/>
      <c r="U8" s="115"/>
      <c r="V8" s="124"/>
      <c r="W8" s="15"/>
      <c r="X8" s="15"/>
      <c r="Y8" s="106"/>
      <c r="Z8" s="15"/>
      <c r="AA8" s="15"/>
      <c r="AB8" s="15"/>
      <c r="AC8" s="15"/>
      <c r="AD8" s="115"/>
      <c r="AE8" s="3"/>
      <c r="AF8" s="3"/>
      <c r="AG8" s="3"/>
      <c r="AH8" s="3"/>
      <c r="AI8" s="3"/>
      <c r="AJ8" s="3"/>
      <c r="AK8" s="3"/>
      <c r="AL8" s="3"/>
      <c r="AM8" s="4"/>
    </row>
    <row r="9" spans="1:40" x14ac:dyDescent="0.2">
      <c r="A9" s="188" t="s">
        <v>65</v>
      </c>
      <c r="B9" s="188" t="s">
        <v>66</v>
      </c>
      <c r="D9" s="67">
        <v>148067</v>
      </c>
      <c r="E9" s="72">
        <v>1375.5538456861225</v>
      </c>
      <c r="F9" s="54"/>
      <c r="G9" s="87">
        <v>146694.05392292296</v>
      </c>
      <c r="H9" s="80">
        <v>1360.4294625470798</v>
      </c>
      <c r="I9" s="89"/>
      <c r="J9" s="102">
        <f t="shared" ref="J9:K24" si="2">D9/G9-1</f>
        <v>9.3592483155344741E-3</v>
      </c>
      <c r="K9" s="125">
        <f t="shared" si="2"/>
        <v>1.1117359301176855E-2</v>
      </c>
      <c r="L9" s="102">
        <v>1.3782540241360053E-2</v>
      </c>
      <c r="M9" s="96">
        <f>INDEX('Pace of change parameters'!$E$20:$I$20,1,$B$6)</f>
        <v>1.2019795091496865E-2</v>
      </c>
      <c r="N9" s="107">
        <f>IF(INDEX('Pace of change parameters'!$E$28:$I$28,1,$B$6)=1,(1+L9)*D9,D9)</f>
        <v>150107.73938591746</v>
      </c>
      <c r="O9" s="93">
        <f>IF(K9&lt;INDEX('Pace of change parameters'!$E$16:$I$16,1,$B$6),1,IF(K9&gt;INDEX('Pace of change parameters'!$E$17:$I$17,1,$B$6),0,(K9-INDEX('Pace of change parameters'!$E$17:$I$17,1,$B$6))/(INDEX('Pace of change parameters'!$E$16:$I$16,1,$B$6)-INDEX('Pace of change parameters'!$E$17:$I$17,1,$B$6))))</f>
        <v>0</v>
      </c>
      <c r="P9" s="56">
        <v>1.3782540241360053E-2</v>
      </c>
      <c r="Q9" s="56">
        <v>1.2019795091496865E-2</v>
      </c>
      <c r="R9" s="9">
        <f>IF(INDEX('Pace of change parameters'!$E$29:$I$29,1,$B$6)=1,D9*(1+P9),D9)</f>
        <v>150107.73938591746</v>
      </c>
      <c r="S9" s="102">
        <f>IF(P9&lt;INDEX('Pace of change parameters'!$E$22:$I$22,1,$B$6),INDEX('Pace of change parameters'!$E$22:$I$22,1,$B$6),P9)</f>
        <v>1.9868988667141502E-2</v>
      </c>
      <c r="T9" s="131">
        <v>1.809566052041589E-2</v>
      </c>
      <c r="U9" s="116">
        <f t="shared" ref="U9:U72" si="3">D9*(1+S9)</f>
        <v>151008.94154497763</v>
      </c>
      <c r="V9" s="130">
        <f>IF(J9&gt;INDEX('Pace of change parameters'!$E$24:$I$24,1,$B$6),0,IF(J9&lt;INDEX('Pace of change parameters'!$E$23:$I$23,1,$B$6),1,(J9-INDEX('Pace of change parameters'!$E$24:$I$24,1,$B$6))/(INDEX('Pace of change parameters'!$E$23:$I$23,1,$B$6)-INDEX('Pace of change parameters'!$E$24:$I$24,1,$B$6))))</f>
        <v>1</v>
      </c>
      <c r="W9" s="131">
        <f>MIN(S9, S9+(INDEX('Pace of change parameters'!$E$25:$I$25,1,$B$6)-S9)*(1-V9))</f>
        <v>1.9868988667141502E-2</v>
      </c>
      <c r="X9" s="131">
        <v>1.809566052041589E-2</v>
      </c>
      <c r="Y9" s="107">
        <f t="shared" ref="Y9:Y72" si="4">D9*(1+W9)</f>
        <v>151008.94154497763</v>
      </c>
      <c r="Z9" s="96">
        <v>0</v>
      </c>
      <c r="AA9" s="98">
        <f>(1+Z9)*AJ9</f>
        <v>149728.70297469615</v>
      </c>
      <c r="AB9" s="98">
        <f>IF(INDEX('Pace of change parameters'!$E$27:$I$27,1,$B$6)=1,MAX(AA9,Y9),Y9)</f>
        <v>151008.94154497763</v>
      </c>
      <c r="AC9" s="96">
        <f t="shared" ref="AC9:AC72" si="5">AB9/D9-1</f>
        <v>1.9868988667141485E-2</v>
      </c>
      <c r="AD9" s="142">
        <v>1.809566052041589E-2</v>
      </c>
      <c r="AE9" s="55">
        <f>IF(ROUND(AB9,0)/D9 &gt; (1+'Pace of change parameters'!$G$25), ROUND(AB9,0), ROUNDUP(AB9,0))</f>
        <v>151009</v>
      </c>
      <c r="AF9" s="55">
        <v>1400.445943212628</v>
      </c>
      <c r="AG9" s="16">
        <f t="shared" ref="AG9:AH40" si="6">AE9/D9 - 1</f>
        <v>1.9869383454787393E-2</v>
      </c>
      <c r="AH9" s="16">
        <f t="shared" si="6"/>
        <v>1.8096054621612678E-2</v>
      </c>
      <c r="AI9" s="55"/>
      <c r="AJ9" s="55">
        <v>149728.70297469615</v>
      </c>
      <c r="AK9" s="55">
        <v>1388.5725662934115</v>
      </c>
      <c r="AL9" s="16">
        <f>AE9/AJ9-1</f>
        <v>8.5507788411165464E-3</v>
      </c>
      <c r="AM9" s="57">
        <f>AF9/AK9-1</f>
        <v>8.5507788411165464E-3</v>
      </c>
      <c r="AN9" s="10"/>
    </row>
    <row r="10" spans="1:40" x14ac:dyDescent="0.2">
      <c r="A10" s="188" t="s">
        <v>67</v>
      </c>
      <c r="B10" s="188" t="s">
        <v>68</v>
      </c>
      <c r="D10" s="67">
        <v>449254</v>
      </c>
      <c r="E10" s="72">
        <v>1537.7575416321904</v>
      </c>
      <c r="F10" s="54"/>
      <c r="G10" s="87">
        <v>429086.029363785</v>
      </c>
      <c r="H10" s="80">
        <v>1462.4061097567767</v>
      </c>
      <c r="I10" s="89"/>
      <c r="J10" s="102">
        <f t="shared" si="2"/>
        <v>4.7002161002814402E-2</v>
      </c>
      <c r="K10" s="125">
        <f t="shared" si="2"/>
        <v>5.1525654448986158E-2</v>
      </c>
      <c r="L10" s="102">
        <v>1.6392149878336815E-2</v>
      </c>
      <c r="M10" s="96">
        <f>INDEX('Pace of change parameters'!$E$20:$I$20,1,$B$6)</f>
        <v>1.2019795091496865E-2</v>
      </c>
      <c r="N10" s="107">
        <f>IF(INDEX('Pace of change parameters'!$E$28:$I$28,1,$B$6)=1,(1+L10)*D10,D10)</f>
        <v>456618.23890144232</v>
      </c>
      <c r="O10" s="93">
        <f>IF(K10&lt;INDEX('Pace of change parameters'!$E$16:$I$16,1,$B$6),1,IF(K10&gt;INDEX('Pace of change parameters'!$E$17:$I$17,1,$B$6),0,(K10-INDEX('Pace of change parameters'!$E$17:$I$17,1,$B$6))/(INDEX('Pace of change parameters'!$E$16:$I$16,1,$B$6)-INDEX('Pace of change parameters'!$E$17:$I$17,1,$B$6))))</f>
        <v>0</v>
      </c>
      <c r="P10" s="56">
        <v>1.6392149878336815E-2</v>
      </c>
      <c r="Q10" s="56">
        <v>1.2019795091496865E-2</v>
      </c>
      <c r="R10" s="9">
        <f>IF(INDEX('Pace of change parameters'!$E$29:$I$29,1,$B$6)=1,D10*(1+P10),D10)</f>
        <v>456618.23890144232</v>
      </c>
      <c r="S10" s="102">
        <f>IF(P10&lt;INDEX('Pace of change parameters'!$E$22:$I$22,1,$B$6),INDEX('Pace of change parameters'!$E$22:$I$22,1,$B$6),P10)</f>
        <v>1.9868988667141502E-2</v>
      </c>
      <c r="T10" s="131">
        <v>1.5481677081665257E-2</v>
      </c>
      <c r="U10" s="116">
        <f t="shared" si="3"/>
        <v>458180.222634668</v>
      </c>
      <c r="V10" s="130">
        <f>IF(J10&gt;INDEX('Pace of change parameters'!$E$24:$I$24,1,$B$6),0,IF(J10&lt;INDEX('Pace of change parameters'!$E$23:$I$23,1,$B$6),1,(J10-INDEX('Pace of change parameters'!$E$24:$I$24,1,$B$6))/(INDEX('Pace of change parameters'!$E$23:$I$23,1,$B$6)-INDEX('Pace of change parameters'!$E$24:$I$24,1,$B$6))))</f>
        <v>1</v>
      </c>
      <c r="W10" s="131">
        <f>MIN(S10, S10+(INDEX('Pace of change parameters'!$E$25:$I$25,1,$B$6)-S10)*(1-V10))</f>
        <v>1.9868988667141502E-2</v>
      </c>
      <c r="X10" s="131">
        <v>1.5481677081665257E-2</v>
      </c>
      <c r="Y10" s="107">
        <f t="shared" si="4"/>
        <v>458180.222634668</v>
      </c>
      <c r="Z10" s="96">
        <v>0</v>
      </c>
      <c r="AA10" s="98">
        <f t="shared" ref="AA10:AA73" si="7">(1+Z10)*AJ10</f>
        <v>437962.50034073478</v>
      </c>
      <c r="AB10" s="98">
        <f>IF(INDEX('Pace of change parameters'!$E$27:$I$27,1,$B$6)=1,MAX(AA10,Y10),Y10)</f>
        <v>458180.222634668</v>
      </c>
      <c r="AC10" s="96">
        <f t="shared" si="5"/>
        <v>1.9868988667141485E-2</v>
      </c>
      <c r="AD10" s="142">
        <v>1.5481677081665257E-2</v>
      </c>
      <c r="AE10" s="55">
        <f>IF(ROUND(AB10,0)/D10 &gt; (1+'Pace of change parameters'!$G$25), ROUND(AB10,0), ROUNDUP(AB10,0))</f>
        <v>458180</v>
      </c>
      <c r="AF10" s="55">
        <v>1561.5638485407001</v>
      </c>
      <c r="AG10" s="16">
        <f t="shared" si="6"/>
        <v>1.9868493101897755E-2</v>
      </c>
      <c r="AH10" s="16">
        <f t="shared" si="6"/>
        <v>1.5481183648263119E-2</v>
      </c>
      <c r="AI10" s="55"/>
      <c r="AJ10" s="55">
        <v>437962.50034073478</v>
      </c>
      <c r="AK10" s="55">
        <v>1492.6587968671383</v>
      </c>
      <c r="AL10" s="16">
        <f t="shared" ref="AL10:AM73" si="8">AE10/AJ10-1</f>
        <v>4.6162627264973555E-2</v>
      </c>
      <c r="AM10" s="57">
        <f t="shared" si="8"/>
        <v>4.6162627264973555E-2</v>
      </c>
      <c r="AN10" s="10"/>
    </row>
    <row r="11" spans="1:40" x14ac:dyDescent="0.2">
      <c r="A11" s="188" t="s">
        <v>69</v>
      </c>
      <c r="B11" s="188" t="s">
        <v>70</v>
      </c>
      <c r="D11" s="67">
        <v>714189</v>
      </c>
      <c r="E11" s="72">
        <v>1393.6967578136375</v>
      </c>
      <c r="F11" s="54"/>
      <c r="G11" s="87">
        <v>688964.44694171252</v>
      </c>
      <c r="H11" s="80">
        <v>1340.437799022437</v>
      </c>
      <c r="I11" s="89"/>
      <c r="J11" s="102">
        <f t="shared" si="2"/>
        <v>3.6612271025389331E-2</v>
      </c>
      <c r="K11" s="125">
        <f t="shared" si="2"/>
        <v>3.9732510400737331E-2</v>
      </c>
      <c r="L11" s="102">
        <v>1.5066010249795481E-2</v>
      </c>
      <c r="M11" s="96">
        <f>INDEX('Pace of change parameters'!$E$20:$I$20,1,$B$6)</f>
        <v>1.2019795091496865E-2</v>
      </c>
      <c r="N11" s="107">
        <f>IF(INDEX('Pace of change parameters'!$E$28:$I$28,1,$B$6)=1,(1+L11)*D11,D11)</f>
        <v>724948.97879429115</v>
      </c>
      <c r="O11" s="93">
        <f>IF(K11&lt;INDEX('Pace of change parameters'!$E$16:$I$16,1,$B$6),1,IF(K11&gt;INDEX('Pace of change parameters'!$E$17:$I$17,1,$B$6),0,(K11-INDEX('Pace of change parameters'!$E$17:$I$17,1,$B$6))/(INDEX('Pace of change parameters'!$E$16:$I$16,1,$B$6)-INDEX('Pace of change parameters'!$E$17:$I$17,1,$B$6))))</f>
        <v>0</v>
      </c>
      <c r="P11" s="56">
        <v>1.5066010249795481E-2</v>
      </c>
      <c r="Q11" s="56">
        <v>1.2019795091496865E-2</v>
      </c>
      <c r="R11" s="9">
        <f>IF(INDEX('Pace of change parameters'!$E$29:$I$29,1,$B$6)=1,D11*(1+P11),D11)</f>
        <v>724948.97879429115</v>
      </c>
      <c r="S11" s="102">
        <f>IF(P11&lt;INDEX('Pace of change parameters'!$E$22:$I$22,1,$B$6),INDEX('Pace of change parameters'!$E$22:$I$22,1,$B$6),P11)</f>
        <v>1.9868988667141502E-2</v>
      </c>
      <c r="T11" s="131">
        <v>1.6808359760857927E-2</v>
      </c>
      <c r="U11" s="116">
        <f t="shared" si="3"/>
        <v>728379.21314719715</v>
      </c>
      <c r="V11" s="130">
        <f>IF(J11&gt;INDEX('Pace of change parameters'!$E$24:$I$24,1,$B$6),0,IF(J11&lt;INDEX('Pace of change parameters'!$E$23:$I$23,1,$B$6),1,(J11-INDEX('Pace of change parameters'!$E$24:$I$24,1,$B$6))/(INDEX('Pace of change parameters'!$E$23:$I$23,1,$B$6)-INDEX('Pace of change parameters'!$E$24:$I$24,1,$B$6))))</f>
        <v>1</v>
      </c>
      <c r="W11" s="131">
        <f>MIN(S11, S11+(INDEX('Pace of change parameters'!$E$25:$I$25,1,$B$6)-S11)*(1-V11))</f>
        <v>1.9868988667141502E-2</v>
      </c>
      <c r="X11" s="131">
        <v>1.6808359760857927E-2</v>
      </c>
      <c r="Y11" s="107">
        <f t="shared" si="4"/>
        <v>728379.21314719715</v>
      </c>
      <c r="Z11" s="96">
        <v>0</v>
      </c>
      <c r="AA11" s="98">
        <f t="shared" si="7"/>
        <v>703217.00353623985</v>
      </c>
      <c r="AB11" s="98">
        <f>IF(INDEX('Pace of change parameters'!$E$27:$I$27,1,$B$6)=1,MAX(AA11,Y11),Y11)</f>
        <v>728379.21314719715</v>
      </c>
      <c r="AC11" s="96">
        <f t="shared" si="5"/>
        <v>1.9868988667141485E-2</v>
      </c>
      <c r="AD11" s="142">
        <v>1.6808359760857927E-2</v>
      </c>
      <c r="AE11" s="55">
        <f>IF(ROUND(AB11,0)/D11 &gt; (1+'Pace of change parameters'!$G$25), ROUND(AB11,0), ROUNDUP(AB11,0))</f>
        <v>728379</v>
      </c>
      <c r="AF11" s="55">
        <v>1417.1220996208592</v>
      </c>
      <c r="AG11" s="16">
        <f t="shared" si="6"/>
        <v>1.986869022065596E-2</v>
      </c>
      <c r="AH11" s="16">
        <f t="shared" si="6"/>
        <v>1.6808062210010632E-2</v>
      </c>
      <c r="AI11" s="55"/>
      <c r="AJ11" s="55">
        <v>703217.00353623985</v>
      </c>
      <c r="AK11" s="55">
        <v>1368.1673367029603</v>
      </c>
      <c r="AL11" s="16">
        <f t="shared" si="8"/>
        <v>3.5781268566074109E-2</v>
      </c>
      <c r="AM11" s="57">
        <f t="shared" si="8"/>
        <v>3.5781268566074109E-2</v>
      </c>
      <c r="AN11" s="10"/>
    </row>
    <row r="12" spans="1:40" x14ac:dyDescent="0.2">
      <c r="A12" s="188" t="s">
        <v>71</v>
      </c>
      <c r="B12" s="188" t="s">
        <v>72</v>
      </c>
      <c r="D12" s="67">
        <v>405016</v>
      </c>
      <c r="E12" s="72">
        <v>1361.6642241688207</v>
      </c>
      <c r="F12" s="54"/>
      <c r="G12" s="87">
        <v>408879.85581970512</v>
      </c>
      <c r="H12" s="80">
        <v>1367.8192867828527</v>
      </c>
      <c r="I12" s="89"/>
      <c r="J12" s="102">
        <f t="shared" si="2"/>
        <v>-9.4498561489634314E-3</v>
      </c>
      <c r="K12" s="125">
        <f t="shared" si="2"/>
        <v>-4.4999092157187448E-3</v>
      </c>
      <c r="L12" s="102">
        <v>1.7077029510362607E-2</v>
      </c>
      <c r="M12" s="96">
        <f>INDEX('Pace of change parameters'!$E$20:$I$20,1,$B$6)</f>
        <v>1.2019795091496865E-2</v>
      </c>
      <c r="N12" s="107">
        <f>IF(INDEX('Pace of change parameters'!$E$28:$I$28,1,$B$6)=1,(1+L12)*D12,D12)</f>
        <v>411932.47018416901</v>
      </c>
      <c r="O12" s="93">
        <f>IF(K12&lt;INDEX('Pace of change parameters'!$E$16:$I$16,1,$B$6),1,IF(K12&gt;INDEX('Pace of change parameters'!$E$17:$I$17,1,$B$6),0,(K12-INDEX('Pace of change parameters'!$E$17:$I$17,1,$B$6))/(INDEX('Pace of change parameters'!$E$16:$I$16,1,$B$6)-INDEX('Pace of change parameters'!$E$17:$I$17,1,$B$6))))</f>
        <v>0</v>
      </c>
      <c r="P12" s="56">
        <v>1.7077029510362607E-2</v>
      </c>
      <c r="Q12" s="56">
        <v>1.2019795091496865E-2</v>
      </c>
      <c r="R12" s="9">
        <f>IF(INDEX('Pace of change parameters'!$E$29:$I$29,1,$B$6)=1,D12*(1+P12),D12)</f>
        <v>411932.47018416901</v>
      </c>
      <c r="S12" s="102">
        <f>IF(P12&lt;INDEX('Pace of change parameters'!$E$22:$I$22,1,$B$6),INDEX('Pace of change parameters'!$E$22:$I$22,1,$B$6),P12)</f>
        <v>1.9868988667141502E-2</v>
      </c>
      <c r="T12" s="131">
        <v>1.4797871728531309E-2</v>
      </c>
      <c r="U12" s="116">
        <f t="shared" si="3"/>
        <v>413063.25831401098</v>
      </c>
      <c r="V12" s="130">
        <f>IF(J12&gt;INDEX('Pace of change parameters'!$E$24:$I$24,1,$B$6),0,IF(J12&lt;INDEX('Pace of change parameters'!$E$23:$I$23,1,$B$6),1,(J12-INDEX('Pace of change parameters'!$E$24:$I$24,1,$B$6))/(INDEX('Pace of change parameters'!$E$23:$I$23,1,$B$6)-INDEX('Pace of change parameters'!$E$24:$I$24,1,$B$6))))</f>
        <v>1</v>
      </c>
      <c r="W12" s="131">
        <f>MIN(S12, S12+(INDEX('Pace of change parameters'!$E$25:$I$25,1,$B$6)-S12)*(1-V12))</f>
        <v>1.9868988667141502E-2</v>
      </c>
      <c r="X12" s="131">
        <v>1.4797871728531309E-2</v>
      </c>
      <c r="Y12" s="107">
        <f t="shared" si="4"/>
        <v>413063.25831401098</v>
      </c>
      <c r="Z12" s="96">
        <v>0</v>
      </c>
      <c r="AA12" s="98">
        <f t="shared" si="7"/>
        <v>417338.32317792799</v>
      </c>
      <c r="AB12" s="98">
        <f>IF(INDEX('Pace of change parameters'!$E$27:$I$27,1,$B$6)=1,MAX(AA12,Y12),Y12)</f>
        <v>413063.25831401098</v>
      </c>
      <c r="AC12" s="96">
        <f t="shared" si="5"/>
        <v>1.9868988667141485E-2</v>
      </c>
      <c r="AD12" s="142">
        <v>1.4797871728531309E-2</v>
      </c>
      <c r="AE12" s="55">
        <f>IF(ROUND(AB12,0)/D12 &gt; (1+'Pace of change parameters'!$G$25), ROUND(AB12,0), ROUNDUP(AB12,0))</f>
        <v>413063</v>
      </c>
      <c r="AF12" s="55">
        <v>1381.8130925616431</v>
      </c>
      <c r="AG12" s="16">
        <f t="shared" si="6"/>
        <v>1.9868350879965302E-2</v>
      </c>
      <c r="AH12" s="16">
        <f t="shared" si="6"/>
        <v>1.479723711263814E-2</v>
      </c>
      <c r="AI12" s="55"/>
      <c r="AJ12" s="55">
        <v>417338.32317792799</v>
      </c>
      <c r="AK12" s="55">
        <v>1396.1152632769895</v>
      </c>
      <c r="AL12" s="16">
        <f t="shared" si="8"/>
        <v>-1.0244262126162917E-2</v>
      </c>
      <c r="AM12" s="57">
        <f t="shared" si="8"/>
        <v>-1.0244262126162917E-2</v>
      </c>
      <c r="AN12" s="10"/>
    </row>
    <row r="13" spans="1:40" x14ac:dyDescent="0.2">
      <c r="A13" s="188" t="s">
        <v>73</v>
      </c>
      <c r="B13" s="188" t="s">
        <v>74</v>
      </c>
      <c r="D13" s="67">
        <v>346921</v>
      </c>
      <c r="E13" s="72">
        <v>1369.6130556682074</v>
      </c>
      <c r="F13" s="54"/>
      <c r="G13" s="87">
        <v>329817.12635883363</v>
      </c>
      <c r="H13" s="80">
        <v>1297.4466841049236</v>
      </c>
      <c r="I13" s="89"/>
      <c r="J13" s="102">
        <f t="shared" si="2"/>
        <v>5.1858658250990119E-2</v>
      </c>
      <c r="K13" s="125">
        <f t="shared" si="2"/>
        <v>5.5621839762201475E-2</v>
      </c>
      <c r="L13" s="102">
        <v>1.5640447117312606E-2</v>
      </c>
      <c r="M13" s="96">
        <f>INDEX('Pace of change parameters'!$E$20:$I$20,1,$B$6)</f>
        <v>1.2019795091496865E-2</v>
      </c>
      <c r="N13" s="107">
        <f>IF(INDEX('Pace of change parameters'!$E$28:$I$28,1,$B$6)=1,(1+L13)*D13,D13)</f>
        <v>352346.9995543852</v>
      </c>
      <c r="O13" s="93">
        <f>IF(K13&lt;INDEX('Pace of change parameters'!$E$16:$I$16,1,$B$6),1,IF(K13&gt;INDEX('Pace of change parameters'!$E$17:$I$17,1,$B$6),0,(K13-INDEX('Pace of change parameters'!$E$17:$I$17,1,$B$6))/(INDEX('Pace of change parameters'!$E$16:$I$16,1,$B$6)-INDEX('Pace of change parameters'!$E$17:$I$17,1,$B$6))))</f>
        <v>0</v>
      </c>
      <c r="P13" s="56">
        <v>1.5640447117312606E-2</v>
      </c>
      <c r="Q13" s="56">
        <v>1.2019795091496865E-2</v>
      </c>
      <c r="R13" s="9">
        <f>IF(INDEX('Pace of change parameters'!$E$29:$I$29,1,$B$6)=1,D13*(1+P13),D13)</f>
        <v>352346.9995543852</v>
      </c>
      <c r="S13" s="102">
        <f>IF(P13&lt;INDEX('Pace of change parameters'!$E$22:$I$22,1,$B$6),INDEX('Pace of change parameters'!$E$22:$I$22,1,$B$6),P13)</f>
        <v>1.9868988667141502E-2</v>
      </c>
      <c r="T13" s="131">
        <v>1.6233262332723708E-2</v>
      </c>
      <c r="U13" s="116">
        <f t="shared" si="3"/>
        <v>353813.96941739338</v>
      </c>
      <c r="V13" s="130">
        <f>IF(J13&gt;INDEX('Pace of change parameters'!$E$24:$I$24,1,$B$6),0,IF(J13&lt;INDEX('Pace of change parameters'!$E$23:$I$23,1,$B$6),1,(J13-INDEX('Pace of change parameters'!$E$24:$I$24,1,$B$6))/(INDEX('Pace of change parameters'!$E$23:$I$23,1,$B$6)-INDEX('Pace of change parameters'!$E$24:$I$24,1,$B$6))))</f>
        <v>0.96282683498019772</v>
      </c>
      <c r="W13" s="131">
        <f>MIN(S13, S13+(INDEX('Pace of change parameters'!$E$25:$I$25,1,$B$6)-S13)*(1-V13))</f>
        <v>1.9151546582259319E-2</v>
      </c>
      <c r="X13" s="131">
        <v>1.5518377853877663E-2</v>
      </c>
      <c r="Y13" s="107">
        <f t="shared" si="4"/>
        <v>353565.07369186403</v>
      </c>
      <c r="Z13" s="96">
        <v>0</v>
      </c>
      <c r="AA13" s="98">
        <f t="shared" si="7"/>
        <v>336640.02887599549</v>
      </c>
      <c r="AB13" s="98">
        <f>IF(INDEX('Pace of change parameters'!$E$27:$I$27,1,$B$6)=1,MAX(AA13,Y13),Y13)</f>
        <v>353565.07369186403</v>
      </c>
      <c r="AC13" s="96">
        <f t="shared" si="5"/>
        <v>1.9151546582259371E-2</v>
      </c>
      <c r="AD13" s="142">
        <v>1.5518377853877663E-2</v>
      </c>
      <c r="AE13" s="55">
        <f>IF(ROUND(AB13,0)/D13 &gt; (1+'Pace of change parameters'!$G$25), ROUND(AB13,0), ROUNDUP(AB13,0))</f>
        <v>353565</v>
      </c>
      <c r="AF13" s="55">
        <v>1390.8669386879185</v>
      </c>
      <c r="AG13" s="16">
        <f t="shared" si="6"/>
        <v>1.9151334165415257E-2</v>
      </c>
      <c r="AH13" s="16">
        <f t="shared" si="6"/>
        <v>1.551816619427715E-2</v>
      </c>
      <c r="AI13" s="55"/>
      <c r="AJ13" s="55">
        <v>336640.02887599549</v>
      </c>
      <c r="AK13" s="55">
        <v>1324.286867768496</v>
      </c>
      <c r="AL13" s="16">
        <f t="shared" si="8"/>
        <v>5.0276169416082706E-2</v>
      </c>
      <c r="AM13" s="57">
        <f t="shared" si="8"/>
        <v>5.0276169416082706E-2</v>
      </c>
      <c r="AN13" s="10"/>
    </row>
    <row r="14" spans="1:40" x14ac:dyDescent="0.2">
      <c r="A14" s="188" t="s">
        <v>75</v>
      </c>
      <c r="B14" s="188" t="s">
        <v>76</v>
      </c>
      <c r="D14" s="67">
        <v>313469</v>
      </c>
      <c r="E14" s="72">
        <v>1428.9823857092499</v>
      </c>
      <c r="F14" s="54"/>
      <c r="G14" s="87">
        <v>300927.12585407507</v>
      </c>
      <c r="H14" s="80">
        <v>1363.6696551112097</v>
      </c>
      <c r="I14" s="89"/>
      <c r="J14" s="102">
        <f t="shared" si="2"/>
        <v>4.1677446359577042E-2</v>
      </c>
      <c r="K14" s="125">
        <f t="shared" si="2"/>
        <v>4.7894833146165272E-2</v>
      </c>
      <c r="L14" s="102">
        <v>1.8060166344380235E-2</v>
      </c>
      <c r="M14" s="96">
        <f>INDEX('Pace of change parameters'!$E$20:$I$20,1,$B$6)</f>
        <v>1.2019795091496865E-2</v>
      </c>
      <c r="N14" s="107">
        <f>IF(INDEX('Pace of change parameters'!$E$28:$I$28,1,$B$6)=1,(1+L14)*D14,D14)</f>
        <v>319130.30228380655</v>
      </c>
      <c r="O14" s="93">
        <f>IF(K14&lt;INDEX('Pace of change parameters'!$E$16:$I$16,1,$B$6),1,IF(K14&gt;INDEX('Pace of change parameters'!$E$17:$I$17,1,$B$6),0,(K14-INDEX('Pace of change parameters'!$E$17:$I$17,1,$B$6))/(INDEX('Pace of change parameters'!$E$16:$I$16,1,$B$6)-INDEX('Pace of change parameters'!$E$17:$I$17,1,$B$6))))</f>
        <v>0</v>
      </c>
      <c r="P14" s="56">
        <v>1.8060166344380235E-2</v>
      </c>
      <c r="Q14" s="56">
        <v>1.2019795091496865E-2</v>
      </c>
      <c r="R14" s="9">
        <f>IF(INDEX('Pace of change parameters'!$E$29:$I$29,1,$B$6)=1,D14*(1+P14),D14)</f>
        <v>319130.30228380655</v>
      </c>
      <c r="S14" s="102">
        <f>IF(P14&lt;INDEX('Pace of change parameters'!$E$22:$I$22,1,$B$6),INDEX('Pace of change parameters'!$E$22:$I$22,1,$B$6),P14)</f>
        <v>1.9868988667141502E-2</v>
      </c>
      <c r="T14" s="131">
        <v>1.3817885280027475E-2</v>
      </c>
      <c r="U14" s="116">
        <f t="shared" si="3"/>
        <v>319697.31200850016</v>
      </c>
      <c r="V14" s="130">
        <f>IF(J14&gt;INDEX('Pace of change parameters'!$E$24:$I$24,1,$B$6),0,IF(J14&lt;INDEX('Pace of change parameters'!$E$23:$I$23,1,$B$6),1,(J14-INDEX('Pace of change parameters'!$E$24:$I$24,1,$B$6))/(INDEX('Pace of change parameters'!$E$23:$I$23,1,$B$6)-INDEX('Pace of change parameters'!$E$24:$I$24,1,$B$6))))</f>
        <v>1</v>
      </c>
      <c r="W14" s="131">
        <f>MIN(S14, S14+(INDEX('Pace of change parameters'!$E$25:$I$25,1,$B$6)-S14)*(1-V14))</f>
        <v>1.9868988667141502E-2</v>
      </c>
      <c r="X14" s="131">
        <v>1.3817885280027475E-2</v>
      </c>
      <c r="Y14" s="107">
        <f t="shared" si="4"/>
        <v>319697.31200850016</v>
      </c>
      <c r="Z14" s="96">
        <v>0</v>
      </c>
      <c r="AA14" s="98">
        <f t="shared" si="7"/>
        <v>307152.38306597079</v>
      </c>
      <c r="AB14" s="98">
        <f>IF(INDEX('Pace of change parameters'!$E$27:$I$27,1,$B$6)=1,MAX(AA14,Y14),Y14)</f>
        <v>319697.31200850016</v>
      </c>
      <c r="AC14" s="96">
        <f t="shared" si="5"/>
        <v>1.9868988667141485E-2</v>
      </c>
      <c r="AD14" s="142">
        <v>1.3817885280027475E-2</v>
      </c>
      <c r="AE14" s="55">
        <f>IF(ROUND(AB14,0)/D14 &gt; (1+'Pace of change parameters'!$G$25), ROUND(AB14,0), ROUNDUP(AB14,0))</f>
        <v>319697</v>
      </c>
      <c r="AF14" s="55">
        <v>1448.7264864965803</v>
      </c>
      <c r="AG14" s="16">
        <f t="shared" si="6"/>
        <v>1.9867993326293742E-2</v>
      </c>
      <c r="AH14" s="16">
        <f t="shared" si="6"/>
        <v>1.3816895844752208E-2</v>
      </c>
      <c r="AI14" s="55"/>
      <c r="AJ14" s="55">
        <v>307152.38306597079</v>
      </c>
      <c r="AK14" s="55">
        <v>1391.8797884816422</v>
      </c>
      <c r="AL14" s="16">
        <f t="shared" si="8"/>
        <v>4.0841672165489395E-2</v>
      </c>
      <c r="AM14" s="57">
        <f t="shared" si="8"/>
        <v>4.0841672165489395E-2</v>
      </c>
      <c r="AN14" s="10"/>
    </row>
    <row r="15" spans="1:40" x14ac:dyDescent="0.2">
      <c r="A15" s="188" t="s">
        <v>77</v>
      </c>
      <c r="B15" s="188" t="s">
        <v>78</v>
      </c>
      <c r="D15" s="67">
        <v>457342</v>
      </c>
      <c r="E15" s="72">
        <v>1412.9492217974516</v>
      </c>
      <c r="F15" s="54"/>
      <c r="G15" s="87">
        <v>440796.094338472</v>
      </c>
      <c r="H15" s="80">
        <v>1359.3942435681338</v>
      </c>
      <c r="I15" s="89"/>
      <c r="J15" s="102">
        <f t="shared" si="2"/>
        <v>3.7536416211580548E-2</v>
      </c>
      <c r="K15" s="125">
        <f t="shared" si="2"/>
        <v>3.9396207893853452E-2</v>
      </c>
      <c r="L15" s="102">
        <v>1.3833848042119401E-2</v>
      </c>
      <c r="M15" s="96">
        <f>INDEX('Pace of change parameters'!$E$20:$I$20,1,$B$6)</f>
        <v>1.2019795091496865E-2</v>
      </c>
      <c r="N15" s="107">
        <f>IF(INDEX('Pace of change parameters'!$E$28:$I$28,1,$B$6)=1,(1+L15)*D15,D15)</f>
        <v>463668.79973127897</v>
      </c>
      <c r="O15" s="93">
        <f>IF(K15&lt;INDEX('Pace of change parameters'!$E$16:$I$16,1,$B$6),1,IF(K15&gt;INDEX('Pace of change parameters'!$E$17:$I$17,1,$B$6),0,(K15-INDEX('Pace of change parameters'!$E$17:$I$17,1,$B$6))/(INDEX('Pace of change parameters'!$E$16:$I$16,1,$B$6)-INDEX('Pace of change parameters'!$E$17:$I$17,1,$B$6))))</f>
        <v>0</v>
      </c>
      <c r="P15" s="56">
        <v>1.3833848042119401E-2</v>
      </c>
      <c r="Q15" s="56">
        <v>1.2019795091496865E-2</v>
      </c>
      <c r="R15" s="9">
        <f>IF(INDEX('Pace of change parameters'!$E$29:$I$29,1,$B$6)=1,D15*(1+P15),D15)</f>
        <v>463668.79973127897</v>
      </c>
      <c r="S15" s="102">
        <f>IF(P15&lt;INDEX('Pace of change parameters'!$E$22:$I$22,1,$B$6),INDEX('Pace of change parameters'!$E$22:$I$22,1,$B$6),P15)</f>
        <v>1.9868988667141502E-2</v>
      </c>
      <c r="T15" s="131">
        <v>1.8044137039122887E-2</v>
      </c>
      <c r="U15" s="116">
        <f t="shared" si="3"/>
        <v>466428.92301500781</v>
      </c>
      <c r="V15" s="130">
        <f>IF(J15&gt;INDEX('Pace of change parameters'!$E$24:$I$24,1,$B$6),0,IF(J15&lt;INDEX('Pace of change parameters'!$E$23:$I$23,1,$B$6),1,(J15-INDEX('Pace of change parameters'!$E$24:$I$24,1,$B$6))/(INDEX('Pace of change parameters'!$E$23:$I$23,1,$B$6)-INDEX('Pace of change parameters'!$E$24:$I$24,1,$B$6))))</f>
        <v>1</v>
      </c>
      <c r="W15" s="131">
        <f>MIN(S15, S15+(INDEX('Pace of change parameters'!$E$25:$I$25,1,$B$6)-S15)*(1-V15))</f>
        <v>1.9868988667141502E-2</v>
      </c>
      <c r="X15" s="131">
        <v>1.8044137039122887E-2</v>
      </c>
      <c r="Y15" s="107">
        <f t="shared" si="4"/>
        <v>466428.92301500781</v>
      </c>
      <c r="Z15" s="96">
        <v>0</v>
      </c>
      <c r="AA15" s="98">
        <f t="shared" si="7"/>
        <v>449914.81056409632</v>
      </c>
      <c r="AB15" s="98">
        <f>IF(INDEX('Pace of change parameters'!$E$27:$I$27,1,$B$6)=1,MAX(AA15,Y15),Y15)</f>
        <v>466428.92301500781</v>
      </c>
      <c r="AC15" s="96">
        <f t="shared" si="5"/>
        <v>1.9868988667141485E-2</v>
      </c>
      <c r="AD15" s="142">
        <v>1.8044137039122887E-2</v>
      </c>
      <c r="AE15" s="55">
        <f>IF(ROUND(AB15,0)/D15 &gt; (1+'Pace of change parameters'!$G$25), ROUND(AB15,0), ROUNDUP(AB15,0))</f>
        <v>466429</v>
      </c>
      <c r="AF15" s="55">
        <v>1438.4449086029508</v>
      </c>
      <c r="AG15" s="16">
        <f t="shared" si="6"/>
        <v>1.9869156998482573E-2</v>
      </c>
      <c r="AH15" s="16">
        <f t="shared" si="6"/>
        <v>1.8044305069268907E-2</v>
      </c>
      <c r="AI15" s="55"/>
      <c r="AJ15" s="55">
        <v>449914.81056409632</v>
      </c>
      <c r="AK15" s="55">
        <v>1387.5159318159581</v>
      </c>
      <c r="AL15" s="16">
        <f t="shared" si="8"/>
        <v>3.6705147392677384E-2</v>
      </c>
      <c r="AM15" s="57">
        <f t="shared" si="8"/>
        <v>3.6705147392677384E-2</v>
      </c>
      <c r="AN15" s="10"/>
    </row>
    <row r="16" spans="1:40" x14ac:dyDescent="0.2">
      <c r="A16" s="188" t="s">
        <v>79</v>
      </c>
      <c r="B16" s="188" t="s">
        <v>80</v>
      </c>
      <c r="D16" s="67">
        <v>421620</v>
      </c>
      <c r="E16" s="72">
        <v>1431.8248152524106</v>
      </c>
      <c r="F16" s="54"/>
      <c r="G16" s="87">
        <v>418068.7571790113</v>
      </c>
      <c r="H16" s="80">
        <v>1417.4330332059139</v>
      </c>
      <c r="I16" s="89"/>
      <c r="J16" s="102">
        <f t="shared" si="2"/>
        <v>8.4943989714785229E-3</v>
      </c>
      <c r="K16" s="125">
        <f t="shared" si="2"/>
        <v>1.0153412337192247E-2</v>
      </c>
      <c r="L16" s="102">
        <v>1.3684607873933663E-2</v>
      </c>
      <c r="M16" s="96">
        <f>INDEX('Pace of change parameters'!$E$20:$I$20,1,$B$6)</f>
        <v>1.2019795091496865E-2</v>
      </c>
      <c r="N16" s="107">
        <f>IF(INDEX('Pace of change parameters'!$E$28:$I$28,1,$B$6)=1,(1+L16)*D16,D16)</f>
        <v>427389.70437180792</v>
      </c>
      <c r="O16" s="93">
        <f>IF(K16&lt;INDEX('Pace of change parameters'!$E$16:$I$16,1,$B$6),1,IF(K16&gt;INDEX('Pace of change parameters'!$E$17:$I$17,1,$B$6),0,(K16-INDEX('Pace of change parameters'!$E$17:$I$17,1,$B$6))/(INDEX('Pace of change parameters'!$E$16:$I$16,1,$B$6)-INDEX('Pace of change parameters'!$E$17:$I$17,1,$B$6))))</f>
        <v>0</v>
      </c>
      <c r="P16" s="56">
        <v>1.3684607873933663E-2</v>
      </c>
      <c r="Q16" s="56">
        <v>1.2019795091496865E-2</v>
      </c>
      <c r="R16" s="9">
        <f>IF(INDEX('Pace of change parameters'!$E$29:$I$29,1,$B$6)=1,D16*(1+P16),D16)</f>
        <v>427389.70437180792</v>
      </c>
      <c r="S16" s="102">
        <f>IF(P16&lt;INDEX('Pace of change parameters'!$E$22:$I$22,1,$B$6),INDEX('Pace of change parameters'!$E$22:$I$22,1,$B$6),P16)</f>
        <v>1.9868988667141502E-2</v>
      </c>
      <c r="T16" s="131">
        <v>1.8194019040933096E-2</v>
      </c>
      <c r="U16" s="116">
        <f t="shared" si="3"/>
        <v>429997.16300184018</v>
      </c>
      <c r="V16" s="130">
        <f>IF(J16&gt;INDEX('Pace of change parameters'!$E$24:$I$24,1,$B$6),0,IF(J16&lt;INDEX('Pace of change parameters'!$E$23:$I$23,1,$B$6),1,(J16-INDEX('Pace of change parameters'!$E$24:$I$24,1,$B$6))/(INDEX('Pace of change parameters'!$E$23:$I$23,1,$B$6)-INDEX('Pace of change parameters'!$E$24:$I$24,1,$B$6))))</f>
        <v>1</v>
      </c>
      <c r="W16" s="131">
        <f>MIN(S16, S16+(INDEX('Pace of change parameters'!$E$25:$I$25,1,$B$6)-S16)*(1-V16))</f>
        <v>1.9868988667141502E-2</v>
      </c>
      <c r="X16" s="131">
        <v>1.8194019040933096E-2</v>
      </c>
      <c r="Y16" s="107">
        <f t="shared" si="4"/>
        <v>429997.16300184018</v>
      </c>
      <c r="Z16" s="96">
        <v>0</v>
      </c>
      <c r="AA16" s="98">
        <f t="shared" si="7"/>
        <v>426717.31466052914</v>
      </c>
      <c r="AB16" s="98">
        <f>IF(INDEX('Pace of change parameters'!$E$27:$I$27,1,$B$6)=1,MAX(AA16,Y16),Y16)</f>
        <v>429997.16300184018</v>
      </c>
      <c r="AC16" s="96">
        <f t="shared" si="5"/>
        <v>1.9868988667141485E-2</v>
      </c>
      <c r="AD16" s="142">
        <v>1.8194019040933096E-2</v>
      </c>
      <c r="AE16" s="55">
        <f>IF(ROUND(AB16,0)/D16 &gt; (1+'Pace of change parameters'!$G$25), ROUND(AB16,0), ROUNDUP(AB16,0))</f>
        <v>429997</v>
      </c>
      <c r="AF16" s="55">
        <v>1457.8749105579955</v>
      </c>
      <c r="AG16" s="16">
        <f t="shared" si="6"/>
        <v>1.9868602058725759E-2</v>
      </c>
      <c r="AH16" s="16">
        <f t="shared" si="6"/>
        <v>1.8193633067459025E-2</v>
      </c>
      <c r="AI16" s="55"/>
      <c r="AJ16" s="55">
        <v>426717.31466052914</v>
      </c>
      <c r="AK16" s="55">
        <v>1446.755365605497</v>
      </c>
      <c r="AL16" s="16">
        <f t="shared" si="8"/>
        <v>7.6858501560452819E-3</v>
      </c>
      <c r="AM16" s="57">
        <f t="shared" si="8"/>
        <v>7.6858501560452819E-3</v>
      </c>
      <c r="AN16" s="10"/>
    </row>
    <row r="17" spans="1:40" x14ac:dyDescent="0.2">
      <c r="A17" s="188" t="s">
        <v>81</v>
      </c>
      <c r="B17" s="188" t="s">
        <v>82</v>
      </c>
      <c r="D17" s="67">
        <v>245450</v>
      </c>
      <c r="E17" s="72">
        <v>1572.6744709759937</v>
      </c>
      <c r="F17" s="54"/>
      <c r="G17" s="87">
        <v>229337.90452297821</v>
      </c>
      <c r="H17" s="80">
        <v>1465.3794731165817</v>
      </c>
      <c r="I17" s="89"/>
      <c r="J17" s="102">
        <f t="shared" si="2"/>
        <v>7.0254829922401507E-2</v>
      </c>
      <c r="K17" s="125">
        <f t="shared" si="2"/>
        <v>7.3219940519035687E-2</v>
      </c>
      <c r="L17" s="102">
        <v>1.4823567178791963E-2</v>
      </c>
      <c r="M17" s="96">
        <f>INDEX('Pace of change parameters'!$E$20:$I$20,1,$B$6)</f>
        <v>1.2019795091496865E-2</v>
      </c>
      <c r="N17" s="107">
        <f>IF(INDEX('Pace of change parameters'!$E$28:$I$28,1,$B$6)=1,(1+L17)*D17,D17)</f>
        <v>249088.44456403449</v>
      </c>
      <c r="O17" s="93">
        <f>IF(K17&lt;INDEX('Pace of change parameters'!$E$16:$I$16,1,$B$6),1,IF(K17&gt;INDEX('Pace of change parameters'!$E$17:$I$17,1,$B$6),0,(K17-INDEX('Pace of change parameters'!$E$17:$I$17,1,$B$6))/(INDEX('Pace of change parameters'!$E$16:$I$16,1,$B$6)-INDEX('Pace of change parameters'!$E$17:$I$17,1,$B$6))))</f>
        <v>0</v>
      </c>
      <c r="P17" s="56">
        <v>1.4823567178791963E-2</v>
      </c>
      <c r="Q17" s="56">
        <v>1.2019795091496865E-2</v>
      </c>
      <c r="R17" s="9">
        <f>IF(INDEX('Pace of change parameters'!$E$29:$I$29,1,$B$6)=1,D17*(1+P17),D17)</f>
        <v>249088.44456403449</v>
      </c>
      <c r="S17" s="102">
        <f>IF(P17&lt;INDEX('Pace of change parameters'!$E$22:$I$22,1,$B$6),INDEX('Pace of change parameters'!$E$22:$I$22,1,$B$6),P17)</f>
        <v>1.9868988667141502E-2</v>
      </c>
      <c r="T17" s="131">
        <v>1.7051277002174681E-2</v>
      </c>
      <c r="U17" s="116">
        <f t="shared" si="3"/>
        <v>250326.84326834988</v>
      </c>
      <c r="V17" s="130">
        <f>IF(J17&gt;INDEX('Pace of change parameters'!$E$24:$I$24,1,$B$6),0,IF(J17&lt;INDEX('Pace of change parameters'!$E$23:$I$23,1,$B$6),1,(J17-INDEX('Pace of change parameters'!$E$24:$I$24,1,$B$6))/(INDEX('Pace of change parameters'!$E$23:$I$23,1,$B$6)-INDEX('Pace of change parameters'!$E$24:$I$24,1,$B$6))))</f>
        <v>0.59490340155196997</v>
      </c>
      <c r="W17" s="131">
        <f>MIN(S17, S17+(INDEX('Pace of change parameters'!$E$25:$I$25,1,$B$6)-S17)*(1-V17))</f>
        <v>1.2050624317094522E-2</v>
      </c>
      <c r="X17" s="131">
        <v>9.254513364253425E-3</v>
      </c>
      <c r="Y17" s="107">
        <f t="shared" si="4"/>
        <v>248407.82573863087</v>
      </c>
      <c r="Z17" s="96">
        <v>0</v>
      </c>
      <c r="AA17" s="98">
        <f t="shared" si="7"/>
        <v>234082.20080414839</v>
      </c>
      <c r="AB17" s="98">
        <f>IF(INDEX('Pace of change parameters'!$E$27:$I$27,1,$B$6)=1,MAX(AA17,Y17),Y17)</f>
        <v>248407.82573863087</v>
      </c>
      <c r="AC17" s="96">
        <f t="shared" si="5"/>
        <v>1.2050624317094583E-2</v>
      </c>
      <c r="AD17" s="142">
        <v>9.254513364253425E-3</v>
      </c>
      <c r="AE17" s="55">
        <f>IF(ROUND(AB17,0)/D17 &gt; (1+'Pace of change parameters'!$G$25), ROUND(AB17,0), ROUNDUP(AB17,0))</f>
        <v>248408</v>
      </c>
      <c r="AF17" s="55">
        <v>1587.2299213472238</v>
      </c>
      <c r="AG17" s="16">
        <f t="shared" si="6"/>
        <v>1.2051334283968318E-2</v>
      </c>
      <c r="AH17" s="16">
        <f t="shared" si="6"/>
        <v>9.2552213696182051E-3</v>
      </c>
      <c r="AI17" s="55"/>
      <c r="AJ17" s="55">
        <v>234082.20080414839</v>
      </c>
      <c r="AK17" s="55">
        <v>1495.6936699750149</v>
      </c>
      <c r="AL17" s="16">
        <f t="shared" si="8"/>
        <v>6.1199865460243696E-2</v>
      </c>
      <c r="AM17" s="57">
        <f t="shared" si="8"/>
        <v>6.1199865460243474E-2</v>
      </c>
      <c r="AN17" s="10"/>
    </row>
    <row r="18" spans="1:40" x14ac:dyDescent="0.2">
      <c r="A18" s="188" t="s">
        <v>83</v>
      </c>
      <c r="B18" s="188" t="s">
        <v>84</v>
      </c>
      <c r="D18" s="67">
        <v>447826</v>
      </c>
      <c r="E18" s="72">
        <v>1573.4393718140334</v>
      </c>
      <c r="F18" s="54"/>
      <c r="G18" s="87">
        <v>386963.80820570939</v>
      </c>
      <c r="H18" s="80">
        <v>1358.1740785591135</v>
      </c>
      <c r="I18" s="89"/>
      <c r="J18" s="102">
        <f t="shared" si="2"/>
        <v>0.1572813542343896</v>
      </c>
      <c r="K18" s="125">
        <f t="shared" si="2"/>
        <v>0.15849609902973172</v>
      </c>
      <c r="L18" s="102">
        <v>1.3082065536252907E-2</v>
      </c>
      <c r="M18" s="96">
        <f>INDEX('Pace of change parameters'!$E$20:$I$20,1,$B$6)</f>
        <v>1.2019795091496865E-2</v>
      </c>
      <c r="N18" s="107">
        <f>IF(INDEX('Pace of change parameters'!$E$28:$I$28,1,$B$6)=1,(1+L18)*D18,D18)</f>
        <v>453684.48908083799</v>
      </c>
      <c r="O18" s="93">
        <f>IF(K18&lt;INDEX('Pace of change parameters'!$E$16:$I$16,1,$B$6),1,IF(K18&gt;INDEX('Pace of change parameters'!$E$17:$I$17,1,$B$6),0,(K18-INDEX('Pace of change parameters'!$E$17:$I$17,1,$B$6))/(INDEX('Pace of change parameters'!$E$16:$I$16,1,$B$6)-INDEX('Pace of change parameters'!$E$17:$I$17,1,$B$6))))</f>
        <v>0</v>
      </c>
      <c r="P18" s="56">
        <v>1.3082065536252907E-2</v>
      </c>
      <c r="Q18" s="56">
        <v>1.2019795091496865E-2</v>
      </c>
      <c r="R18" s="9">
        <f>IF(INDEX('Pace of change parameters'!$E$29:$I$29,1,$B$6)=1,D18*(1+P18),D18)</f>
        <v>453684.48908083799</v>
      </c>
      <c r="S18" s="102">
        <f>IF(P18&lt;INDEX('Pace of change parameters'!$E$22:$I$22,1,$B$6),INDEX('Pace of change parameters'!$E$22:$I$22,1,$B$6),P18)</f>
        <v>1.9868988667141502E-2</v>
      </c>
      <c r="T18" s="131">
        <v>1.87996017723977E-2</v>
      </c>
      <c r="U18" s="116">
        <f t="shared" si="3"/>
        <v>456723.84971885133</v>
      </c>
      <c r="V18" s="130">
        <f>IF(J18&gt;INDEX('Pace of change parameters'!$E$24:$I$24,1,$B$6),0,IF(J18&lt;INDEX('Pace of change parameters'!$E$23:$I$23,1,$B$6),1,(J18-INDEX('Pace of change parameters'!$E$24:$I$24,1,$B$6))/(INDEX('Pace of change parameters'!$E$23:$I$23,1,$B$6)-INDEX('Pace of change parameters'!$E$24:$I$24,1,$B$6))))</f>
        <v>0</v>
      </c>
      <c r="W18" s="131">
        <f>MIN(S18, S18+(INDEX('Pace of change parameters'!$E$25:$I$25,1,$B$6)-S18)*(1-V18))</f>
        <v>5.689886671415012E-4</v>
      </c>
      <c r="X18" s="131">
        <v>-4.8016115078375332E-4</v>
      </c>
      <c r="Y18" s="107">
        <f t="shared" si="4"/>
        <v>448080.80791885126</v>
      </c>
      <c r="Z18" s="96">
        <v>0</v>
      </c>
      <c r="AA18" s="98">
        <f t="shared" si="7"/>
        <v>394968.89990669274</v>
      </c>
      <c r="AB18" s="98">
        <f>IF(INDEX('Pace of change parameters'!$E$27:$I$27,1,$B$6)=1,MAX(AA18,Y18),Y18)</f>
        <v>448080.80791885126</v>
      </c>
      <c r="AC18" s="96">
        <f t="shared" si="5"/>
        <v>5.6898866714139018E-4</v>
      </c>
      <c r="AD18" s="142">
        <v>-4.8016115078375332E-4</v>
      </c>
      <c r="AE18" s="55">
        <f>IF(ROUND(AB18,0)/D18 &gt; (1+'Pace of change parameters'!$G$25), ROUND(AB18,0), ROUNDUP(AB18,0))</f>
        <v>448081</v>
      </c>
      <c r="AF18" s="55">
        <v>1572.6845415252121</v>
      </c>
      <c r="AG18" s="16">
        <f t="shared" si="6"/>
        <v>5.6941758629469597E-4</v>
      </c>
      <c r="AH18" s="16">
        <f t="shared" si="6"/>
        <v>-4.7973268137491143E-4</v>
      </c>
      <c r="AI18" s="55"/>
      <c r="AJ18" s="55">
        <v>394968.89990669274</v>
      </c>
      <c r="AK18" s="55">
        <v>1386.2705253435749</v>
      </c>
      <c r="AL18" s="16">
        <f t="shared" si="8"/>
        <v>0.13447160043703299</v>
      </c>
      <c r="AM18" s="57">
        <f t="shared" si="8"/>
        <v>0.13447160043703321</v>
      </c>
      <c r="AN18" s="10"/>
    </row>
    <row r="19" spans="1:40" x14ac:dyDescent="0.2">
      <c r="A19" s="188" t="s">
        <v>85</v>
      </c>
      <c r="B19" s="188" t="s">
        <v>86</v>
      </c>
      <c r="D19" s="67">
        <v>222218</v>
      </c>
      <c r="E19" s="72">
        <v>1292.6364363999612</v>
      </c>
      <c r="F19" s="54"/>
      <c r="G19" s="87">
        <v>225773.93802074323</v>
      </c>
      <c r="H19" s="80">
        <v>1310.8951705989771</v>
      </c>
      <c r="I19" s="89"/>
      <c r="J19" s="102">
        <f t="shared" si="2"/>
        <v>-1.5749993342528801E-2</v>
      </c>
      <c r="K19" s="125">
        <f t="shared" si="2"/>
        <v>-1.3928447223337526E-2</v>
      </c>
      <c r="L19" s="102">
        <v>1.3892734606685719E-2</v>
      </c>
      <c r="M19" s="96">
        <f>INDEX('Pace of change parameters'!$E$20:$I$20,1,$B$6)</f>
        <v>1.2019795091496865E-2</v>
      </c>
      <c r="N19" s="107">
        <f>IF(INDEX('Pace of change parameters'!$E$28:$I$28,1,$B$6)=1,(1+L19)*D19,D19)</f>
        <v>225305.21569882848</v>
      </c>
      <c r="O19" s="93">
        <f>IF(K19&lt;INDEX('Pace of change parameters'!$E$16:$I$16,1,$B$6),1,IF(K19&gt;INDEX('Pace of change parameters'!$E$17:$I$17,1,$B$6),0,(K19-INDEX('Pace of change parameters'!$E$17:$I$17,1,$B$6))/(INDEX('Pace of change parameters'!$E$16:$I$16,1,$B$6)-INDEX('Pace of change parameters'!$E$17:$I$17,1,$B$6))))</f>
        <v>0</v>
      </c>
      <c r="P19" s="56">
        <v>1.3892734606685719E-2</v>
      </c>
      <c r="Q19" s="56">
        <v>1.2019795091496865E-2</v>
      </c>
      <c r="R19" s="9">
        <f>IF(INDEX('Pace of change parameters'!$E$29:$I$29,1,$B$6)=1,D19*(1+P19),D19)</f>
        <v>225305.21569882848</v>
      </c>
      <c r="S19" s="102">
        <f>IF(P19&lt;INDEX('Pace of change parameters'!$E$22:$I$22,1,$B$6),INDEX('Pace of change parameters'!$E$22:$I$22,1,$B$6),P19)</f>
        <v>1.9868988667141502E-2</v>
      </c>
      <c r="T19" s="131">
        <v>1.7985009362435855E-2</v>
      </c>
      <c r="U19" s="116">
        <f t="shared" si="3"/>
        <v>226633.24692363484</v>
      </c>
      <c r="V19" s="130">
        <f>IF(J19&gt;INDEX('Pace of change parameters'!$E$24:$I$24,1,$B$6),0,IF(J19&lt;INDEX('Pace of change parameters'!$E$23:$I$23,1,$B$6),1,(J19-INDEX('Pace of change parameters'!$E$24:$I$24,1,$B$6))/(INDEX('Pace of change parameters'!$E$23:$I$23,1,$B$6)-INDEX('Pace of change parameters'!$E$24:$I$24,1,$B$6))))</f>
        <v>1</v>
      </c>
      <c r="W19" s="131">
        <f>MIN(S19, S19+(INDEX('Pace of change parameters'!$E$25:$I$25,1,$B$6)-S19)*(1-V19))</f>
        <v>1.9868988667141502E-2</v>
      </c>
      <c r="X19" s="131">
        <v>1.7985009362435855E-2</v>
      </c>
      <c r="Y19" s="107">
        <f t="shared" si="4"/>
        <v>226633.24692363484</v>
      </c>
      <c r="Z19" s="96">
        <v>0</v>
      </c>
      <c r="AA19" s="98">
        <f t="shared" si="7"/>
        <v>230444.5067902841</v>
      </c>
      <c r="AB19" s="98">
        <f>IF(INDEX('Pace of change parameters'!$E$27:$I$27,1,$B$6)=1,MAX(AA19,Y19),Y19)</f>
        <v>226633.24692363484</v>
      </c>
      <c r="AC19" s="96">
        <f t="shared" si="5"/>
        <v>1.9868988667141485E-2</v>
      </c>
      <c r="AD19" s="142">
        <v>1.7985009362435855E-2</v>
      </c>
      <c r="AE19" s="55">
        <f>IF(ROUND(AB19,0)/D19 &gt; (1+'Pace of change parameters'!$G$25), ROUND(AB19,0), ROUNDUP(AB19,0))</f>
        <v>226633</v>
      </c>
      <c r="AF19" s="55">
        <v>1315.8830811156881</v>
      </c>
      <c r="AG19" s="16">
        <f t="shared" si="6"/>
        <v>1.9867877489672336E-2</v>
      </c>
      <c r="AH19" s="16">
        <f t="shared" si="6"/>
        <v>1.7983900237617867E-2</v>
      </c>
      <c r="AI19" s="55"/>
      <c r="AJ19" s="55">
        <v>230444.5067902841</v>
      </c>
      <c r="AK19" s="55">
        <v>1338.0135621087138</v>
      </c>
      <c r="AL19" s="16">
        <f t="shared" si="8"/>
        <v>-1.6539803197620828E-2</v>
      </c>
      <c r="AM19" s="57">
        <f t="shared" si="8"/>
        <v>-1.6539803197620828E-2</v>
      </c>
      <c r="AN19" s="10"/>
    </row>
    <row r="20" spans="1:40" x14ac:dyDescent="0.2">
      <c r="A20" s="188" t="s">
        <v>87</v>
      </c>
      <c r="B20" s="188" t="s">
        <v>88</v>
      </c>
      <c r="D20" s="67">
        <v>255787</v>
      </c>
      <c r="E20" s="72">
        <v>1488.7436195431624</v>
      </c>
      <c r="F20" s="54"/>
      <c r="G20" s="87">
        <v>264295.66874633264</v>
      </c>
      <c r="H20" s="80">
        <v>1537.9969016514835</v>
      </c>
      <c r="I20" s="89"/>
      <c r="J20" s="102">
        <f t="shared" si="2"/>
        <v>-3.2193750229403628E-2</v>
      </c>
      <c r="K20" s="125">
        <f t="shared" si="2"/>
        <v>-3.2024305156553634E-2</v>
      </c>
      <c r="L20" s="102">
        <v>1.2196981142884367E-2</v>
      </c>
      <c r="M20" s="96">
        <f>INDEX('Pace of change parameters'!$E$20:$I$20,1,$B$6)</f>
        <v>1.2019795091496865E-2</v>
      </c>
      <c r="N20" s="107">
        <f>IF(INDEX('Pace of change parameters'!$E$28:$I$28,1,$B$6)=1,(1+L20)*D20,D20)</f>
        <v>258906.82921559497</v>
      </c>
      <c r="O20" s="93">
        <f>IF(K20&lt;INDEX('Pace of change parameters'!$E$16:$I$16,1,$B$6),1,IF(K20&gt;INDEX('Pace of change parameters'!$E$17:$I$17,1,$B$6),0,(K20-INDEX('Pace of change parameters'!$E$17:$I$17,1,$B$6))/(INDEX('Pace of change parameters'!$E$16:$I$16,1,$B$6)-INDEX('Pace of change parameters'!$E$17:$I$17,1,$B$6))))</f>
        <v>0</v>
      </c>
      <c r="P20" s="56">
        <v>1.2196981142884367E-2</v>
      </c>
      <c r="Q20" s="56">
        <v>1.2019795091496865E-2</v>
      </c>
      <c r="R20" s="9">
        <f>IF(INDEX('Pace of change parameters'!$E$29:$I$29,1,$B$6)=1,D20*(1+P20),D20)</f>
        <v>258906.82921559497</v>
      </c>
      <c r="S20" s="102">
        <f>IF(P20&lt;INDEX('Pace of change parameters'!$E$22:$I$22,1,$B$6),INDEX('Pace of change parameters'!$E$22:$I$22,1,$B$6),P20)</f>
        <v>1.9868988667141502E-2</v>
      </c>
      <c r="T20" s="131">
        <v>1.9690459623485923E-2</v>
      </c>
      <c r="U20" s="116">
        <f t="shared" si="3"/>
        <v>260869.22900420212</v>
      </c>
      <c r="V20" s="130">
        <f>IF(J20&gt;INDEX('Pace of change parameters'!$E$24:$I$24,1,$B$6),0,IF(J20&lt;INDEX('Pace of change parameters'!$E$23:$I$23,1,$B$6),1,(J20-INDEX('Pace of change parameters'!$E$24:$I$24,1,$B$6))/(INDEX('Pace of change parameters'!$E$23:$I$23,1,$B$6)-INDEX('Pace of change parameters'!$E$24:$I$24,1,$B$6))))</f>
        <v>1</v>
      </c>
      <c r="W20" s="131">
        <f>MIN(S20, S20+(INDEX('Pace of change parameters'!$E$25:$I$25,1,$B$6)-S20)*(1-V20))</f>
        <v>1.9868988667141502E-2</v>
      </c>
      <c r="X20" s="131">
        <v>1.9690459623485923E-2</v>
      </c>
      <c r="Y20" s="107">
        <f t="shared" si="4"/>
        <v>260869.22900420212</v>
      </c>
      <c r="Z20" s="96">
        <v>0</v>
      </c>
      <c r="AA20" s="98">
        <f t="shared" si="7"/>
        <v>269763.13371236483</v>
      </c>
      <c r="AB20" s="98">
        <f>IF(INDEX('Pace of change parameters'!$E$27:$I$27,1,$B$6)=1,MAX(AA20,Y20),Y20)</f>
        <v>260869.22900420212</v>
      </c>
      <c r="AC20" s="96">
        <f t="shared" si="5"/>
        <v>1.9868988667141485E-2</v>
      </c>
      <c r="AD20" s="142">
        <v>1.9690459623485923E-2</v>
      </c>
      <c r="AE20" s="55">
        <f>IF(ROUND(AB20,0)/D20 &gt; (1+'Pace of change parameters'!$G$25), ROUND(AB20,0), ROUNDUP(AB20,0))</f>
        <v>260869</v>
      </c>
      <c r="AF20" s="55">
        <v>1518.056333045708</v>
      </c>
      <c r="AG20" s="16">
        <f t="shared" si="6"/>
        <v>1.9868093374565632E-2</v>
      </c>
      <c r="AH20" s="16">
        <f t="shared" si="6"/>
        <v>1.9689564487631817E-2</v>
      </c>
      <c r="AI20" s="55"/>
      <c r="AJ20" s="55">
        <v>269763.13371236483</v>
      </c>
      <c r="AK20" s="55">
        <v>1569.813329887076</v>
      </c>
      <c r="AL20" s="16">
        <f t="shared" si="8"/>
        <v>-3.2970160117757996E-2</v>
      </c>
      <c r="AM20" s="57">
        <f t="shared" si="8"/>
        <v>-3.2970160117758107E-2</v>
      </c>
      <c r="AN20" s="10"/>
    </row>
    <row r="21" spans="1:40" x14ac:dyDescent="0.2">
      <c r="A21" s="188" t="s">
        <v>89</v>
      </c>
      <c r="B21" s="188" t="s">
        <v>90</v>
      </c>
      <c r="D21" s="67">
        <v>396541</v>
      </c>
      <c r="E21" s="72">
        <v>1299.4154248752916</v>
      </c>
      <c r="F21" s="54"/>
      <c r="G21" s="87">
        <v>411649.39210775262</v>
      </c>
      <c r="H21" s="80">
        <v>1340.9352401235881</v>
      </c>
      <c r="I21" s="89"/>
      <c r="J21" s="102">
        <f t="shared" si="2"/>
        <v>-3.6702087741205425E-2</v>
      </c>
      <c r="K21" s="125">
        <f t="shared" si="2"/>
        <v>-3.0963326196476015E-2</v>
      </c>
      <c r="L21" s="102">
        <v>1.8048812915233192E-2</v>
      </c>
      <c r="M21" s="96">
        <f>INDEX('Pace of change parameters'!$E$20:$I$20,1,$B$6)</f>
        <v>1.2019795091496865E-2</v>
      </c>
      <c r="N21" s="107">
        <f>IF(INDEX('Pace of change parameters'!$E$28:$I$28,1,$B$6)=1,(1+L21)*D21,D21)</f>
        <v>403698.09432221949</v>
      </c>
      <c r="O21" s="93">
        <f>IF(K21&lt;INDEX('Pace of change parameters'!$E$16:$I$16,1,$B$6),1,IF(K21&gt;INDEX('Pace of change parameters'!$E$17:$I$17,1,$B$6),0,(K21-INDEX('Pace of change parameters'!$E$17:$I$17,1,$B$6))/(INDEX('Pace of change parameters'!$E$16:$I$16,1,$B$6)-INDEX('Pace of change parameters'!$E$17:$I$17,1,$B$6))))</f>
        <v>0</v>
      </c>
      <c r="P21" s="56">
        <v>1.8048812915233192E-2</v>
      </c>
      <c r="Q21" s="56">
        <v>1.2019795091496865E-2</v>
      </c>
      <c r="R21" s="9">
        <f>IF(INDEX('Pace of change parameters'!$E$29:$I$29,1,$B$6)=1,D21*(1+P21),D21)</f>
        <v>403698.09432221949</v>
      </c>
      <c r="S21" s="102">
        <f>IF(P21&lt;INDEX('Pace of change parameters'!$E$22:$I$22,1,$B$6),INDEX('Pace of change parameters'!$E$22:$I$22,1,$B$6),P21)</f>
        <v>1.9868988667141502E-2</v>
      </c>
      <c r="T21" s="131">
        <v>1.3829191525251305E-2</v>
      </c>
      <c r="U21" s="116">
        <f t="shared" si="3"/>
        <v>404419.86863505695</v>
      </c>
      <c r="V21" s="130">
        <f>IF(J21&gt;INDEX('Pace of change parameters'!$E$24:$I$24,1,$B$6),0,IF(J21&lt;INDEX('Pace of change parameters'!$E$23:$I$23,1,$B$6),1,(J21-INDEX('Pace of change parameters'!$E$24:$I$24,1,$B$6))/(INDEX('Pace of change parameters'!$E$23:$I$23,1,$B$6)-INDEX('Pace of change parameters'!$E$24:$I$24,1,$B$6))))</f>
        <v>1</v>
      </c>
      <c r="W21" s="131">
        <f>MIN(S21, S21+(INDEX('Pace of change parameters'!$E$25:$I$25,1,$B$6)-S21)*(1-V21))</f>
        <v>1.9868988667141502E-2</v>
      </c>
      <c r="X21" s="131">
        <v>1.3829191525251305E-2</v>
      </c>
      <c r="Y21" s="107">
        <f t="shared" si="4"/>
        <v>404419.86863505695</v>
      </c>
      <c r="Z21" s="96">
        <v>0</v>
      </c>
      <c r="AA21" s="98">
        <f t="shared" si="7"/>
        <v>420165.15265847789</v>
      </c>
      <c r="AB21" s="98">
        <f>IF(INDEX('Pace of change parameters'!$E$27:$I$27,1,$B$6)=1,MAX(AA21,Y21),Y21)</f>
        <v>404419.86863505695</v>
      </c>
      <c r="AC21" s="96">
        <f t="shared" si="5"/>
        <v>1.9868988667141485E-2</v>
      </c>
      <c r="AD21" s="142">
        <v>1.3829191525251305E-2</v>
      </c>
      <c r="AE21" s="55">
        <f>IF(ROUND(AB21,0)/D21 &gt; (1+'Pace of change parameters'!$G$25), ROUND(AB21,0), ROUNDUP(AB21,0))</f>
        <v>404420</v>
      </c>
      <c r="AF21" s="55">
        <v>1317.3857175740216</v>
      </c>
      <c r="AG21" s="16">
        <f t="shared" si="6"/>
        <v>1.98693199442177E-2</v>
      </c>
      <c r="AH21" s="16">
        <f t="shared" si="6"/>
        <v>1.3829520840461518E-2</v>
      </c>
      <c r="AI21" s="55"/>
      <c r="AJ21" s="55">
        <v>420165.15265847789</v>
      </c>
      <c r="AK21" s="55">
        <v>1368.675068331406</v>
      </c>
      <c r="AL21" s="16">
        <f t="shared" si="8"/>
        <v>-3.7473723270135206E-2</v>
      </c>
      <c r="AM21" s="57">
        <f t="shared" si="8"/>
        <v>-3.7473723270135206E-2</v>
      </c>
      <c r="AN21" s="10"/>
    </row>
    <row r="22" spans="1:40" x14ac:dyDescent="0.2">
      <c r="A22" s="188" t="s">
        <v>91</v>
      </c>
      <c r="B22" s="188" t="s">
        <v>92</v>
      </c>
      <c r="D22" s="67">
        <v>251144</v>
      </c>
      <c r="E22" s="72">
        <v>1244.4840910562018</v>
      </c>
      <c r="F22" s="54"/>
      <c r="G22" s="87">
        <v>262184.0667399831</v>
      </c>
      <c r="H22" s="80">
        <v>1292.169470735291</v>
      </c>
      <c r="I22" s="89"/>
      <c r="J22" s="102">
        <f t="shared" si="2"/>
        <v>-4.2108076502344827E-2</v>
      </c>
      <c r="K22" s="125">
        <f t="shared" si="2"/>
        <v>-3.6903348019787674E-2</v>
      </c>
      <c r="L22" s="102">
        <v>1.7518628647992029E-2</v>
      </c>
      <c r="M22" s="96">
        <f>INDEX('Pace of change parameters'!$E$20:$I$20,1,$B$6)</f>
        <v>1.2019795091496865E-2</v>
      </c>
      <c r="N22" s="107">
        <f>IF(INDEX('Pace of change parameters'!$E$28:$I$28,1,$B$6)=1,(1+L22)*D22,D22)</f>
        <v>255543.6984731713</v>
      </c>
      <c r="O22" s="93">
        <f>IF(K22&lt;INDEX('Pace of change parameters'!$E$16:$I$16,1,$B$6),1,IF(K22&gt;INDEX('Pace of change parameters'!$E$17:$I$17,1,$B$6),0,(K22-INDEX('Pace of change parameters'!$E$17:$I$17,1,$B$6))/(INDEX('Pace of change parameters'!$E$16:$I$16,1,$B$6)-INDEX('Pace of change parameters'!$E$17:$I$17,1,$B$6))))</f>
        <v>0</v>
      </c>
      <c r="P22" s="56">
        <v>1.7518628647992029E-2</v>
      </c>
      <c r="Q22" s="56">
        <v>1.2019795091496865E-2</v>
      </c>
      <c r="R22" s="9">
        <f>IF(INDEX('Pace of change parameters'!$E$29:$I$29,1,$B$6)=1,D22*(1+P22),D22)</f>
        <v>255543.6984731713</v>
      </c>
      <c r="S22" s="102">
        <f>IF(P22&lt;INDEX('Pace of change parameters'!$E$22:$I$22,1,$B$6),INDEX('Pace of change parameters'!$E$22:$I$22,1,$B$6),P22)</f>
        <v>1.9868988667141502E-2</v>
      </c>
      <c r="T22" s="131">
        <v>1.4357453388850638E-2</v>
      </c>
      <c r="U22" s="116">
        <f t="shared" si="3"/>
        <v>256133.97728982058</v>
      </c>
      <c r="V22" s="130">
        <f>IF(J22&gt;INDEX('Pace of change parameters'!$E$24:$I$24,1,$B$6),0,IF(J22&lt;INDEX('Pace of change parameters'!$E$23:$I$23,1,$B$6),1,(J22-INDEX('Pace of change parameters'!$E$24:$I$24,1,$B$6))/(INDEX('Pace of change parameters'!$E$23:$I$23,1,$B$6)-INDEX('Pace of change parameters'!$E$24:$I$24,1,$B$6))))</f>
        <v>1</v>
      </c>
      <c r="W22" s="131">
        <f>MIN(S22, S22+(INDEX('Pace of change parameters'!$E$25:$I$25,1,$B$6)-S22)*(1-V22))</f>
        <v>1.9868988667141502E-2</v>
      </c>
      <c r="X22" s="131">
        <v>1.4357453388850638E-2</v>
      </c>
      <c r="Y22" s="107">
        <f t="shared" si="4"/>
        <v>256133.97728982058</v>
      </c>
      <c r="Z22" s="96">
        <v>0</v>
      </c>
      <c r="AA22" s="98">
        <f t="shared" si="7"/>
        <v>267607.84915137233</v>
      </c>
      <c r="AB22" s="98">
        <f>IF(INDEX('Pace of change parameters'!$E$27:$I$27,1,$B$6)=1,MAX(AA22,Y22),Y22)</f>
        <v>256133.97728982058</v>
      </c>
      <c r="AC22" s="96">
        <f t="shared" si="5"/>
        <v>1.9868988667141485E-2</v>
      </c>
      <c r="AD22" s="142">
        <v>1.4357453388850638E-2</v>
      </c>
      <c r="AE22" s="55">
        <f>IF(ROUND(AB22,0)/D22 &gt; (1+'Pace of change parameters'!$G$25), ROUND(AB22,0), ROUNDUP(AB22,0))</f>
        <v>256134</v>
      </c>
      <c r="AF22" s="55">
        <v>1262.3518253134193</v>
      </c>
      <c r="AG22" s="16">
        <f t="shared" si="6"/>
        <v>1.9869079094065656E-2</v>
      </c>
      <c r="AH22" s="16">
        <f t="shared" si="6"/>
        <v>1.4357543327093047E-2</v>
      </c>
      <c r="AI22" s="55"/>
      <c r="AJ22" s="55">
        <v>267607.84915137233</v>
      </c>
      <c r="AK22" s="55">
        <v>1318.9004850759095</v>
      </c>
      <c r="AL22" s="16">
        <f t="shared" si="8"/>
        <v>-4.2875607676522764E-2</v>
      </c>
      <c r="AM22" s="57">
        <f t="shared" si="8"/>
        <v>-4.2875607676522653E-2</v>
      </c>
      <c r="AN22" s="10"/>
    </row>
    <row r="23" spans="1:40" x14ac:dyDescent="0.2">
      <c r="A23" s="188" t="s">
        <v>93</v>
      </c>
      <c r="B23" s="188" t="s">
        <v>94</v>
      </c>
      <c r="D23" s="67">
        <v>259552</v>
      </c>
      <c r="E23" s="72">
        <v>1139.4318149976496</v>
      </c>
      <c r="F23" s="54"/>
      <c r="G23" s="87">
        <v>271363.50718238798</v>
      </c>
      <c r="H23" s="80">
        <v>1184.0927215941585</v>
      </c>
      <c r="I23" s="89"/>
      <c r="J23" s="102">
        <f t="shared" si="2"/>
        <v>-4.3526512849973109E-2</v>
      </c>
      <c r="K23" s="125">
        <f t="shared" si="2"/>
        <v>-3.7717406569632073E-2</v>
      </c>
      <c r="L23" s="102">
        <v>1.8166259814750951E-2</v>
      </c>
      <c r="M23" s="96">
        <f>INDEX('Pace of change parameters'!$E$20:$I$20,1,$B$6)</f>
        <v>1.2019795091496865E-2</v>
      </c>
      <c r="N23" s="107">
        <f>IF(INDEX('Pace of change parameters'!$E$28:$I$28,1,$B$6)=1,(1+L23)*D23,D23)</f>
        <v>264267.08906743821</v>
      </c>
      <c r="O23" s="93">
        <f>IF(K23&lt;INDEX('Pace of change parameters'!$E$16:$I$16,1,$B$6),1,IF(K23&gt;INDEX('Pace of change parameters'!$E$17:$I$17,1,$B$6),0,(K23-INDEX('Pace of change parameters'!$E$17:$I$17,1,$B$6))/(INDEX('Pace of change parameters'!$E$16:$I$16,1,$B$6)-INDEX('Pace of change parameters'!$E$17:$I$17,1,$B$6))))</f>
        <v>0</v>
      </c>
      <c r="P23" s="56">
        <v>1.8166259814750951E-2</v>
      </c>
      <c r="Q23" s="56">
        <v>1.2019795091496865E-2</v>
      </c>
      <c r="R23" s="9">
        <f>IF(INDEX('Pace of change parameters'!$E$29:$I$29,1,$B$6)=1,D23*(1+P23),D23)</f>
        <v>264267.08906743821</v>
      </c>
      <c r="S23" s="102">
        <f>IF(P23&lt;INDEX('Pace of change parameters'!$E$22:$I$22,1,$B$6),INDEX('Pace of change parameters'!$E$22:$I$22,1,$B$6),P23)</f>
        <v>1.9868988667141502E-2</v>
      </c>
      <c r="T23" s="131">
        <v>1.3712244912615468E-2</v>
      </c>
      <c r="U23" s="116">
        <f t="shared" si="3"/>
        <v>264709.03574653389</v>
      </c>
      <c r="V23" s="130">
        <f>IF(J23&gt;INDEX('Pace of change parameters'!$E$24:$I$24,1,$B$6),0,IF(J23&lt;INDEX('Pace of change parameters'!$E$23:$I$23,1,$B$6),1,(J23-INDEX('Pace of change parameters'!$E$24:$I$24,1,$B$6))/(INDEX('Pace of change parameters'!$E$23:$I$23,1,$B$6)-INDEX('Pace of change parameters'!$E$24:$I$24,1,$B$6))))</f>
        <v>1</v>
      </c>
      <c r="W23" s="131">
        <f>MIN(S23, S23+(INDEX('Pace of change parameters'!$E$25:$I$25,1,$B$6)-S23)*(1-V23))</f>
        <v>1.9868988667141502E-2</v>
      </c>
      <c r="X23" s="131">
        <v>1.3712244912615468E-2</v>
      </c>
      <c r="Y23" s="107">
        <f t="shared" si="4"/>
        <v>264709.03574653389</v>
      </c>
      <c r="Z23" s="96">
        <v>0</v>
      </c>
      <c r="AA23" s="98">
        <f t="shared" si="7"/>
        <v>276977.18399978348</v>
      </c>
      <c r="AB23" s="98">
        <f>IF(INDEX('Pace of change parameters'!$E$27:$I$27,1,$B$6)=1,MAX(AA23,Y23),Y23)</f>
        <v>264709.03574653389</v>
      </c>
      <c r="AC23" s="96">
        <f t="shared" si="5"/>
        <v>1.9868988667141485E-2</v>
      </c>
      <c r="AD23" s="142">
        <v>1.3712244912615468E-2</v>
      </c>
      <c r="AE23" s="55">
        <f>IF(ROUND(AB23,0)/D23 &gt; (1+'Pace of change parameters'!$G$25), ROUND(AB23,0), ROUNDUP(AB23,0))</f>
        <v>264709</v>
      </c>
      <c r="AF23" s="55">
        <v>1155.0558271263785</v>
      </c>
      <c r="AG23" s="16">
        <f t="shared" si="6"/>
        <v>1.9868850943163707E-2</v>
      </c>
      <c r="AH23" s="16">
        <f t="shared" si="6"/>
        <v>1.3712108020049518E-2</v>
      </c>
      <c r="AI23" s="55"/>
      <c r="AJ23" s="55">
        <v>276977.18399978348</v>
      </c>
      <c r="AK23" s="55">
        <v>1208.5879602129319</v>
      </c>
      <c r="AL23" s="16">
        <f t="shared" si="8"/>
        <v>-4.4293121269487146E-2</v>
      </c>
      <c r="AM23" s="57">
        <f t="shared" si="8"/>
        <v>-4.4293121269487035E-2</v>
      </c>
      <c r="AN23" s="10"/>
    </row>
    <row r="24" spans="1:40" x14ac:dyDescent="0.2">
      <c r="A24" s="188" t="s">
        <v>95</v>
      </c>
      <c r="B24" s="188" t="s">
        <v>96</v>
      </c>
      <c r="D24" s="67">
        <v>237076</v>
      </c>
      <c r="E24" s="72">
        <v>1307.192806886723</v>
      </c>
      <c r="F24" s="54"/>
      <c r="G24" s="87">
        <v>230057.54970678838</v>
      </c>
      <c r="H24" s="80">
        <v>1260.332800911855</v>
      </c>
      <c r="I24" s="89"/>
      <c r="J24" s="102">
        <f t="shared" si="2"/>
        <v>3.0507367839728516E-2</v>
      </c>
      <c r="K24" s="125">
        <f t="shared" si="2"/>
        <v>3.7180660489804396E-2</v>
      </c>
      <c r="L24" s="102">
        <v>1.8573367119296247E-2</v>
      </c>
      <c r="M24" s="96">
        <f>INDEX('Pace of change parameters'!$E$20:$I$20,1,$B$6)</f>
        <v>1.2019795091496865E-2</v>
      </c>
      <c r="N24" s="107">
        <f>IF(INDEX('Pace of change parameters'!$E$28:$I$28,1,$B$6)=1,(1+L24)*D24,D24)</f>
        <v>241479.29958317429</v>
      </c>
      <c r="O24" s="93">
        <f>IF(K24&lt;INDEX('Pace of change parameters'!$E$16:$I$16,1,$B$6),1,IF(K24&gt;INDEX('Pace of change parameters'!$E$17:$I$17,1,$B$6),0,(K24-INDEX('Pace of change parameters'!$E$17:$I$17,1,$B$6))/(INDEX('Pace of change parameters'!$E$16:$I$16,1,$B$6)-INDEX('Pace of change parameters'!$E$17:$I$17,1,$B$6))))</f>
        <v>0</v>
      </c>
      <c r="P24" s="56">
        <v>1.8573367119296247E-2</v>
      </c>
      <c r="Q24" s="56">
        <v>1.2019795091496865E-2</v>
      </c>
      <c r="R24" s="9">
        <f>IF(INDEX('Pace of change parameters'!$E$29:$I$29,1,$B$6)=1,D24*(1+P24),D24)</f>
        <v>241479.29958317429</v>
      </c>
      <c r="S24" s="102">
        <f>IF(P24&lt;INDEX('Pace of change parameters'!$E$22:$I$22,1,$B$6),INDEX('Pace of change parameters'!$E$22:$I$22,1,$B$6),P24)</f>
        <v>1.9868988667141502E-2</v>
      </c>
      <c r="T24" s="131">
        <v>1.3307080520012171E-2</v>
      </c>
      <c r="U24" s="116">
        <f t="shared" si="3"/>
        <v>241786.46035725123</v>
      </c>
      <c r="V24" s="130">
        <f>IF(J24&gt;INDEX('Pace of change parameters'!$E$24:$I$24,1,$B$6),0,IF(J24&lt;INDEX('Pace of change parameters'!$E$23:$I$23,1,$B$6),1,(J24-INDEX('Pace of change parameters'!$E$24:$I$24,1,$B$6))/(INDEX('Pace of change parameters'!$E$23:$I$23,1,$B$6)-INDEX('Pace of change parameters'!$E$24:$I$24,1,$B$6))))</f>
        <v>1</v>
      </c>
      <c r="W24" s="131">
        <f>MIN(S24, S24+(INDEX('Pace of change parameters'!$E$25:$I$25,1,$B$6)-S24)*(1-V24))</f>
        <v>1.9868988667141502E-2</v>
      </c>
      <c r="X24" s="131">
        <v>1.3307080520012171E-2</v>
      </c>
      <c r="Y24" s="107">
        <f t="shared" si="4"/>
        <v>241786.46035725123</v>
      </c>
      <c r="Z24" s="96">
        <v>0</v>
      </c>
      <c r="AA24" s="98">
        <f t="shared" si="7"/>
        <v>234816.73323468919</v>
      </c>
      <c r="AB24" s="98">
        <f>IF(INDEX('Pace of change parameters'!$E$27:$I$27,1,$B$6)=1,MAX(AA24,Y24),Y24)</f>
        <v>241786.46035725123</v>
      </c>
      <c r="AC24" s="96">
        <f t="shared" si="5"/>
        <v>1.9868988667141485E-2</v>
      </c>
      <c r="AD24" s="142">
        <v>1.3307080520012171E-2</v>
      </c>
      <c r="AE24" s="55">
        <f>IF(ROUND(AB24,0)/D24 &gt; (1+'Pace of change parameters'!$G$25), ROUND(AB24,0), ROUNDUP(AB24,0))</f>
        <v>241786</v>
      </c>
      <c r="AF24" s="55">
        <v>1324.5852048309544</v>
      </c>
      <c r="AG24" s="16">
        <f t="shared" si="6"/>
        <v>1.9867046854173287E-2</v>
      </c>
      <c r="AH24" s="16">
        <f t="shared" si="6"/>
        <v>1.3305151200804E-2</v>
      </c>
      <c r="AI24" s="55"/>
      <c r="AJ24" s="55">
        <v>234816.73323468919</v>
      </c>
      <c r="AK24" s="55">
        <v>1286.4052124167915</v>
      </c>
      <c r="AL24" s="16">
        <f t="shared" si="8"/>
        <v>2.967960021122229E-2</v>
      </c>
      <c r="AM24" s="57">
        <f t="shared" si="8"/>
        <v>2.967960021122229E-2</v>
      </c>
      <c r="AN24" s="10"/>
    </row>
    <row r="25" spans="1:40" x14ac:dyDescent="0.2">
      <c r="A25" s="188" t="s">
        <v>97</v>
      </c>
      <c r="B25" s="188" t="s">
        <v>98</v>
      </c>
      <c r="D25" s="67">
        <v>733623</v>
      </c>
      <c r="E25" s="72">
        <v>1406.4422757871757</v>
      </c>
      <c r="F25" s="54"/>
      <c r="G25" s="87">
        <v>709827.75311267038</v>
      </c>
      <c r="H25" s="80">
        <v>1360.7188040145236</v>
      </c>
      <c r="I25" s="89"/>
      <c r="J25" s="102">
        <f t="shared" ref="J25:K88" si="9">D25/G25-1</f>
        <v>3.3522564851803827E-2</v>
      </c>
      <c r="K25" s="125">
        <f t="shared" si="9"/>
        <v>3.3602439855872079E-2</v>
      </c>
      <c r="L25" s="102">
        <v>1.209800827038543E-2</v>
      </c>
      <c r="M25" s="96">
        <f>INDEX('Pace of change parameters'!$E$20:$I$20,1,$B$6)</f>
        <v>1.2019795091496865E-2</v>
      </c>
      <c r="N25" s="107">
        <f>IF(INDEX('Pace of change parameters'!$E$28:$I$28,1,$B$6)=1,(1+L25)*D25,D25)</f>
        <v>742498.37712134502</v>
      </c>
      <c r="O25" s="93">
        <f>IF(K25&lt;INDEX('Pace of change parameters'!$E$16:$I$16,1,$B$6),1,IF(K25&gt;INDEX('Pace of change parameters'!$E$17:$I$17,1,$B$6),0,(K25-INDEX('Pace of change parameters'!$E$17:$I$17,1,$B$6))/(INDEX('Pace of change parameters'!$E$16:$I$16,1,$B$6)-INDEX('Pace of change parameters'!$E$17:$I$17,1,$B$6))))</f>
        <v>0</v>
      </c>
      <c r="P25" s="56">
        <v>1.209800827038543E-2</v>
      </c>
      <c r="Q25" s="56">
        <v>1.2019795091496865E-2</v>
      </c>
      <c r="R25" s="9">
        <f>IF(INDEX('Pace of change parameters'!$E$29:$I$29,1,$B$6)=1,D25*(1+P25),D25)</f>
        <v>742498.37712134502</v>
      </c>
      <c r="S25" s="102">
        <f>IF(P25&lt;INDEX('Pace of change parameters'!$E$22:$I$22,1,$B$6),INDEX('Pace of change parameters'!$E$22:$I$22,1,$B$6),P25)</f>
        <v>1.9868988667141502E-2</v>
      </c>
      <c r="T25" s="131">
        <v>1.9790174960364393E-2</v>
      </c>
      <c r="U25" s="116">
        <f t="shared" si="3"/>
        <v>748199.34707295429</v>
      </c>
      <c r="V25" s="130">
        <f>IF(J25&gt;INDEX('Pace of change parameters'!$E$24:$I$24,1,$B$6),0,IF(J25&lt;INDEX('Pace of change parameters'!$E$23:$I$23,1,$B$6),1,(J25-INDEX('Pace of change parameters'!$E$24:$I$24,1,$B$6))/(INDEX('Pace of change parameters'!$E$23:$I$23,1,$B$6)-INDEX('Pace of change parameters'!$E$24:$I$24,1,$B$6))))</f>
        <v>1</v>
      </c>
      <c r="W25" s="131">
        <f>MIN(S25, S25+(INDEX('Pace of change parameters'!$E$25:$I$25,1,$B$6)-S25)*(1-V25))</f>
        <v>1.9868988667141502E-2</v>
      </c>
      <c r="X25" s="131">
        <v>1.9790174960364393E-2</v>
      </c>
      <c r="Y25" s="107">
        <f t="shared" si="4"/>
        <v>748199.34707295429</v>
      </c>
      <c r="Z25" s="96">
        <v>0</v>
      </c>
      <c r="AA25" s="98">
        <f t="shared" si="7"/>
        <v>724511.90738001012</v>
      </c>
      <c r="AB25" s="98">
        <f>IF(INDEX('Pace of change parameters'!$E$27:$I$27,1,$B$6)=1,MAX(AA25,Y25),Y25)</f>
        <v>748199.34707295429</v>
      </c>
      <c r="AC25" s="96">
        <f t="shared" si="5"/>
        <v>1.9868988667141485E-2</v>
      </c>
      <c r="AD25" s="142">
        <v>1.9790174960364393E-2</v>
      </c>
      <c r="AE25" s="55">
        <f>IF(ROUND(AB25,0)/D25 &gt; (1+'Pace of change parameters'!$G$25), ROUND(AB25,0), ROUNDUP(AB25,0))</f>
        <v>748199</v>
      </c>
      <c r="AF25" s="55">
        <v>1434.275349168071</v>
      </c>
      <c r="AG25" s="16">
        <f t="shared" si="6"/>
        <v>1.986851557271252E-2</v>
      </c>
      <c r="AH25" s="16">
        <f t="shared" si="6"/>
        <v>1.9789701902495294E-2</v>
      </c>
      <c r="AI25" s="55"/>
      <c r="AJ25" s="55">
        <v>724511.90738001012</v>
      </c>
      <c r="AK25" s="55">
        <v>1388.867893346408</v>
      </c>
      <c r="AL25" s="16">
        <f t="shared" si="8"/>
        <v>3.269386241786898E-2</v>
      </c>
      <c r="AM25" s="57">
        <f t="shared" si="8"/>
        <v>3.269386241786898E-2</v>
      </c>
      <c r="AN25" s="10"/>
    </row>
    <row r="26" spans="1:40" x14ac:dyDescent="0.2">
      <c r="A26" s="188" t="s">
        <v>99</v>
      </c>
      <c r="B26" s="188" t="s">
        <v>100</v>
      </c>
      <c r="D26" s="67">
        <v>537737</v>
      </c>
      <c r="E26" s="72">
        <v>1430.8180859220536</v>
      </c>
      <c r="F26" s="54"/>
      <c r="G26" s="87">
        <v>513652.33041448437</v>
      </c>
      <c r="H26" s="80">
        <v>1363.6611602051782</v>
      </c>
      <c r="I26" s="89"/>
      <c r="J26" s="102">
        <f t="shared" si="9"/>
        <v>4.6889049575772113E-2</v>
      </c>
      <c r="K26" s="125">
        <f t="shared" si="9"/>
        <v>4.9247516668122104E-2</v>
      </c>
      <c r="L26" s="102">
        <v>1.429970754687826E-2</v>
      </c>
      <c r="M26" s="96">
        <f>INDEX('Pace of change parameters'!$E$20:$I$20,1,$B$6)</f>
        <v>1.2019795091496865E-2</v>
      </c>
      <c r="N26" s="107">
        <f>IF(INDEX('Pace of change parameters'!$E$28:$I$28,1,$B$6)=1,(1+L26)*D26,D26)</f>
        <v>545426.48183713562</v>
      </c>
      <c r="O26" s="93">
        <f>IF(K26&lt;INDEX('Pace of change parameters'!$E$16:$I$16,1,$B$6),1,IF(K26&gt;INDEX('Pace of change parameters'!$E$17:$I$17,1,$B$6),0,(K26-INDEX('Pace of change parameters'!$E$17:$I$17,1,$B$6))/(INDEX('Pace of change parameters'!$E$16:$I$16,1,$B$6)-INDEX('Pace of change parameters'!$E$17:$I$17,1,$B$6))))</f>
        <v>0</v>
      </c>
      <c r="P26" s="56">
        <v>1.429970754687826E-2</v>
      </c>
      <c r="Q26" s="56">
        <v>1.2019795091496865E-2</v>
      </c>
      <c r="R26" s="9">
        <f>IF(INDEX('Pace of change parameters'!$E$29:$I$29,1,$B$6)=1,D26*(1+P26),D26)</f>
        <v>545426.48183713562</v>
      </c>
      <c r="S26" s="102">
        <f>IF(P26&lt;INDEX('Pace of change parameters'!$E$22:$I$22,1,$B$6),INDEX('Pace of change parameters'!$E$22:$I$22,1,$B$6),P26)</f>
        <v>1.9868988667141502E-2</v>
      </c>
      <c r="T26" s="131">
        <v>1.7576557748726795E-2</v>
      </c>
      <c r="U26" s="116">
        <f t="shared" si="3"/>
        <v>548421.29035890265</v>
      </c>
      <c r="V26" s="130">
        <f>IF(J26&gt;INDEX('Pace of change parameters'!$E$24:$I$24,1,$B$6),0,IF(J26&lt;INDEX('Pace of change parameters'!$E$23:$I$23,1,$B$6),1,(J26-INDEX('Pace of change parameters'!$E$24:$I$24,1,$B$6))/(INDEX('Pace of change parameters'!$E$23:$I$23,1,$B$6)-INDEX('Pace of change parameters'!$E$24:$I$24,1,$B$6))))</f>
        <v>1</v>
      </c>
      <c r="W26" s="131">
        <f>MIN(S26, S26+(INDEX('Pace of change parameters'!$E$25:$I$25,1,$B$6)-S26)*(1-V26))</f>
        <v>1.9868988667141502E-2</v>
      </c>
      <c r="X26" s="131">
        <v>1.7576557748726795E-2</v>
      </c>
      <c r="Y26" s="107">
        <f t="shared" si="4"/>
        <v>548421.29035890265</v>
      </c>
      <c r="Z26" s="96">
        <v>0</v>
      </c>
      <c r="AA26" s="98">
        <f t="shared" si="7"/>
        <v>524278.21821122093</v>
      </c>
      <c r="AB26" s="98">
        <f>IF(INDEX('Pace of change parameters'!$E$27:$I$27,1,$B$6)=1,MAX(AA26,Y26),Y26)</f>
        <v>548421.29035890265</v>
      </c>
      <c r="AC26" s="96">
        <f t="shared" si="5"/>
        <v>1.9868988667141485E-2</v>
      </c>
      <c r="AD26" s="142">
        <v>1.7576557748726795E-2</v>
      </c>
      <c r="AE26" s="55">
        <f>IF(ROUND(AB26,0)/D26 &gt; (1+'Pace of change parameters'!$G$25), ROUND(AB26,0), ROUNDUP(AB26,0))</f>
        <v>548421</v>
      </c>
      <c r="AF26" s="55">
        <v>1455.9661717827869</v>
      </c>
      <c r="AG26" s="16">
        <f t="shared" si="6"/>
        <v>1.9868448702618613E-2</v>
      </c>
      <c r="AH26" s="16">
        <f t="shared" si="6"/>
        <v>1.757601899791994E-2</v>
      </c>
      <c r="AI26" s="55"/>
      <c r="AJ26" s="55">
        <v>524278.21821122093</v>
      </c>
      <c r="AK26" s="55">
        <v>1391.8711178421177</v>
      </c>
      <c r="AL26" s="16">
        <f t="shared" si="8"/>
        <v>4.6049560996738625E-2</v>
      </c>
      <c r="AM26" s="57">
        <f t="shared" si="8"/>
        <v>4.6049560996738625E-2</v>
      </c>
      <c r="AN26" s="10"/>
    </row>
    <row r="27" spans="1:40" x14ac:dyDescent="0.2">
      <c r="A27" s="188" t="s">
        <v>101</v>
      </c>
      <c r="B27" s="188" t="s">
        <v>102</v>
      </c>
      <c r="D27" s="67">
        <v>249747</v>
      </c>
      <c r="E27" s="72">
        <v>1200.3658134850664</v>
      </c>
      <c r="F27" s="54"/>
      <c r="G27" s="87">
        <v>257754.76451459865</v>
      </c>
      <c r="H27" s="80">
        <v>1232.8128775676337</v>
      </c>
      <c r="I27" s="89"/>
      <c r="J27" s="102">
        <f t="shared" si="9"/>
        <v>-3.1067377278859554E-2</v>
      </c>
      <c r="K27" s="125">
        <f t="shared" si="9"/>
        <v>-2.6319536949180877E-2</v>
      </c>
      <c r="L27" s="102">
        <v>1.6978765699870779E-2</v>
      </c>
      <c r="M27" s="96">
        <f>INDEX('Pace of change parameters'!$E$20:$I$20,1,$B$6)</f>
        <v>1.2019795091496865E-2</v>
      </c>
      <c r="N27" s="107">
        <f>IF(INDEX('Pace of change parameters'!$E$28:$I$28,1,$B$6)=1,(1+L27)*D27,D27)</f>
        <v>253987.39579724564</v>
      </c>
      <c r="O27" s="93">
        <f>IF(K27&lt;INDEX('Pace of change parameters'!$E$16:$I$16,1,$B$6),1,IF(K27&gt;INDEX('Pace of change parameters'!$E$17:$I$17,1,$B$6),0,(K27-INDEX('Pace of change parameters'!$E$17:$I$17,1,$B$6))/(INDEX('Pace of change parameters'!$E$16:$I$16,1,$B$6)-INDEX('Pace of change parameters'!$E$17:$I$17,1,$B$6))))</f>
        <v>0</v>
      </c>
      <c r="P27" s="56">
        <v>1.6978765699870779E-2</v>
      </c>
      <c r="Q27" s="56">
        <v>1.2019795091496865E-2</v>
      </c>
      <c r="R27" s="9">
        <f>IF(INDEX('Pace of change parameters'!$E$29:$I$29,1,$B$6)=1,D27*(1+P27),D27)</f>
        <v>253987.39579724564</v>
      </c>
      <c r="S27" s="102">
        <f>IF(P27&lt;INDEX('Pace of change parameters'!$E$22:$I$22,1,$B$6),INDEX('Pace of change parameters'!$E$22:$I$22,1,$B$6),P27)</f>
        <v>1.9868988667141502E-2</v>
      </c>
      <c r="T27" s="131">
        <v>1.4895924813923545E-2</v>
      </c>
      <c r="U27" s="116">
        <f t="shared" si="3"/>
        <v>254709.22031265259</v>
      </c>
      <c r="V27" s="130">
        <f>IF(J27&gt;INDEX('Pace of change parameters'!$E$24:$I$24,1,$B$6),0,IF(J27&lt;INDEX('Pace of change parameters'!$E$23:$I$23,1,$B$6),1,(J27-INDEX('Pace of change parameters'!$E$24:$I$24,1,$B$6))/(INDEX('Pace of change parameters'!$E$23:$I$23,1,$B$6)-INDEX('Pace of change parameters'!$E$24:$I$24,1,$B$6))))</f>
        <v>1</v>
      </c>
      <c r="W27" s="131">
        <f>MIN(S27, S27+(INDEX('Pace of change parameters'!$E$25:$I$25,1,$B$6)-S27)*(1-V27))</f>
        <v>1.9868988667141502E-2</v>
      </c>
      <c r="X27" s="131">
        <v>1.4895924813923545E-2</v>
      </c>
      <c r="Y27" s="107">
        <f t="shared" si="4"/>
        <v>254709.22031265259</v>
      </c>
      <c r="Z27" s="96">
        <v>0</v>
      </c>
      <c r="AA27" s="98">
        <f t="shared" si="7"/>
        <v>263086.91827820812</v>
      </c>
      <c r="AB27" s="98">
        <f>IF(INDEX('Pace of change parameters'!$E$27:$I$27,1,$B$6)=1,MAX(AA27,Y27),Y27)</f>
        <v>254709.22031265259</v>
      </c>
      <c r="AC27" s="96">
        <f t="shared" si="5"/>
        <v>1.9868988667141485E-2</v>
      </c>
      <c r="AD27" s="142">
        <v>1.4895924813923545E-2</v>
      </c>
      <c r="AE27" s="55">
        <f>IF(ROUND(AB27,0)/D27 &gt; (1+'Pace of change parameters'!$G$25), ROUND(AB27,0), ROUNDUP(AB27,0))</f>
        <v>254709</v>
      </c>
      <c r="AF27" s="55">
        <v>1218.2453186605971</v>
      </c>
      <c r="AG27" s="16">
        <f t="shared" si="6"/>
        <v>1.9868106523801998E-2</v>
      </c>
      <c r="AH27" s="16">
        <f t="shared" si="6"/>
        <v>1.4895046972073001E-2</v>
      </c>
      <c r="AI27" s="55"/>
      <c r="AJ27" s="55">
        <v>263086.91827820812</v>
      </c>
      <c r="AK27" s="55">
        <v>1258.3159864522656</v>
      </c>
      <c r="AL27" s="16">
        <f t="shared" si="8"/>
        <v>-3.1844678302661467E-2</v>
      </c>
      <c r="AM27" s="57">
        <f t="shared" si="8"/>
        <v>-3.1844678302661467E-2</v>
      </c>
      <c r="AN27" s="10"/>
    </row>
    <row r="28" spans="1:40" x14ac:dyDescent="0.2">
      <c r="A28" s="188" t="s">
        <v>103</v>
      </c>
      <c r="B28" s="188" t="s">
        <v>104</v>
      </c>
      <c r="D28" s="67">
        <v>218203</v>
      </c>
      <c r="E28" s="72">
        <v>1436.0255806149014</v>
      </c>
      <c r="F28" s="54"/>
      <c r="G28" s="87">
        <v>213839.20853028903</v>
      </c>
      <c r="H28" s="80">
        <v>1402.1269340710041</v>
      </c>
      <c r="I28" s="89"/>
      <c r="J28" s="102">
        <f t="shared" si="9"/>
        <v>2.0406881879629024E-2</v>
      </c>
      <c r="K28" s="125">
        <f t="shared" si="9"/>
        <v>2.4176588952238731E-2</v>
      </c>
      <c r="L28" s="102">
        <v>1.5758517602021183E-2</v>
      </c>
      <c r="M28" s="96">
        <f>INDEX('Pace of change parameters'!$E$20:$I$20,1,$B$6)</f>
        <v>1.2019795091496865E-2</v>
      </c>
      <c r="N28" s="107">
        <f>IF(INDEX('Pace of change parameters'!$E$28:$I$28,1,$B$6)=1,(1+L28)*D28,D28)</f>
        <v>221641.55581631383</v>
      </c>
      <c r="O28" s="93">
        <f>IF(K28&lt;INDEX('Pace of change parameters'!$E$16:$I$16,1,$B$6),1,IF(K28&gt;INDEX('Pace of change parameters'!$E$17:$I$17,1,$B$6),0,(K28-INDEX('Pace of change parameters'!$E$17:$I$17,1,$B$6))/(INDEX('Pace of change parameters'!$E$16:$I$16,1,$B$6)-INDEX('Pace of change parameters'!$E$17:$I$17,1,$B$6))))</f>
        <v>0</v>
      </c>
      <c r="P28" s="56">
        <v>1.5758517602021183E-2</v>
      </c>
      <c r="Q28" s="56">
        <v>1.2019795091496865E-2</v>
      </c>
      <c r="R28" s="9">
        <f>IF(INDEX('Pace of change parameters'!$E$29:$I$29,1,$B$6)=1,D28*(1+P28),D28)</f>
        <v>221641.55581631383</v>
      </c>
      <c r="S28" s="102">
        <f>IF(P28&lt;INDEX('Pace of change parameters'!$E$22:$I$22,1,$B$6),INDEX('Pace of change parameters'!$E$22:$I$22,1,$B$6),P28)</f>
        <v>1.9868988667141502E-2</v>
      </c>
      <c r="T28" s="131">
        <v>1.611513666428821E-2</v>
      </c>
      <c r="U28" s="116">
        <f t="shared" si="3"/>
        <v>222538.47293413628</v>
      </c>
      <c r="V28" s="130">
        <f>IF(J28&gt;INDEX('Pace of change parameters'!$E$24:$I$24,1,$B$6),0,IF(J28&lt;INDEX('Pace of change parameters'!$E$23:$I$23,1,$B$6),1,(J28-INDEX('Pace of change parameters'!$E$24:$I$24,1,$B$6))/(INDEX('Pace of change parameters'!$E$23:$I$23,1,$B$6)-INDEX('Pace of change parameters'!$E$24:$I$24,1,$B$6))))</f>
        <v>1</v>
      </c>
      <c r="W28" s="131">
        <f>MIN(S28, S28+(INDEX('Pace of change parameters'!$E$25:$I$25,1,$B$6)-S28)*(1-V28))</f>
        <v>1.9868988667141502E-2</v>
      </c>
      <c r="X28" s="131">
        <v>1.611513666428821E-2</v>
      </c>
      <c r="Y28" s="107">
        <f t="shared" si="4"/>
        <v>222538.47293413628</v>
      </c>
      <c r="Z28" s="96">
        <v>0</v>
      </c>
      <c r="AA28" s="98">
        <f t="shared" si="7"/>
        <v>218262.88443292197</v>
      </c>
      <c r="AB28" s="98">
        <f>IF(INDEX('Pace of change parameters'!$E$27:$I$27,1,$B$6)=1,MAX(AA28,Y28),Y28)</f>
        <v>222538.47293413628</v>
      </c>
      <c r="AC28" s="96">
        <f t="shared" si="5"/>
        <v>1.9868988667141485E-2</v>
      </c>
      <c r="AD28" s="142">
        <v>1.611513666428821E-2</v>
      </c>
      <c r="AE28" s="55">
        <f>IF(ROUND(AB28,0)/D28 &gt; (1+'Pace of change parameters'!$G$25), ROUND(AB28,0), ROUNDUP(AB28,0))</f>
        <v>222538</v>
      </c>
      <c r="AF28" s="55">
        <v>1459.1642281078516</v>
      </c>
      <c r="AG28" s="16">
        <f t="shared" si="6"/>
        <v>1.9866821262769063E-2</v>
      </c>
      <c r="AH28" s="16">
        <f t="shared" si="6"/>
        <v>1.611297723752414E-2</v>
      </c>
      <c r="AI28" s="55"/>
      <c r="AJ28" s="55">
        <v>218262.88443292197</v>
      </c>
      <c r="AK28" s="55">
        <v>1431.1326303290127</v>
      </c>
      <c r="AL28" s="16">
        <f t="shared" si="8"/>
        <v>1.9587002060315495E-2</v>
      </c>
      <c r="AM28" s="57">
        <f t="shared" si="8"/>
        <v>1.9587002060315273E-2</v>
      </c>
      <c r="AN28" s="10"/>
    </row>
    <row r="29" spans="1:40" x14ac:dyDescent="0.2">
      <c r="A29" s="188" t="s">
        <v>105</v>
      </c>
      <c r="B29" s="188" t="s">
        <v>106</v>
      </c>
      <c r="D29" s="67">
        <v>269597</v>
      </c>
      <c r="E29" s="72">
        <v>1272.8065509963549</v>
      </c>
      <c r="F29" s="54"/>
      <c r="G29" s="87">
        <v>269406.20298021933</v>
      </c>
      <c r="H29" s="80">
        <v>1269.1226528407603</v>
      </c>
      <c r="I29" s="89"/>
      <c r="J29" s="102">
        <f t="shared" si="9"/>
        <v>7.0821316536151535E-4</v>
      </c>
      <c r="K29" s="125">
        <f t="shared" si="9"/>
        <v>2.9027124741243249E-3</v>
      </c>
      <c r="L29" s="102">
        <v>1.4239100091260504E-2</v>
      </c>
      <c r="M29" s="96">
        <f>INDEX('Pace of change parameters'!$E$20:$I$20,1,$B$6)</f>
        <v>1.2019795091496865E-2</v>
      </c>
      <c r="N29" s="107">
        <f>IF(INDEX('Pace of change parameters'!$E$28:$I$28,1,$B$6)=1,(1+L29)*D29,D29)</f>
        <v>273435.81866730354</v>
      </c>
      <c r="O29" s="93">
        <f>IF(K29&lt;INDEX('Pace of change parameters'!$E$16:$I$16,1,$B$6),1,IF(K29&gt;INDEX('Pace of change parameters'!$E$17:$I$17,1,$B$6),0,(K29-INDEX('Pace of change parameters'!$E$17:$I$17,1,$B$6))/(INDEX('Pace of change parameters'!$E$16:$I$16,1,$B$6)-INDEX('Pace of change parameters'!$E$17:$I$17,1,$B$6))))</f>
        <v>0</v>
      </c>
      <c r="P29" s="56">
        <v>1.4239100091260504E-2</v>
      </c>
      <c r="Q29" s="56">
        <v>1.2019795091496865E-2</v>
      </c>
      <c r="R29" s="9">
        <f>IF(INDEX('Pace of change parameters'!$E$29:$I$29,1,$B$6)=1,D29*(1+P29),D29)</f>
        <v>273435.81866730354</v>
      </c>
      <c r="S29" s="102">
        <f>IF(P29&lt;INDEX('Pace of change parameters'!$E$22:$I$22,1,$B$6),INDEX('Pace of change parameters'!$E$22:$I$22,1,$B$6),P29)</f>
        <v>1.9868988667141502E-2</v>
      </c>
      <c r="T29" s="131">
        <v>1.7637364639385922E-2</v>
      </c>
      <c r="U29" s="116">
        <f t="shared" si="3"/>
        <v>274953.61973769532</v>
      </c>
      <c r="V29" s="130">
        <f>IF(J29&gt;INDEX('Pace of change parameters'!$E$24:$I$24,1,$B$6),0,IF(J29&lt;INDEX('Pace of change parameters'!$E$23:$I$23,1,$B$6),1,(J29-INDEX('Pace of change parameters'!$E$24:$I$24,1,$B$6))/(INDEX('Pace of change parameters'!$E$23:$I$23,1,$B$6)-INDEX('Pace of change parameters'!$E$24:$I$24,1,$B$6))))</f>
        <v>1</v>
      </c>
      <c r="W29" s="131">
        <f>MIN(S29, S29+(INDEX('Pace of change parameters'!$E$25:$I$25,1,$B$6)-S29)*(1-V29))</f>
        <v>1.9868988667141502E-2</v>
      </c>
      <c r="X29" s="131">
        <v>1.7637364639385922E-2</v>
      </c>
      <c r="Y29" s="107">
        <f t="shared" si="4"/>
        <v>274953.61973769532</v>
      </c>
      <c r="Z29" s="96">
        <v>0</v>
      </c>
      <c r="AA29" s="98">
        <f t="shared" si="7"/>
        <v>274979.38919024321</v>
      </c>
      <c r="AB29" s="98">
        <f>IF(INDEX('Pace of change parameters'!$E$27:$I$27,1,$B$6)=1,MAX(AA29,Y29),Y29)</f>
        <v>274953.61973769532</v>
      </c>
      <c r="AC29" s="96">
        <f t="shared" si="5"/>
        <v>1.9868988667141485E-2</v>
      </c>
      <c r="AD29" s="142">
        <v>1.7637364639385922E-2</v>
      </c>
      <c r="AE29" s="55">
        <f>IF(ROUND(AB29,0)/D29 &gt; (1+'Pace of change parameters'!$G$25), ROUND(AB29,0), ROUNDUP(AB29,0))</f>
        <v>274954</v>
      </c>
      <c r="AF29" s="55">
        <v>1295.2572955968631</v>
      </c>
      <c r="AG29" s="16">
        <f t="shared" si="6"/>
        <v>1.9870399151325824E-2</v>
      </c>
      <c r="AH29" s="16">
        <f t="shared" si="6"/>
        <v>1.7638772037222639E-2</v>
      </c>
      <c r="AI29" s="55"/>
      <c r="AJ29" s="55">
        <v>274979.38919024321</v>
      </c>
      <c r="AK29" s="55">
        <v>1295.3768993629178</v>
      </c>
      <c r="AL29" s="16">
        <f t="shared" si="8"/>
        <v>-9.233124823637695E-5</v>
      </c>
      <c r="AM29" s="57">
        <f t="shared" si="8"/>
        <v>-9.233124823637695E-5</v>
      </c>
      <c r="AN29" s="10"/>
    </row>
    <row r="30" spans="1:40" x14ac:dyDescent="0.2">
      <c r="A30" s="188" t="s">
        <v>107</v>
      </c>
      <c r="B30" s="188" t="s">
        <v>108</v>
      </c>
      <c r="D30" s="67">
        <v>195149</v>
      </c>
      <c r="E30" s="72">
        <v>1495.0678690994962</v>
      </c>
      <c r="F30" s="54"/>
      <c r="G30" s="87">
        <v>187899.79610352649</v>
      </c>
      <c r="H30" s="80">
        <v>1436.4261661359885</v>
      </c>
      <c r="I30" s="89"/>
      <c r="J30" s="102">
        <f t="shared" si="9"/>
        <v>3.8580158397188757E-2</v>
      </c>
      <c r="K30" s="125">
        <f t="shared" si="9"/>
        <v>4.0824724824704894E-2</v>
      </c>
      <c r="L30" s="102">
        <v>1.4206959594571744E-2</v>
      </c>
      <c r="M30" s="96">
        <f>INDEX('Pace of change parameters'!$E$20:$I$20,1,$B$6)</f>
        <v>1.2019795091496865E-2</v>
      </c>
      <c r="N30" s="107">
        <f>IF(INDEX('Pace of change parameters'!$E$28:$I$28,1,$B$6)=1,(1+L30)*D30,D30)</f>
        <v>197921.47395792109</v>
      </c>
      <c r="O30" s="93">
        <f>IF(K30&lt;INDEX('Pace of change parameters'!$E$16:$I$16,1,$B$6),1,IF(K30&gt;INDEX('Pace of change parameters'!$E$17:$I$17,1,$B$6),0,(K30-INDEX('Pace of change parameters'!$E$17:$I$17,1,$B$6))/(INDEX('Pace of change parameters'!$E$16:$I$16,1,$B$6)-INDEX('Pace of change parameters'!$E$17:$I$17,1,$B$6))))</f>
        <v>0</v>
      </c>
      <c r="P30" s="56">
        <v>1.4206959594571744E-2</v>
      </c>
      <c r="Q30" s="56">
        <v>1.2019795091496865E-2</v>
      </c>
      <c r="R30" s="9">
        <f>IF(INDEX('Pace of change parameters'!$E$29:$I$29,1,$B$6)=1,D30*(1+P30),D30)</f>
        <v>197921.47395792109</v>
      </c>
      <c r="S30" s="102">
        <f>IF(P30&lt;INDEX('Pace of change parameters'!$E$22:$I$22,1,$B$6),INDEX('Pace of change parameters'!$E$22:$I$22,1,$B$6),P30)</f>
        <v>1.9868988667141502E-2</v>
      </c>
      <c r="T30" s="131">
        <v>1.7669613846551302E-2</v>
      </c>
      <c r="U30" s="116">
        <f t="shared" si="3"/>
        <v>199026.413269404</v>
      </c>
      <c r="V30" s="130">
        <f>IF(J30&gt;INDEX('Pace of change parameters'!$E$24:$I$24,1,$B$6),0,IF(J30&lt;INDEX('Pace of change parameters'!$E$23:$I$23,1,$B$6),1,(J30-INDEX('Pace of change parameters'!$E$24:$I$24,1,$B$6))/(INDEX('Pace of change parameters'!$E$23:$I$23,1,$B$6)-INDEX('Pace of change parameters'!$E$24:$I$24,1,$B$6))))</f>
        <v>1</v>
      </c>
      <c r="W30" s="131">
        <f>MIN(S30, S30+(INDEX('Pace of change parameters'!$E$25:$I$25,1,$B$6)-S30)*(1-V30))</f>
        <v>1.9868988667141502E-2</v>
      </c>
      <c r="X30" s="131">
        <v>1.7669613846551302E-2</v>
      </c>
      <c r="Y30" s="107">
        <f t="shared" si="4"/>
        <v>199026.413269404</v>
      </c>
      <c r="Z30" s="96">
        <v>0</v>
      </c>
      <c r="AA30" s="98">
        <f t="shared" si="7"/>
        <v>191786.86529839342</v>
      </c>
      <c r="AB30" s="98">
        <f>IF(INDEX('Pace of change parameters'!$E$27:$I$27,1,$B$6)=1,MAX(AA30,Y30),Y30)</f>
        <v>199026.413269404</v>
      </c>
      <c r="AC30" s="96">
        <f t="shared" si="5"/>
        <v>1.9868988667141485E-2</v>
      </c>
      <c r="AD30" s="142">
        <v>1.7669613846551302E-2</v>
      </c>
      <c r="AE30" s="55">
        <f>IF(ROUND(AB30,0)/D30 &gt; (1+'Pace of change parameters'!$G$25), ROUND(AB30,0), ROUNDUP(AB30,0))</f>
        <v>199026</v>
      </c>
      <c r="AF30" s="55">
        <v>1521.4819817253424</v>
      </c>
      <c r="AG30" s="16">
        <f t="shared" si="6"/>
        <v>1.9866870955013827E-2</v>
      </c>
      <c r="AH30" s="16">
        <f t="shared" si="6"/>
        <v>1.76675007013265E-2</v>
      </c>
      <c r="AI30" s="55"/>
      <c r="AJ30" s="55">
        <v>191786.86529839342</v>
      </c>
      <c r="AK30" s="55">
        <v>1466.1414080727691</v>
      </c>
      <c r="AL30" s="16">
        <f t="shared" si="8"/>
        <v>3.7745727218303049E-2</v>
      </c>
      <c r="AM30" s="57">
        <f t="shared" si="8"/>
        <v>3.7745727218302827E-2</v>
      </c>
      <c r="AN30" s="10"/>
    </row>
    <row r="31" spans="1:40" x14ac:dyDescent="0.2">
      <c r="A31" s="188" t="s">
        <v>109</v>
      </c>
      <c r="B31" s="188" t="s">
        <v>110</v>
      </c>
      <c r="D31" s="67">
        <v>311905</v>
      </c>
      <c r="E31" s="72">
        <v>1365.8934897961587</v>
      </c>
      <c r="F31" s="54"/>
      <c r="G31" s="87">
        <v>321268.48782871937</v>
      </c>
      <c r="H31" s="80">
        <v>1403.2673883773539</v>
      </c>
      <c r="I31" s="89"/>
      <c r="J31" s="102">
        <f t="shared" si="9"/>
        <v>-2.9145366518833371E-2</v>
      </c>
      <c r="K31" s="125">
        <f t="shared" si="9"/>
        <v>-2.6633483319534634E-2</v>
      </c>
      <c r="L31" s="102">
        <v>1.4638184532079768E-2</v>
      </c>
      <c r="M31" s="96">
        <f>INDEX('Pace of change parameters'!$E$20:$I$20,1,$B$6)</f>
        <v>1.2019795091496865E-2</v>
      </c>
      <c r="N31" s="107">
        <f>IF(INDEX('Pace of change parameters'!$E$28:$I$28,1,$B$6)=1,(1+L31)*D31,D31)</f>
        <v>316470.72294647834</v>
      </c>
      <c r="O31" s="93">
        <f>IF(K31&lt;INDEX('Pace of change parameters'!$E$16:$I$16,1,$B$6),1,IF(K31&gt;INDEX('Pace of change parameters'!$E$17:$I$17,1,$B$6),0,(K31-INDEX('Pace of change parameters'!$E$17:$I$17,1,$B$6))/(INDEX('Pace of change parameters'!$E$16:$I$16,1,$B$6)-INDEX('Pace of change parameters'!$E$17:$I$17,1,$B$6))))</f>
        <v>0</v>
      </c>
      <c r="P31" s="56">
        <v>1.4638184532079768E-2</v>
      </c>
      <c r="Q31" s="56">
        <v>1.2019795091496865E-2</v>
      </c>
      <c r="R31" s="9">
        <f>IF(INDEX('Pace of change parameters'!$E$29:$I$29,1,$B$6)=1,D31*(1+P31),D31)</f>
        <v>316470.72294647834</v>
      </c>
      <c r="S31" s="102">
        <f>IF(P31&lt;INDEX('Pace of change parameters'!$E$22:$I$22,1,$B$6),INDEX('Pace of change parameters'!$E$22:$I$22,1,$B$6),P31)</f>
        <v>1.9868988667141502E-2</v>
      </c>
      <c r="T31" s="131">
        <v>1.7237100540502981E-2</v>
      </c>
      <c r="U31" s="116">
        <f t="shared" si="3"/>
        <v>318102.23691022478</v>
      </c>
      <c r="V31" s="130">
        <f>IF(J31&gt;INDEX('Pace of change parameters'!$E$24:$I$24,1,$B$6),0,IF(J31&lt;INDEX('Pace of change parameters'!$E$23:$I$23,1,$B$6),1,(J31-INDEX('Pace of change parameters'!$E$24:$I$24,1,$B$6))/(INDEX('Pace of change parameters'!$E$23:$I$23,1,$B$6)-INDEX('Pace of change parameters'!$E$24:$I$24,1,$B$6))))</f>
        <v>1</v>
      </c>
      <c r="W31" s="131">
        <f>MIN(S31, S31+(INDEX('Pace of change parameters'!$E$25:$I$25,1,$B$6)-S31)*(1-V31))</f>
        <v>1.9868988667141502E-2</v>
      </c>
      <c r="X31" s="131">
        <v>1.7237100540502981E-2</v>
      </c>
      <c r="Y31" s="107">
        <f t="shared" si="4"/>
        <v>318102.23691022478</v>
      </c>
      <c r="Z31" s="96">
        <v>0</v>
      </c>
      <c r="AA31" s="98">
        <f t="shared" si="7"/>
        <v>327914.54529241374</v>
      </c>
      <c r="AB31" s="98">
        <f>IF(INDEX('Pace of change parameters'!$E$27:$I$27,1,$B$6)=1,MAX(AA31,Y31),Y31)</f>
        <v>318102.23691022478</v>
      </c>
      <c r="AC31" s="96">
        <f t="shared" si="5"/>
        <v>1.9868988667141485E-2</v>
      </c>
      <c r="AD31" s="142">
        <v>1.7237100540502981E-2</v>
      </c>
      <c r="AE31" s="55">
        <f>IF(ROUND(AB31,0)/D31 &gt; (1+'Pace of change parameters'!$G$25), ROUND(AB31,0), ROUNDUP(AB31,0))</f>
        <v>318102</v>
      </c>
      <c r="AF31" s="55">
        <v>1389.4364984081371</v>
      </c>
      <c r="AG31" s="16">
        <f t="shared" si="6"/>
        <v>1.9868229108221946E-2</v>
      </c>
      <c r="AH31" s="16">
        <f t="shared" si="6"/>
        <v>1.7236342941711946E-2</v>
      </c>
      <c r="AI31" s="55"/>
      <c r="AJ31" s="55">
        <v>327914.54529241374</v>
      </c>
      <c r="AK31" s="55">
        <v>1432.29667712931</v>
      </c>
      <c r="AL31" s="16">
        <f t="shared" si="8"/>
        <v>-2.9924092826268289E-2</v>
      </c>
      <c r="AM31" s="57">
        <f t="shared" si="8"/>
        <v>-2.9924092826268067E-2</v>
      </c>
      <c r="AN31" s="10"/>
    </row>
    <row r="32" spans="1:40" x14ac:dyDescent="0.2">
      <c r="A32" s="188" t="s">
        <v>111</v>
      </c>
      <c r="B32" s="188" t="s">
        <v>112</v>
      </c>
      <c r="D32" s="67">
        <v>266628</v>
      </c>
      <c r="E32" s="72">
        <v>1639.6223728101766</v>
      </c>
      <c r="F32" s="54"/>
      <c r="G32" s="87">
        <v>252328.05180283502</v>
      </c>
      <c r="H32" s="80">
        <v>1550.4355321084513</v>
      </c>
      <c r="I32" s="89"/>
      <c r="J32" s="102">
        <f t="shared" si="9"/>
        <v>5.667205090751759E-2</v>
      </c>
      <c r="K32" s="125">
        <f t="shared" si="9"/>
        <v>5.752373372173647E-2</v>
      </c>
      <c r="L32" s="102">
        <v>1.2835487970274784E-2</v>
      </c>
      <c r="M32" s="96">
        <f>INDEX('Pace of change parameters'!$E$20:$I$20,1,$B$6)</f>
        <v>1.2019795091496865E-2</v>
      </c>
      <c r="N32" s="107">
        <f>IF(INDEX('Pace of change parameters'!$E$28:$I$28,1,$B$6)=1,(1+L32)*D32,D32)</f>
        <v>270050.30048653844</v>
      </c>
      <c r="O32" s="93">
        <f>IF(K32&lt;INDEX('Pace of change parameters'!$E$16:$I$16,1,$B$6),1,IF(K32&gt;INDEX('Pace of change parameters'!$E$17:$I$17,1,$B$6),0,(K32-INDEX('Pace of change parameters'!$E$17:$I$17,1,$B$6))/(INDEX('Pace of change parameters'!$E$16:$I$16,1,$B$6)-INDEX('Pace of change parameters'!$E$17:$I$17,1,$B$6))))</f>
        <v>0</v>
      </c>
      <c r="P32" s="56">
        <v>1.2835487970274784E-2</v>
      </c>
      <c r="Q32" s="56">
        <v>1.2019795091496865E-2</v>
      </c>
      <c r="R32" s="9">
        <f>IF(INDEX('Pace of change parameters'!$E$29:$I$29,1,$B$6)=1,D32*(1+P32),D32)</f>
        <v>270050.30048653844</v>
      </c>
      <c r="S32" s="102">
        <f>IF(P32&lt;INDEX('Pace of change parameters'!$E$22:$I$22,1,$B$6),INDEX('Pace of change parameters'!$E$22:$I$22,1,$B$6),P32)</f>
        <v>1.9868988667141502E-2</v>
      </c>
      <c r="T32" s="131">
        <v>1.9047631318171332E-2</v>
      </c>
      <c r="U32" s="116">
        <f t="shared" si="3"/>
        <v>271925.62871034257</v>
      </c>
      <c r="V32" s="130">
        <f>IF(J32&gt;INDEX('Pace of change parameters'!$E$24:$I$24,1,$B$6),0,IF(J32&lt;INDEX('Pace of change parameters'!$E$23:$I$23,1,$B$6),1,(J32-INDEX('Pace of change parameters'!$E$24:$I$24,1,$B$6))/(INDEX('Pace of change parameters'!$E$23:$I$23,1,$B$6)-INDEX('Pace of change parameters'!$E$24:$I$24,1,$B$6))))</f>
        <v>0.8665589818496483</v>
      </c>
      <c r="W32" s="131">
        <f>MIN(S32, S32+(INDEX('Pace of change parameters'!$E$25:$I$25,1,$B$6)-S32)*(1-V32))</f>
        <v>1.7293577016839715E-2</v>
      </c>
      <c r="X32" s="131">
        <v>1.6474293790437411E-2</v>
      </c>
      <c r="Y32" s="107">
        <f t="shared" si="4"/>
        <v>271238.9518528459</v>
      </c>
      <c r="Z32" s="96">
        <v>0</v>
      </c>
      <c r="AA32" s="98">
        <f t="shared" si="7"/>
        <v>257547.9435616488</v>
      </c>
      <c r="AB32" s="98">
        <f>IF(INDEX('Pace of change parameters'!$E$27:$I$27,1,$B$6)=1,MAX(AA32,Y32),Y32)</f>
        <v>271238.9518528459</v>
      </c>
      <c r="AC32" s="96">
        <f t="shared" si="5"/>
        <v>1.7293577016839645E-2</v>
      </c>
      <c r="AD32" s="142">
        <v>1.6474293790437411E-2</v>
      </c>
      <c r="AE32" s="55">
        <f>IF(ROUND(AB32,0)/D32 &gt; (1+'Pace of change parameters'!$G$25), ROUND(AB32,0), ROUNDUP(AB32,0))</f>
        <v>271239</v>
      </c>
      <c r="AF32" s="55">
        <v>1666.6342893265239</v>
      </c>
      <c r="AG32" s="16">
        <f t="shared" si="6"/>
        <v>1.72937575948513E-2</v>
      </c>
      <c r="AH32" s="16">
        <f t="shared" si="6"/>
        <v>1.647447422301962E-2</v>
      </c>
      <c r="AI32" s="55"/>
      <c r="AJ32" s="55">
        <v>257547.9435616488</v>
      </c>
      <c r="AK32" s="55">
        <v>1582.5092773730041</v>
      </c>
      <c r="AL32" s="16">
        <f t="shared" si="8"/>
        <v>5.315925357048723E-2</v>
      </c>
      <c r="AM32" s="57">
        <f t="shared" si="8"/>
        <v>5.3159253570487008E-2</v>
      </c>
      <c r="AN32" s="10"/>
    </row>
    <row r="33" spans="1:40" x14ac:dyDescent="0.2">
      <c r="A33" s="188" t="s">
        <v>113</v>
      </c>
      <c r="B33" s="188" t="s">
        <v>114</v>
      </c>
      <c r="D33" s="67">
        <v>213664</v>
      </c>
      <c r="E33" s="72">
        <v>1346.7418529085119</v>
      </c>
      <c r="F33" s="54"/>
      <c r="G33" s="87">
        <v>205257.17508478629</v>
      </c>
      <c r="H33" s="80">
        <v>1290.6203727127615</v>
      </c>
      <c r="I33" s="89"/>
      <c r="J33" s="102">
        <f t="shared" si="9"/>
        <v>4.0957520299794936E-2</v>
      </c>
      <c r="K33" s="125">
        <f t="shared" si="9"/>
        <v>4.3484111503515388E-2</v>
      </c>
      <c r="L33" s="102">
        <v>1.4476149229303292E-2</v>
      </c>
      <c r="M33" s="96">
        <f>INDEX('Pace of change parameters'!$E$20:$I$20,1,$B$6)</f>
        <v>1.2019795091496865E-2</v>
      </c>
      <c r="N33" s="107">
        <f>IF(INDEX('Pace of change parameters'!$E$28:$I$28,1,$B$6)=1,(1+L33)*D33,D33)</f>
        <v>216757.03194892986</v>
      </c>
      <c r="O33" s="93">
        <f>IF(K33&lt;INDEX('Pace of change parameters'!$E$16:$I$16,1,$B$6),1,IF(K33&gt;INDEX('Pace of change parameters'!$E$17:$I$17,1,$B$6),0,(K33-INDEX('Pace of change parameters'!$E$17:$I$17,1,$B$6))/(INDEX('Pace of change parameters'!$E$16:$I$16,1,$B$6)-INDEX('Pace of change parameters'!$E$17:$I$17,1,$B$6))))</f>
        <v>0</v>
      </c>
      <c r="P33" s="56">
        <v>1.4476149229303292E-2</v>
      </c>
      <c r="Q33" s="56">
        <v>1.2019795091496865E-2</v>
      </c>
      <c r="R33" s="9">
        <f>IF(INDEX('Pace of change parameters'!$E$29:$I$29,1,$B$6)=1,D33*(1+P33),D33)</f>
        <v>216757.03194892986</v>
      </c>
      <c r="S33" s="102">
        <f>IF(P33&lt;INDEX('Pace of change parameters'!$E$22:$I$22,1,$B$6),INDEX('Pace of change parameters'!$E$22:$I$22,1,$B$6),P33)</f>
        <v>1.9868988667141502E-2</v>
      </c>
      <c r="T33" s="131">
        <v>1.7399576831056196E-2</v>
      </c>
      <c r="U33" s="116">
        <f t="shared" si="3"/>
        <v>217909.2875945761</v>
      </c>
      <c r="V33" s="130">
        <f>IF(J33&gt;INDEX('Pace of change parameters'!$E$24:$I$24,1,$B$6),0,IF(J33&lt;INDEX('Pace of change parameters'!$E$23:$I$23,1,$B$6),1,(J33-INDEX('Pace of change parameters'!$E$24:$I$24,1,$B$6))/(INDEX('Pace of change parameters'!$E$23:$I$23,1,$B$6)-INDEX('Pace of change parameters'!$E$24:$I$24,1,$B$6))))</f>
        <v>1</v>
      </c>
      <c r="W33" s="131">
        <f>MIN(S33, S33+(INDEX('Pace of change parameters'!$E$25:$I$25,1,$B$6)-S33)*(1-V33))</f>
        <v>1.9868988667141502E-2</v>
      </c>
      <c r="X33" s="131">
        <v>1.7399576831056196E-2</v>
      </c>
      <c r="Y33" s="107">
        <f t="shared" si="4"/>
        <v>217909.2875945761</v>
      </c>
      <c r="Z33" s="96">
        <v>0</v>
      </c>
      <c r="AA33" s="98">
        <f t="shared" si="7"/>
        <v>209503.31509580518</v>
      </c>
      <c r="AB33" s="98">
        <f>IF(INDEX('Pace of change parameters'!$E$27:$I$27,1,$B$6)=1,MAX(AA33,Y33),Y33)</f>
        <v>217909.2875945761</v>
      </c>
      <c r="AC33" s="96">
        <f t="shared" si="5"/>
        <v>1.9868988667141485E-2</v>
      </c>
      <c r="AD33" s="142">
        <v>1.7399576831056196E-2</v>
      </c>
      <c r="AE33" s="55">
        <f>IF(ROUND(AB33,0)/D33 &gt; (1+'Pace of change parameters'!$G$25), ROUND(AB33,0), ROUNDUP(AB33,0))</f>
        <v>217909</v>
      </c>
      <c r="AF33" s="55">
        <v>1370.1727829065819</v>
      </c>
      <c r="AG33" s="16">
        <f t="shared" si="6"/>
        <v>1.9867642653886408E-2</v>
      </c>
      <c r="AH33" s="16">
        <f t="shared" si="6"/>
        <v>1.7398234076907215E-2</v>
      </c>
      <c r="AI33" s="55"/>
      <c r="AJ33" s="55">
        <v>209503.31509580518</v>
      </c>
      <c r="AK33" s="55">
        <v>1317.3193409770772</v>
      </c>
      <c r="AL33" s="16">
        <f t="shared" si="8"/>
        <v>4.0121966090851169E-2</v>
      </c>
      <c r="AM33" s="57">
        <f t="shared" si="8"/>
        <v>4.0121966090851169E-2</v>
      </c>
      <c r="AN33" s="10"/>
    </row>
    <row r="34" spans="1:40" x14ac:dyDescent="0.2">
      <c r="A34" s="188" t="s">
        <v>115</v>
      </c>
      <c r="B34" s="188" t="s">
        <v>116</v>
      </c>
      <c r="D34" s="67">
        <v>781914</v>
      </c>
      <c r="E34" s="72">
        <v>1537.4794172723057</v>
      </c>
      <c r="F34" s="54"/>
      <c r="G34" s="87">
        <v>737444.30907462479</v>
      </c>
      <c r="H34" s="80">
        <v>1447.136160762956</v>
      </c>
      <c r="I34" s="89"/>
      <c r="J34" s="102">
        <f t="shared" si="9"/>
        <v>6.0302439625817383E-2</v>
      </c>
      <c r="K34" s="125">
        <f t="shared" si="9"/>
        <v>6.2428995252056474E-2</v>
      </c>
      <c r="L34" s="102">
        <v>1.4049514451452749E-2</v>
      </c>
      <c r="M34" s="96">
        <f>INDEX('Pace of change parameters'!$E$20:$I$20,1,$B$6)</f>
        <v>1.2019795091496865E-2</v>
      </c>
      <c r="N34" s="107">
        <f>IF(INDEX('Pace of change parameters'!$E$28:$I$28,1,$B$6)=1,(1+L34)*D34,D34)</f>
        <v>792899.51204279321</v>
      </c>
      <c r="O34" s="93">
        <f>IF(K34&lt;INDEX('Pace of change parameters'!$E$16:$I$16,1,$B$6),1,IF(K34&gt;INDEX('Pace of change parameters'!$E$17:$I$17,1,$B$6),0,(K34-INDEX('Pace of change parameters'!$E$17:$I$17,1,$B$6))/(INDEX('Pace of change parameters'!$E$16:$I$16,1,$B$6)-INDEX('Pace of change parameters'!$E$17:$I$17,1,$B$6))))</f>
        <v>0</v>
      </c>
      <c r="P34" s="56">
        <v>1.4049514451452749E-2</v>
      </c>
      <c r="Q34" s="56">
        <v>1.2019795091496865E-2</v>
      </c>
      <c r="R34" s="9">
        <f>IF(INDEX('Pace of change parameters'!$E$29:$I$29,1,$B$6)=1,D34*(1+P34),D34)</f>
        <v>792899.51204279321</v>
      </c>
      <c r="S34" s="102">
        <f>IF(P34&lt;INDEX('Pace of change parameters'!$E$22:$I$22,1,$B$6),INDEX('Pace of change parameters'!$E$22:$I$22,1,$B$6),P34)</f>
        <v>1.9868988667141502E-2</v>
      </c>
      <c r="T34" s="131">
        <v>1.7827621059923526E-2</v>
      </c>
      <c r="U34" s="116">
        <f t="shared" si="3"/>
        <v>797449.8404046793</v>
      </c>
      <c r="V34" s="130">
        <f>IF(J34&gt;INDEX('Pace of change parameters'!$E$24:$I$24,1,$B$6),0,IF(J34&lt;INDEX('Pace of change parameters'!$E$23:$I$23,1,$B$6),1,(J34-INDEX('Pace of change parameters'!$E$24:$I$24,1,$B$6))/(INDEX('Pace of change parameters'!$E$23:$I$23,1,$B$6)-INDEX('Pace of change parameters'!$E$24:$I$24,1,$B$6))))</f>
        <v>0.79395120748365244</v>
      </c>
      <c r="W34" s="131">
        <f>MIN(S34, S34+(INDEX('Pace of change parameters'!$E$25:$I$25,1,$B$6)-S34)*(1-V34))</f>
        <v>1.5892246971575996E-2</v>
      </c>
      <c r="X34" s="131">
        <v>1.3858839202111506E-2</v>
      </c>
      <c r="Y34" s="107">
        <f t="shared" si="4"/>
        <v>794340.37039853295</v>
      </c>
      <c r="Z34" s="96">
        <v>0</v>
      </c>
      <c r="AA34" s="98">
        <f t="shared" si="7"/>
        <v>752699.76499409031</v>
      </c>
      <c r="AB34" s="98">
        <f>IF(INDEX('Pace of change parameters'!$E$27:$I$27,1,$B$6)=1,MAX(AA34,Y34),Y34)</f>
        <v>794340.37039853295</v>
      </c>
      <c r="AC34" s="96">
        <f t="shared" si="5"/>
        <v>1.5892246971576096E-2</v>
      </c>
      <c r="AD34" s="142">
        <v>1.3858839202111506E-2</v>
      </c>
      <c r="AE34" s="55">
        <f>IF(ROUND(AB34,0)/D34 &gt; (1+'Pace of change parameters'!$G$25), ROUND(AB34,0), ROUNDUP(AB34,0))</f>
        <v>794340</v>
      </c>
      <c r="AF34" s="55">
        <v>1558.7863704350893</v>
      </c>
      <c r="AG34" s="16">
        <f t="shared" si="6"/>
        <v>1.5891773264067321E-2</v>
      </c>
      <c r="AH34" s="16">
        <f t="shared" si="6"/>
        <v>1.3858366442774939E-2</v>
      </c>
      <c r="AI34" s="55"/>
      <c r="AJ34" s="55">
        <v>752699.76499409031</v>
      </c>
      <c r="AK34" s="55">
        <v>1477.0729595670402</v>
      </c>
      <c r="AL34" s="16">
        <f t="shared" si="8"/>
        <v>5.5321174447605426E-2</v>
      </c>
      <c r="AM34" s="57">
        <f t="shared" si="8"/>
        <v>5.5321174447605426E-2</v>
      </c>
      <c r="AN34" s="10"/>
    </row>
    <row r="35" spans="1:40" x14ac:dyDescent="0.2">
      <c r="A35" s="188" t="s">
        <v>117</v>
      </c>
      <c r="B35" s="188" t="s">
        <v>118</v>
      </c>
      <c r="D35" s="67">
        <v>286754</v>
      </c>
      <c r="E35" s="72">
        <v>1387.9028183547928</v>
      </c>
      <c r="F35" s="54"/>
      <c r="G35" s="87">
        <v>301887.90644932375</v>
      </c>
      <c r="H35" s="80">
        <v>1450.6607187657778</v>
      </c>
      <c r="I35" s="89"/>
      <c r="J35" s="102">
        <f t="shared" si="9"/>
        <v>-5.0130880124753197E-2</v>
      </c>
      <c r="K35" s="125">
        <f t="shared" si="9"/>
        <v>-4.3261597697619836E-2</v>
      </c>
      <c r="L35" s="102">
        <v>1.9338540010003236E-2</v>
      </c>
      <c r="M35" s="96">
        <f>INDEX('Pace of change parameters'!$E$20:$I$20,1,$B$6)</f>
        <v>1.2019795091496865E-2</v>
      </c>
      <c r="N35" s="107">
        <f>IF(INDEX('Pace of change parameters'!$E$28:$I$28,1,$B$6)=1,(1+L35)*D35,D35)</f>
        <v>292299.40370202844</v>
      </c>
      <c r="O35" s="93">
        <f>IF(K35&lt;INDEX('Pace of change parameters'!$E$16:$I$16,1,$B$6),1,IF(K35&gt;INDEX('Pace of change parameters'!$E$17:$I$17,1,$B$6),0,(K35-INDEX('Pace of change parameters'!$E$17:$I$17,1,$B$6))/(INDEX('Pace of change parameters'!$E$16:$I$16,1,$B$6)-INDEX('Pace of change parameters'!$E$17:$I$17,1,$B$6))))</f>
        <v>1</v>
      </c>
      <c r="P35" s="56">
        <v>2.0930172675849068E-2</v>
      </c>
      <c r="Q35" s="56">
        <v>1.3600000000000056E-2</v>
      </c>
      <c r="R35" s="9">
        <f>IF(INDEX('Pace of change parameters'!$E$29:$I$29,1,$B$6)=1,D35*(1+P35),D35)</f>
        <v>292755.81073549041</v>
      </c>
      <c r="S35" s="102">
        <f>IF(P35&lt;INDEX('Pace of change parameters'!$E$22:$I$22,1,$B$6),INDEX('Pace of change parameters'!$E$22:$I$22,1,$B$6),P35)</f>
        <v>2.0930172675849068E-2</v>
      </c>
      <c r="T35" s="131">
        <v>1.3600000000000056E-2</v>
      </c>
      <c r="U35" s="116">
        <f t="shared" si="3"/>
        <v>292755.81073549041</v>
      </c>
      <c r="V35" s="130">
        <f>IF(J35&gt;INDEX('Pace of change parameters'!$E$24:$I$24,1,$B$6),0,IF(J35&lt;INDEX('Pace of change parameters'!$E$23:$I$23,1,$B$6),1,(J35-INDEX('Pace of change parameters'!$E$24:$I$24,1,$B$6))/(INDEX('Pace of change parameters'!$E$23:$I$23,1,$B$6)-INDEX('Pace of change parameters'!$E$24:$I$24,1,$B$6))))</f>
        <v>1</v>
      </c>
      <c r="W35" s="131">
        <f>MIN(S35, S35+(INDEX('Pace of change parameters'!$E$25:$I$25,1,$B$6)-S35)*(1-V35))</f>
        <v>2.0930172675849068E-2</v>
      </c>
      <c r="X35" s="131">
        <v>1.3600000000000056E-2</v>
      </c>
      <c r="Y35" s="107">
        <f t="shared" si="4"/>
        <v>292755.81073549041</v>
      </c>
      <c r="Z35" s="96">
        <v>0</v>
      </c>
      <c r="AA35" s="98">
        <f t="shared" si="7"/>
        <v>308133.0392583849</v>
      </c>
      <c r="AB35" s="98">
        <f>IF(INDEX('Pace of change parameters'!$E$27:$I$27,1,$B$6)=1,MAX(AA35,Y35),Y35)</f>
        <v>292755.81073549041</v>
      </c>
      <c r="AC35" s="96">
        <f t="shared" si="5"/>
        <v>2.0930172675849068E-2</v>
      </c>
      <c r="AD35" s="142">
        <v>1.3600000000000056E-2</v>
      </c>
      <c r="AE35" s="55">
        <f>IF(ROUND(AB35,0)/D35 &gt; (1+'Pace of change parameters'!$G$25), ROUND(AB35,0), ROUNDUP(AB35,0))</f>
        <v>292756</v>
      </c>
      <c r="AF35" s="55">
        <v>1406.7792061563894</v>
      </c>
      <c r="AG35" s="16">
        <f t="shared" si="6"/>
        <v>2.0930832699805446E-2</v>
      </c>
      <c r="AH35" s="16">
        <f t="shared" si="6"/>
        <v>1.3600655285052721E-2</v>
      </c>
      <c r="AI35" s="55"/>
      <c r="AJ35" s="55">
        <v>308133.0392583849</v>
      </c>
      <c r="AK35" s="55">
        <v>1480.670429840776</v>
      </c>
      <c r="AL35" s="16">
        <f t="shared" si="8"/>
        <v>-4.9903896366953693E-2</v>
      </c>
      <c r="AM35" s="57">
        <f t="shared" si="8"/>
        <v>-4.9903896366953582E-2</v>
      </c>
      <c r="AN35" s="10"/>
    </row>
    <row r="36" spans="1:40" x14ac:dyDescent="0.2">
      <c r="A36" s="188" t="s">
        <v>119</v>
      </c>
      <c r="B36" s="188" t="s">
        <v>120</v>
      </c>
      <c r="D36" s="67">
        <v>328349</v>
      </c>
      <c r="E36" s="72">
        <v>1313.8146762787751</v>
      </c>
      <c r="F36" s="54"/>
      <c r="G36" s="87">
        <v>327943.72899280343</v>
      </c>
      <c r="H36" s="80">
        <v>1306.6219685843348</v>
      </c>
      <c r="I36" s="89"/>
      <c r="J36" s="102">
        <f t="shared" si="9"/>
        <v>1.2357943493577217E-3</v>
      </c>
      <c r="K36" s="125">
        <f t="shared" si="9"/>
        <v>5.5048115425713195E-3</v>
      </c>
      <c r="L36" s="102">
        <v>1.6334792547141985E-2</v>
      </c>
      <c r="M36" s="96">
        <f>INDEX('Pace of change parameters'!$E$20:$I$20,1,$B$6)</f>
        <v>1.2019795091496865E-2</v>
      </c>
      <c r="N36" s="107">
        <f>IF(INDEX('Pace of change parameters'!$E$28:$I$28,1,$B$6)=1,(1+L36)*D36,D36)</f>
        <v>333712.51279806154</v>
      </c>
      <c r="O36" s="93">
        <f>IF(K36&lt;INDEX('Pace of change parameters'!$E$16:$I$16,1,$B$6),1,IF(K36&gt;INDEX('Pace of change parameters'!$E$17:$I$17,1,$B$6),0,(K36-INDEX('Pace of change parameters'!$E$17:$I$17,1,$B$6))/(INDEX('Pace of change parameters'!$E$16:$I$16,1,$B$6)-INDEX('Pace of change parameters'!$E$17:$I$17,1,$B$6))))</f>
        <v>0</v>
      </c>
      <c r="P36" s="56">
        <v>1.6334792547141985E-2</v>
      </c>
      <c r="Q36" s="56">
        <v>1.2019795091496865E-2</v>
      </c>
      <c r="R36" s="9">
        <f>IF(INDEX('Pace of change parameters'!$E$29:$I$29,1,$B$6)=1,D36*(1+P36),D36)</f>
        <v>333712.51279806154</v>
      </c>
      <c r="S36" s="102">
        <f>IF(P36&lt;INDEX('Pace of change parameters'!$E$22:$I$22,1,$B$6),INDEX('Pace of change parameters'!$E$22:$I$22,1,$B$6),P36)</f>
        <v>1.9868988667141502E-2</v>
      </c>
      <c r="T36" s="131">
        <v>1.5538986266888211E-2</v>
      </c>
      <c r="U36" s="116">
        <f t="shared" si="3"/>
        <v>334872.96255986724</v>
      </c>
      <c r="V36" s="130">
        <f>IF(J36&gt;INDEX('Pace of change parameters'!$E$24:$I$24,1,$B$6),0,IF(J36&lt;INDEX('Pace of change parameters'!$E$23:$I$23,1,$B$6),1,(J36-INDEX('Pace of change parameters'!$E$24:$I$24,1,$B$6))/(INDEX('Pace of change parameters'!$E$23:$I$23,1,$B$6)-INDEX('Pace of change parameters'!$E$24:$I$24,1,$B$6))))</f>
        <v>1</v>
      </c>
      <c r="W36" s="131">
        <f>MIN(S36, S36+(INDEX('Pace of change parameters'!$E$25:$I$25,1,$B$6)-S36)*(1-V36))</f>
        <v>1.9868988667141502E-2</v>
      </c>
      <c r="X36" s="131">
        <v>1.5538986266888211E-2</v>
      </c>
      <c r="Y36" s="107">
        <f t="shared" si="4"/>
        <v>334872.96255986724</v>
      </c>
      <c r="Z36" s="96">
        <v>0</v>
      </c>
      <c r="AA36" s="98">
        <f t="shared" si="7"/>
        <v>334727.87667711161</v>
      </c>
      <c r="AB36" s="98">
        <f>IF(INDEX('Pace of change parameters'!$E$27:$I$27,1,$B$6)=1,MAX(AA36,Y36),Y36)</f>
        <v>334872.96255986724</v>
      </c>
      <c r="AC36" s="96">
        <f t="shared" si="5"/>
        <v>1.9868988667141485E-2</v>
      </c>
      <c r="AD36" s="142">
        <v>1.5538986266888211E-2</v>
      </c>
      <c r="AE36" s="55">
        <f>IF(ROUND(AB36,0)/D36 &gt; (1+'Pace of change parameters'!$G$25), ROUND(AB36,0), ROUNDUP(AB36,0))</f>
        <v>334873</v>
      </c>
      <c r="AF36" s="55">
        <v>1334.2301736629452</v>
      </c>
      <c r="AG36" s="16">
        <f t="shared" si="6"/>
        <v>1.9869102692561924E-2</v>
      </c>
      <c r="AH36" s="16">
        <f t="shared" si="6"/>
        <v>1.553909980819701E-2</v>
      </c>
      <c r="AI36" s="55"/>
      <c r="AJ36" s="55">
        <v>334727.87667711161</v>
      </c>
      <c r="AK36" s="55">
        <v>1333.6519606798145</v>
      </c>
      <c r="AL36" s="16">
        <f t="shared" si="8"/>
        <v>4.3355613021844874E-4</v>
      </c>
      <c r="AM36" s="57">
        <f t="shared" si="8"/>
        <v>4.3355613021844874E-4</v>
      </c>
      <c r="AN36" s="10"/>
    </row>
    <row r="37" spans="1:40" x14ac:dyDescent="0.2">
      <c r="A37" s="188" t="s">
        <v>121</v>
      </c>
      <c r="B37" s="188" t="s">
        <v>122</v>
      </c>
      <c r="D37" s="67">
        <v>373667</v>
      </c>
      <c r="E37" s="72">
        <v>1407.3227417832261</v>
      </c>
      <c r="F37" s="54"/>
      <c r="G37" s="87">
        <v>385126.38207210577</v>
      </c>
      <c r="H37" s="80">
        <v>1436.4418943926144</v>
      </c>
      <c r="I37" s="89"/>
      <c r="J37" s="102">
        <f t="shared" si="9"/>
        <v>-2.9754861275539057E-2</v>
      </c>
      <c r="K37" s="125">
        <f t="shared" si="9"/>
        <v>-2.0271723292852761E-2</v>
      </c>
      <c r="L37" s="102">
        <v>2.1911236929257116E-2</v>
      </c>
      <c r="M37" s="96">
        <f>INDEX('Pace of change parameters'!$E$20:$I$20,1,$B$6)</f>
        <v>1.2019795091496865E-2</v>
      </c>
      <c r="N37" s="107">
        <f>IF(INDEX('Pace of change parameters'!$E$28:$I$28,1,$B$6)=1,(1+L37)*D37,D37)</f>
        <v>381854.50616964471</v>
      </c>
      <c r="O37" s="93">
        <f>IF(K37&lt;INDEX('Pace of change parameters'!$E$16:$I$16,1,$B$6),1,IF(K37&gt;INDEX('Pace of change parameters'!$E$17:$I$17,1,$B$6),0,(K37-INDEX('Pace of change parameters'!$E$17:$I$17,1,$B$6))/(INDEX('Pace of change parameters'!$E$16:$I$16,1,$B$6)-INDEX('Pace of change parameters'!$E$17:$I$17,1,$B$6))))</f>
        <v>0</v>
      </c>
      <c r="P37" s="56">
        <v>2.1911236929257116E-2</v>
      </c>
      <c r="Q37" s="56">
        <v>1.2019795091496865E-2</v>
      </c>
      <c r="R37" s="9">
        <f>IF(INDEX('Pace of change parameters'!$E$29:$I$29,1,$B$6)=1,D37*(1+P37),D37)</f>
        <v>381854.50616964471</v>
      </c>
      <c r="S37" s="102">
        <f>IF(P37&lt;INDEX('Pace of change parameters'!$E$22:$I$22,1,$B$6),INDEX('Pace of change parameters'!$E$22:$I$22,1,$B$6),P37)</f>
        <v>2.1911236929257116E-2</v>
      </c>
      <c r="T37" s="131">
        <v>1.2019795091496865E-2</v>
      </c>
      <c r="U37" s="116">
        <f t="shared" si="3"/>
        <v>381854.50616964471</v>
      </c>
      <c r="V37" s="130">
        <f>IF(J37&gt;INDEX('Pace of change parameters'!$E$24:$I$24,1,$B$6),0,IF(J37&lt;INDEX('Pace of change parameters'!$E$23:$I$23,1,$B$6),1,(J37-INDEX('Pace of change parameters'!$E$24:$I$24,1,$B$6))/(INDEX('Pace of change parameters'!$E$23:$I$23,1,$B$6)-INDEX('Pace of change parameters'!$E$24:$I$24,1,$B$6))))</f>
        <v>1</v>
      </c>
      <c r="W37" s="131">
        <f>MIN(S37, S37+(INDEX('Pace of change parameters'!$E$25:$I$25,1,$B$6)-S37)*(1-V37))</f>
        <v>2.1911236929257116E-2</v>
      </c>
      <c r="X37" s="131">
        <v>1.2019795091496865E-2</v>
      </c>
      <c r="Y37" s="107">
        <f t="shared" si="4"/>
        <v>381854.50616964471</v>
      </c>
      <c r="Z37" s="96">
        <v>0</v>
      </c>
      <c r="AA37" s="98">
        <f t="shared" si="7"/>
        <v>393093.46307446208</v>
      </c>
      <c r="AB37" s="98">
        <f>IF(INDEX('Pace of change parameters'!$E$27:$I$27,1,$B$6)=1,MAX(AA37,Y37),Y37)</f>
        <v>381854.50616964471</v>
      </c>
      <c r="AC37" s="96">
        <f t="shared" si="5"/>
        <v>2.1911236929257116E-2</v>
      </c>
      <c r="AD37" s="142">
        <v>1.2019795091496865E-2</v>
      </c>
      <c r="AE37" s="55">
        <f>IF(ROUND(AB37,0)/D37 &gt; (1+'Pace of change parameters'!$G$25), ROUND(AB37,0), ROUNDUP(AB37,0))</f>
        <v>381855</v>
      </c>
      <c r="AF37" s="55">
        <v>1424.2403146523361</v>
      </c>
      <c r="AG37" s="16">
        <f t="shared" si="6"/>
        <v>2.1912558507976243E-2</v>
      </c>
      <c r="AH37" s="16">
        <f t="shared" si="6"/>
        <v>1.2021103878186334E-2</v>
      </c>
      <c r="AI37" s="55"/>
      <c r="AJ37" s="55">
        <v>393093.46307446208</v>
      </c>
      <c r="AK37" s="55">
        <v>1466.157461698677</v>
      </c>
      <c r="AL37" s="16">
        <f t="shared" si="8"/>
        <v>-2.8589798941360711E-2</v>
      </c>
      <c r="AM37" s="57">
        <f t="shared" si="8"/>
        <v>-2.8589798941360711E-2</v>
      </c>
      <c r="AN37" s="10"/>
    </row>
    <row r="38" spans="1:40" x14ac:dyDescent="0.2">
      <c r="A38" s="188" t="s">
        <v>123</v>
      </c>
      <c r="B38" s="188" t="s">
        <v>124</v>
      </c>
      <c r="D38" s="67">
        <v>224367</v>
      </c>
      <c r="E38" s="72">
        <v>1237.0310923069571</v>
      </c>
      <c r="F38" s="54"/>
      <c r="G38" s="87">
        <v>232720.77307416231</v>
      </c>
      <c r="H38" s="80">
        <v>1278.7369073925145</v>
      </c>
      <c r="I38" s="89"/>
      <c r="J38" s="102">
        <f t="shared" si="9"/>
        <v>-3.5896121191983932E-2</v>
      </c>
      <c r="K38" s="125">
        <f t="shared" si="9"/>
        <v>-3.2614852081340295E-2</v>
      </c>
      <c r="L38" s="102">
        <v>1.5464143118702367E-2</v>
      </c>
      <c r="M38" s="96">
        <f>INDEX('Pace of change parameters'!$E$20:$I$20,1,$B$6)</f>
        <v>1.2019795091496865E-2</v>
      </c>
      <c r="N38" s="107">
        <f>IF(INDEX('Pace of change parameters'!$E$28:$I$28,1,$B$6)=1,(1+L38)*D38,D38)</f>
        <v>227836.64339911391</v>
      </c>
      <c r="O38" s="93">
        <f>IF(K38&lt;INDEX('Pace of change parameters'!$E$16:$I$16,1,$B$6),1,IF(K38&gt;INDEX('Pace of change parameters'!$E$17:$I$17,1,$B$6),0,(K38-INDEX('Pace of change parameters'!$E$17:$I$17,1,$B$6))/(INDEX('Pace of change parameters'!$E$16:$I$16,1,$B$6)-INDEX('Pace of change parameters'!$E$17:$I$17,1,$B$6))))</f>
        <v>0</v>
      </c>
      <c r="P38" s="56">
        <v>1.5464143118702367E-2</v>
      </c>
      <c r="Q38" s="56">
        <v>1.2019795091496865E-2</v>
      </c>
      <c r="R38" s="9">
        <f>IF(INDEX('Pace of change parameters'!$E$29:$I$29,1,$B$6)=1,D38*(1+P38),D38)</f>
        <v>227836.64339911391</v>
      </c>
      <c r="S38" s="102">
        <f>IF(P38&lt;INDEX('Pace of change parameters'!$E$22:$I$22,1,$B$6),INDEX('Pace of change parameters'!$E$22:$I$22,1,$B$6),P38)</f>
        <v>1.9868988667141502E-2</v>
      </c>
      <c r="T38" s="131">
        <v>1.6409699865140848E-2</v>
      </c>
      <c r="U38" s="116">
        <f t="shared" si="3"/>
        <v>228824.94538028052</v>
      </c>
      <c r="V38" s="130">
        <f>IF(J38&gt;INDEX('Pace of change parameters'!$E$24:$I$24,1,$B$6),0,IF(J38&lt;INDEX('Pace of change parameters'!$E$23:$I$23,1,$B$6),1,(J38-INDEX('Pace of change parameters'!$E$24:$I$24,1,$B$6))/(INDEX('Pace of change parameters'!$E$23:$I$23,1,$B$6)-INDEX('Pace of change parameters'!$E$24:$I$24,1,$B$6))))</f>
        <v>1</v>
      </c>
      <c r="W38" s="131">
        <f>MIN(S38, S38+(INDEX('Pace of change parameters'!$E$25:$I$25,1,$B$6)-S38)*(1-V38))</f>
        <v>1.9868988667141502E-2</v>
      </c>
      <c r="X38" s="131">
        <v>1.6409699865140848E-2</v>
      </c>
      <c r="Y38" s="107">
        <f t="shared" si="4"/>
        <v>228824.94538028052</v>
      </c>
      <c r="Z38" s="96">
        <v>0</v>
      </c>
      <c r="AA38" s="98">
        <f t="shared" si="7"/>
        <v>237535.05050703289</v>
      </c>
      <c r="AB38" s="98">
        <f>IF(INDEX('Pace of change parameters'!$E$27:$I$27,1,$B$6)=1,MAX(AA38,Y38),Y38)</f>
        <v>228824.94538028052</v>
      </c>
      <c r="AC38" s="96">
        <f t="shared" si="5"/>
        <v>1.9868988667141485E-2</v>
      </c>
      <c r="AD38" s="142">
        <v>1.6409699865140848E-2</v>
      </c>
      <c r="AE38" s="55">
        <f>IF(ROUND(AB38,0)/D38 &gt; (1+'Pace of change parameters'!$G$25), ROUND(AB38,0), ROUNDUP(AB38,0))</f>
        <v>228825</v>
      </c>
      <c r="AF38" s="55">
        <v>1257.33070137596</v>
      </c>
      <c r="AG38" s="16">
        <f t="shared" si="6"/>
        <v>1.9869232106325851E-2</v>
      </c>
      <c r="AH38" s="16">
        <f t="shared" si="6"/>
        <v>1.6409942478604833E-2</v>
      </c>
      <c r="AI38" s="55"/>
      <c r="AJ38" s="55">
        <v>237535.05050703289</v>
      </c>
      <c r="AK38" s="55">
        <v>1305.1900432880227</v>
      </c>
      <c r="AL38" s="16">
        <f t="shared" si="8"/>
        <v>-3.6668485296973086E-2</v>
      </c>
      <c r="AM38" s="57">
        <f t="shared" si="8"/>
        <v>-3.6668485296973308E-2</v>
      </c>
      <c r="AN38" s="10"/>
    </row>
    <row r="39" spans="1:40" x14ac:dyDescent="0.2">
      <c r="A39" s="188" t="s">
        <v>125</v>
      </c>
      <c r="B39" s="188" t="s">
        <v>126</v>
      </c>
      <c r="D39" s="67">
        <v>238669</v>
      </c>
      <c r="E39" s="72">
        <v>1366.3264024054411</v>
      </c>
      <c r="F39" s="54"/>
      <c r="G39" s="87">
        <v>232205.46534493222</v>
      </c>
      <c r="H39" s="80">
        <v>1319.0325196028043</v>
      </c>
      <c r="I39" s="89"/>
      <c r="J39" s="102">
        <f t="shared" si="9"/>
        <v>2.7835411390797482E-2</v>
      </c>
      <c r="K39" s="125">
        <f t="shared" si="9"/>
        <v>3.5854978630002421E-2</v>
      </c>
      <c r="L39" s="102">
        <v>1.9915962808817023E-2</v>
      </c>
      <c r="M39" s="96">
        <f>INDEX('Pace of change parameters'!$E$20:$I$20,1,$B$6)</f>
        <v>1.2019795091496865E-2</v>
      </c>
      <c r="N39" s="107">
        <f>IF(INDEX('Pace of change parameters'!$E$28:$I$28,1,$B$6)=1,(1+L39)*D39,D39)</f>
        <v>243422.32292761756</v>
      </c>
      <c r="O39" s="93">
        <f>IF(K39&lt;INDEX('Pace of change parameters'!$E$16:$I$16,1,$B$6),1,IF(K39&gt;INDEX('Pace of change parameters'!$E$17:$I$17,1,$B$6),0,(K39-INDEX('Pace of change parameters'!$E$17:$I$17,1,$B$6))/(INDEX('Pace of change parameters'!$E$16:$I$16,1,$B$6)-INDEX('Pace of change parameters'!$E$17:$I$17,1,$B$6))))</f>
        <v>0</v>
      </c>
      <c r="P39" s="56">
        <v>1.9915962808817023E-2</v>
      </c>
      <c r="Q39" s="56">
        <v>1.2019795091496865E-2</v>
      </c>
      <c r="R39" s="9">
        <f>IF(INDEX('Pace of change parameters'!$E$29:$I$29,1,$B$6)=1,D39*(1+P39),D39)</f>
        <v>243422.32292761756</v>
      </c>
      <c r="S39" s="102">
        <f>IF(P39&lt;INDEX('Pace of change parameters'!$E$22:$I$22,1,$B$6),INDEX('Pace of change parameters'!$E$22:$I$22,1,$B$6),P39)</f>
        <v>1.9915962808817023E-2</v>
      </c>
      <c r="T39" s="131">
        <v>1.2019795091496865E-2</v>
      </c>
      <c r="U39" s="116">
        <f t="shared" si="3"/>
        <v>243422.32292761756</v>
      </c>
      <c r="V39" s="130">
        <f>IF(J39&gt;INDEX('Pace of change parameters'!$E$24:$I$24,1,$B$6),0,IF(J39&lt;INDEX('Pace of change parameters'!$E$23:$I$23,1,$B$6),1,(J39-INDEX('Pace of change parameters'!$E$24:$I$24,1,$B$6))/(INDEX('Pace of change parameters'!$E$23:$I$23,1,$B$6)-INDEX('Pace of change parameters'!$E$24:$I$24,1,$B$6))))</f>
        <v>1</v>
      </c>
      <c r="W39" s="131">
        <f>MIN(S39, S39+(INDEX('Pace of change parameters'!$E$25:$I$25,1,$B$6)-S39)*(1-V39))</f>
        <v>1.9915962808817023E-2</v>
      </c>
      <c r="X39" s="131">
        <v>1.2019795091496865E-2</v>
      </c>
      <c r="Y39" s="107">
        <f t="shared" si="4"/>
        <v>243422.32292761756</v>
      </c>
      <c r="Z39" s="96">
        <v>0</v>
      </c>
      <c r="AA39" s="98">
        <f t="shared" si="7"/>
        <v>237009.08264489312</v>
      </c>
      <c r="AB39" s="98">
        <f>IF(INDEX('Pace of change parameters'!$E$27:$I$27,1,$B$6)=1,MAX(AA39,Y39),Y39)</f>
        <v>243422.32292761756</v>
      </c>
      <c r="AC39" s="96">
        <f t="shared" si="5"/>
        <v>1.9915962808817023E-2</v>
      </c>
      <c r="AD39" s="142">
        <v>1.2019795091496865E-2</v>
      </c>
      <c r="AE39" s="55">
        <f>IF(ROUND(AB39,0)/D39 &gt; (1+'Pace of change parameters'!$G$25), ROUND(AB39,0), ROUNDUP(AB39,0))</f>
        <v>243422</v>
      </c>
      <c r="AF39" s="55">
        <v>1382.7475314149028</v>
      </c>
      <c r="AG39" s="16">
        <f t="shared" si="6"/>
        <v>1.991460977336823E-2</v>
      </c>
      <c r="AH39" s="16">
        <f t="shared" si="6"/>
        <v>1.201845253121947E-2</v>
      </c>
      <c r="AI39" s="55"/>
      <c r="AJ39" s="55">
        <v>237009.08264489312</v>
      </c>
      <c r="AK39" s="55">
        <v>1346.3192478499752</v>
      </c>
      <c r="AL39" s="16">
        <f t="shared" si="8"/>
        <v>2.7057686074905662E-2</v>
      </c>
      <c r="AM39" s="57">
        <f t="shared" si="8"/>
        <v>2.7057686074905662E-2</v>
      </c>
      <c r="AN39" s="10"/>
    </row>
    <row r="40" spans="1:40" x14ac:dyDescent="0.2">
      <c r="A40" s="188" t="s">
        <v>127</v>
      </c>
      <c r="B40" s="188" t="s">
        <v>128</v>
      </c>
      <c r="D40" s="67">
        <v>240827</v>
      </c>
      <c r="E40" s="72">
        <v>1554.566467038572</v>
      </c>
      <c r="F40" s="54"/>
      <c r="G40" s="87">
        <v>226490.30846181017</v>
      </c>
      <c r="H40" s="80">
        <v>1461.2100596372707</v>
      </c>
      <c r="I40" s="89"/>
      <c r="J40" s="102">
        <f t="shared" si="9"/>
        <v>6.3299359851449077E-2</v>
      </c>
      <c r="K40" s="125">
        <f t="shared" si="9"/>
        <v>6.388979242620052E-2</v>
      </c>
      <c r="L40" s="102">
        <v>1.258175297078945E-2</v>
      </c>
      <c r="M40" s="96">
        <f>INDEX('Pace of change parameters'!$E$20:$I$20,1,$B$6)</f>
        <v>1.2019795091496865E-2</v>
      </c>
      <c r="N40" s="107">
        <f>IF(INDEX('Pace of change parameters'!$E$28:$I$28,1,$B$6)=1,(1+L40)*D40,D40)</f>
        <v>243857.02582269631</v>
      </c>
      <c r="O40" s="93">
        <f>IF(K40&lt;INDEX('Pace of change parameters'!$E$16:$I$16,1,$B$6),1,IF(K40&gt;INDEX('Pace of change parameters'!$E$17:$I$17,1,$B$6),0,(K40-INDEX('Pace of change parameters'!$E$17:$I$17,1,$B$6))/(INDEX('Pace of change parameters'!$E$16:$I$16,1,$B$6)-INDEX('Pace of change parameters'!$E$17:$I$17,1,$B$6))))</f>
        <v>0</v>
      </c>
      <c r="P40" s="56">
        <v>1.258175297078945E-2</v>
      </c>
      <c r="Q40" s="56">
        <v>1.2019795091496865E-2</v>
      </c>
      <c r="R40" s="9">
        <f>IF(INDEX('Pace of change parameters'!$E$29:$I$29,1,$B$6)=1,D40*(1+P40),D40)</f>
        <v>243857.02582269631</v>
      </c>
      <c r="S40" s="102">
        <f>IF(P40&lt;INDEX('Pace of change parameters'!$E$22:$I$22,1,$B$6),INDEX('Pace of change parameters'!$E$22:$I$22,1,$B$6),P40)</f>
        <v>1.9868988667141502E-2</v>
      </c>
      <c r="T40" s="131">
        <v>1.9302986551908763E-2</v>
      </c>
      <c r="U40" s="116">
        <f t="shared" si="3"/>
        <v>245611.98893374167</v>
      </c>
      <c r="V40" s="130">
        <f>IF(J40&gt;INDEX('Pace of change parameters'!$E$24:$I$24,1,$B$6),0,IF(J40&lt;INDEX('Pace of change parameters'!$E$23:$I$23,1,$B$6),1,(J40-INDEX('Pace of change parameters'!$E$24:$I$24,1,$B$6))/(INDEX('Pace of change parameters'!$E$23:$I$23,1,$B$6)-INDEX('Pace of change parameters'!$E$24:$I$24,1,$B$6))))</f>
        <v>0.73401280297101856</v>
      </c>
      <c r="W40" s="131">
        <f>MIN(S40, S40+(INDEX('Pace of change parameters'!$E$25:$I$25,1,$B$6)-S40)*(1-V40))</f>
        <v>1.473543576448216E-2</v>
      </c>
      <c r="X40" s="131">
        <v>1.4172282644398626E-2</v>
      </c>
      <c r="Y40" s="107">
        <f t="shared" si="4"/>
        <v>244375.69078885295</v>
      </c>
      <c r="Z40" s="96">
        <v>0</v>
      </c>
      <c r="AA40" s="98">
        <f t="shared" si="7"/>
        <v>231175.69673372054</v>
      </c>
      <c r="AB40" s="98">
        <f>IF(INDEX('Pace of change parameters'!$E$27:$I$27,1,$B$6)=1,MAX(AA40,Y40),Y40)</f>
        <v>244375.69078885295</v>
      </c>
      <c r="AC40" s="96">
        <f t="shared" si="5"/>
        <v>1.4735435764482219E-2</v>
      </c>
      <c r="AD40" s="142">
        <v>1.4172282644398626E-2</v>
      </c>
      <c r="AE40" s="55">
        <f>IF(ROUND(AB40,0)/D40 &gt; (1+'Pace of change parameters'!$G$25), ROUND(AB40,0), ROUNDUP(AB40,0))</f>
        <v>244376</v>
      </c>
      <c r="AF40" s="55">
        <v>1576.6002172853578</v>
      </c>
      <c r="AG40" s="16">
        <f t="shared" si="6"/>
        <v>1.4736719719965041E-2</v>
      </c>
      <c r="AH40" s="16">
        <f t="shared" si="6"/>
        <v>1.4173565887317663E-2</v>
      </c>
      <c r="AI40" s="55"/>
      <c r="AJ40" s="55">
        <v>231175.69673372054</v>
      </c>
      <c r="AK40" s="55">
        <v>1491.4380041472068</v>
      </c>
      <c r="AL40" s="16">
        <f t="shared" si="8"/>
        <v>5.7100739622661267E-2</v>
      </c>
      <c r="AM40" s="57">
        <f t="shared" si="8"/>
        <v>5.7100739622661045E-2</v>
      </c>
      <c r="AN40" s="10"/>
    </row>
    <row r="41" spans="1:40" x14ac:dyDescent="0.2">
      <c r="A41" s="188" t="s">
        <v>129</v>
      </c>
      <c r="B41" s="188" t="s">
        <v>130</v>
      </c>
      <c r="D41" s="67">
        <v>181354</v>
      </c>
      <c r="E41" s="72">
        <v>1459.1295303265867</v>
      </c>
      <c r="F41" s="54"/>
      <c r="G41" s="87">
        <v>176070.37165609849</v>
      </c>
      <c r="H41" s="80">
        <v>1413.8535083877443</v>
      </c>
      <c r="I41" s="89"/>
      <c r="J41" s="102">
        <f t="shared" si="9"/>
        <v>3.0008616976293645E-2</v>
      </c>
      <c r="K41" s="125">
        <f t="shared" si="9"/>
        <v>3.202313511989785E-2</v>
      </c>
      <c r="L41" s="102">
        <v>1.3999130220637479E-2</v>
      </c>
      <c r="M41" s="96">
        <f>INDEX('Pace of change parameters'!$E$20:$I$20,1,$B$6)</f>
        <v>1.2019795091496865E-2</v>
      </c>
      <c r="N41" s="107">
        <f>IF(INDEX('Pace of change parameters'!$E$28:$I$28,1,$B$6)=1,(1+L41)*D41,D41)</f>
        <v>183892.7982620335</v>
      </c>
      <c r="O41" s="93">
        <f>IF(K41&lt;INDEX('Pace of change parameters'!$E$16:$I$16,1,$B$6),1,IF(K41&gt;INDEX('Pace of change parameters'!$E$17:$I$17,1,$B$6),0,(K41-INDEX('Pace of change parameters'!$E$17:$I$17,1,$B$6))/(INDEX('Pace of change parameters'!$E$16:$I$16,1,$B$6)-INDEX('Pace of change parameters'!$E$17:$I$17,1,$B$6))))</f>
        <v>0</v>
      </c>
      <c r="P41" s="56">
        <v>1.3999130220637479E-2</v>
      </c>
      <c r="Q41" s="56">
        <v>1.2019795091496865E-2</v>
      </c>
      <c r="R41" s="9">
        <f>IF(INDEX('Pace of change parameters'!$E$29:$I$29,1,$B$6)=1,D41*(1+P41),D41)</f>
        <v>183892.7982620335</v>
      </c>
      <c r="S41" s="102">
        <f>IF(P41&lt;INDEX('Pace of change parameters'!$E$22:$I$22,1,$B$6),INDEX('Pace of change parameters'!$E$22:$I$22,1,$B$6),P41)</f>
        <v>1.9868988667141502E-2</v>
      </c>
      <c r="T41" s="131">
        <v>1.7878195523215679E-2</v>
      </c>
      <c r="U41" s="116">
        <f t="shared" si="3"/>
        <v>184957.32057074079</v>
      </c>
      <c r="V41" s="130">
        <f>IF(J41&gt;INDEX('Pace of change parameters'!$E$24:$I$24,1,$B$6),0,IF(J41&lt;INDEX('Pace of change parameters'!$E$23:$I$23,1,$B$6),1,(J41-INDEX('Pace of change parameters'!$E$24:$I$24,1,$B$6))/(INDEX('Pace of change parameters'!$E$23:$I$23,1,$B$6)-INDEX('Pace of change parameters'!$E$24:$I$24,1,$B$6))))</f>
        <v>1</v>
      </c>
      <c r="W41" s="131">
        <f>MIN(S41, S41+(INDEX('Pace of change parameters'!$E$25:$I$25,1,$B$6)-S41)*(1-V41))</f>
        <v>1.9868988667141502E-2</v>
      </c>
      <c r="X41" s="131">
        <v>1.7878195523215679E-2</v>
      </c>
      <c r="Y41" s="107">
        <f t="shared" si="4"/>
        <v>184957.32057074079</v>
      </c>
      <c r="Z41" s="96">
        <v>0</v>
      </c>
      <c r="AA41" s="98">
        <f t="shared" si="7"/>
        <v>179712.7264216998</v>
      </c>
      <c r="AB41" s="98">
        <f>IF(INDEX('Pace of change parameters'!$E$27:$I$27,1,$B$6)=1,MAX(AA41,Y41),Y41)</f>
        <v>184957.32057074079</v>
      </c>
      <c r="AC41" s="96">
        <f t="shared" si="5"/>
        <v>1.9868988667141485E-2</v>
      </c>
      <c r="AD41" s="142">
        <v>1.7878195523215679E-2</v>
      </c>
      <c r="AE41" s="55">
        <f>IF(ROUND(AB41,0)/D41 &gt; (1+'Pace of change parameters'!$G$25), ROUND(AB41,0), ROUNDUP(AB41,0))</f>
        <v>184957</v>
      </c>
      <c r="AF41" s="55">
        <v>1485.2135591650774</v>
      </c>
      <c r="AG41" s="16">
        <f t="shared" ref="AG41:AH72" si="10">AE41/D41 - 1</f>
        <v>1.9867221015251957E-2</v>
      </c>
      <c r="AH41" s="16">
        <f t="shared" si="10"/>
        <v>1.7876431321798059E-2</v>
      </c>
      <c r="AI41" s="55"/>
      <c r="AJ41" s="55">
        <v>179712.7264216998</v>
      </c>
      <c r="AK41" s="55">
        <v>1443.1017914219663</v>
      </c>
      <c r="AL41" s="16">
        <f t="shared" si="8"/>
        <v>2.9181425727159649E-2</v>
      </c>
      <c r="AM41" s="57">
        <f t="shared" si="8"/>
        <v>2.9181425727159649E-2</v>
      </c>
      <c r="AN41" s="10"/>
    </row>
    <row r="42" spans="1:40" x14ac:dyDescent="0.2">
      <c r="A42" s="188" t="s">
        <v>131</v>
      </c>
      <c r="B42" s="188" t="s">
        <v>132</v>
      </c>
      <c r="D42" s="67">
        <v>290681</v>
      </c>
      <c r="E42" s="72">
        <v>1475.3291921756056</v>
      </c>
      <c r="F42" s="54"/>
      <c r="G42" s="87">
        <v>289888.34933057858</v>
      </c>
      <c r="H42" s="80">
        <v>1465.2817832905409</v>
      </c>
      <c r="I42" s="89"/>
      <c r="J42" s="102">
        <f t="shared" si="9"/>
        <v>2.7343308941247813E-3</v>
      </c>
      <c r="K42" s="125">
        <f t="shared" si="9"/>
        <v>6.8569806842895265E-3</v>
      </c>
      <c r="L42" s="102">
        <v>1.6180621211967283E-2</v>
      </c>
      <c r="M42" s="96">
        <f>INDEX('Pace of change parameters'!$E$20:$I$20,1,$B$6)</f>
        <v>1.2019795091496865E-2</v>
      </c>
      <c r="N42" s="107">
        <f>IF(INDEX('Pace of change parameters'!$E$28:$I$28,1,$B$6)=1,(1+L42)*D42,D42)</f>
        <v>295384.39915451588</v>
      </c>
      <c r="O42" s="93">
        <f>IF(K42&lt;INDEX('Pace of change parameters'!$E$16:$I$16,1,$B$6),1,IF(K42&gt;INDEX('Pace of change parameters'!$E$17:$I$17,1,$B$6),0,(K42-INDEX('Pace of change parameters'!$E$17:$I$17,1,$B$6))/(INDEX('Pace of change parameters'!$E$16:$I$16,1,$B$6)-INDEX('Pace of change parameters'!$E$17:$I$17,1,$B$6))))</f>
        <v>0</v>
      </c>
      <c r="P42" s="56">
        <v>1.6180621211967283E-2</v>
      </c>
      <c r="Q42" s="56">
        <v>1.2019795091496865E-2</v>
      </c>
      <c r="R42" s="9">
        <f>IF(INDEX('Pace of change parameters'!$E$29:$I$29,1,$B$6)=1,D42*(1+P42),D42)</f>
        <v>295384.39915451588</v>
      </c>
      <c r="S42" s="102">
        <f>IF(P42&lt;INDEX('Pace of change parameters'!$E$22:$I$22,1,$B$6),INDEX('Pace of change parameters'!$E$22:$I$22,1,$B$6),P42)</f>
        <v>1.9868988667141502E-2</v>
      </c>
      <c r="T42" s="131">
        <v>1.5693060255474789E-2</v>
      </c>
      <c r="U42" s="116">
        <f t="shared" si="3"/>
        <v>296456.53749475337</v>
      </c>
      <c r="V42" s="130">
        <f>IF(J42&gt;INDEX('Pace of change parameters'!$E$24:$I$24,1,$B$6),0,IF(J42&lt;INDEX('Pace of change parameters'!$E$23:$I$23,1,$B$6),1,(J42-INDEX('Pace of change parameters'!$E$24:$I$24,1,$B$6))/(INDEX('Pace of change parameters'!$E$23:$I$23,1,$B$6)-INDEX('Pace of change parameters'!$E$24:$I$24,1,$B$6))))</f>
        <v>1</v>
      </c>
      <c r="W42" s="131">
        <f>MIN(S42, S42+(INDEX('Pace of change parameters'!$E$25:$I$25,1,$B$6)-S42)*(1-V42))</f>
        <v>1.9868988667141502E-2</v>
      </c>
      <c r="X42" s="131">
        <v>1.5693060255474789E-2</v>
      </c>
      <c r="Y42" s="107">
        <f t="shared" si="4"/>
        <v>296456.53749475337</v>
      </c>
      <c r="Z42" s="96">
        <v>0</v>
      </c>
      <c r="AA42" s="98">
        <f t="shared" si="7"/>
        <v>295885.2481883766</v>
      </c>
      <c r="AB42" s="98">
        <f>IF(INDEX('Pace of change parameters'!$E$27:$I$27,1,$B$6)=1,MAX(AA42,Y42),Y42)</f>
        <v>296456.53749475337</v>
      </c>
      <c r="AC42" s="96">
        <f t="shared" si="5"/>
        <v>1.9868988667141485E-2</v>
      </c>
      <c r="AD42" s="142">
        <v>1.5693060255474789E-2</v>
      </c>
      <c r="AE42" s="55">
        <f>IF(ROUND(AB42,0)/D42 &gt; (1+'Pace of change parameters'!$G$25), ROUND(AB42,0), ROUNDUP(AB42,0))</f>
        <v>296457</v>
      </c>
      <c r="AF42" s="55">
        <v>1498.4839598834556</v>
      </c>
      <c r="AG42" s="16">
        <f t="shared" si="10"/>
        <v>1.987057977645601E-2</v>
      </c>
      <c r="AH42" s="16">
        <f t="shared" si="10"/>
        <v>1.5694644849875594E-2</v>
      </c>
      <c r="AI42" s="55"/>
      <c r="AJ42" s="55">
        <v>295885.2481883766</v>
      </c>
      <c r="AK42" s="55">
        <v>1495.593959246763</v>
      </c>
      <c r="AL42" s="16">
        <f t="shared" si="8"/>
        <v>1.9323430793662943E-3</v>
      </c>
      <c r="AM42" s="57">
        <f t="shared" si="8"/>
        <v>1.9323430793662943E-3</v>
      </c>
      <c r="AN42" s="10"/>
    </row>
    <row r="43" spans="1:40" x14ac:dyDescent="0.2">
      <c r="A43" s="188" t="s">
        <v>133</v>
      </c>
      <c r="B43" s="188" t="s">
        <v>134</v>
      </c>
      <c r="D43" s="67">
        <v>398889</v>
      </c>
      <c r="E43" s="72">
        <v>1290.804384370728</v>
      </c>
      <c r="F43" s="54"/>
      <c r="G43" s="87">
        <v>416826.37142590858</v>
      </c>
      <c r="H43" s="80">
        <v>1342.2744380128681</v>
      </c>
      <c r="I43" s="89"/>
      <c r="J43" s="102">
        <f t="shared" si="9"/>
        <v>-4.3033197166837511E-2</v>
      </c>
      <c r="K43" s="125">
        <f t="shared" si="9"/>
        <v>-3.834540253805141E-2</v>
      </c>
      <c r="L43" s="102">
        <v>1.6977272138359867E-2</v>
      </c>
      <c r="M43" s="96">
        <f>INDEX('Pace of change parameters'!$E$20:$I$20,1,$B$6)</f>
        <v>1.2019795091496865E-2</v>
      </c>
      <c r="N43" s="107">
        <f>IF(INDEX('Pace of change parameters'!$E$28:$I$28,1,$B$6)=1,(1+L43)*D43,D43)</f>
        <v>405661.04710599821</v>
      </c>
      <c r="O43" s="93">
        <f>IF(K43&lt;INDEX('Pace of change parameters'!$E$16:$I$16,1,$B$6),1,IF(K43&gt;INDEX('Pace of change parameters'!$E$17:$I$17,1,$B$6),0,(K43-INDEX('Pace of change parameters'!$E$17:$I$17,1,$B$6))/(INDEX('Pace of change parameters'!$E$16:$I$16,1,$B$6)-INDEX('Pace of change parameters'!$E$17:$I$17,1,$B$6))))</f>
        <v>0</v>
      </c>
      <c r="P43" s="56">
        <v>1.6977272138359867E-2</v>
      </c>
      <c r="Q43" s="56">
        <v>1.2019795091496865E-2</v>
      </c>
      <c r="R43" s="9">
        <f>IF(INDEX('Pace of change parameters'!$E$29:$I$29,1,$B$6)=1,D43*(1+P43),D43)</f>
        <v>405661.04710599821</v>
      </c>
      <c r="S43" s="102">
        <f>IF(P43&lt;INDEX('Pace of change parameters'!$E$22:$I$22,1,$B$6),INDEX('Pace of change parameters'!$E$22:$I$22,1,$B$6),P43)</f>
        <v>1.9868988667141502E-2</v>
      </c>
      <c r="T43" s="131">
        <v>1.4897415318708918E-2</v>
      </c>
      <c r="U43" s="116">
        <f t="shared" si="3"/>
        <v>406814.52102044743</v>
      </c>
      <c r="V43" s="130">
        <f>IF(J43&gt;INDEX('Pace of change parameters'!$E$24:$I$24,1,$B$6),0,IF(J43&lt;INDEX('Pace of change parameters'!$E$23:$I$23,1,$B$6),1,(J43-INDEX('Pace of change parameters'!$E$24:$I$24,1,$B$6))/(INDEX('Pace of change parameters'!$E$23:$I$23,1,$B$6)-INDEX('Pace of change parameters'!$E$24:$I$24,1,$B$6))))</f>
        <v>1</v>
      </c>
      <c r="W43" s="131">
        <f>MIN(S43, S43+(INDEX('Pace of change parameters'!$E$25:$I$25,1,$B$6)-S43)*(1-V43))</f>
        <v>1.9868988667141502E-2</v>
      </c>
      <c r="X43" s="131">
        <v>1.4897415318708918E-2</v>
      </c>
      <c r="Y43" s="107">
        <f t="shared" si="4"/>
        <v>406814.52102044743</v>
      </c>
      <c r="Z43" s="96">
        <v>0</v>
      </c>
      <c r="AA43" s="98">
        <f t="shared" si="7"/>
        <v>425449.22776517313</v>
      </c>
      <c r="AB43" s="98">
        <f>IF(INDEX('Pace of change parameters'!$E$27:$I$27,1,$B$6)=1,MAX(AA43,Y43),Y43)</f>
        <v>406814.52102044743</v>
      </c>
      <c r="AC43" s="96">
        <f t="shared" si="5"/>
        <v>1.9868988667141485E-2</v>
      </c>
      <c r="AD43" s="142">
        <v>1.4897415318708918E-2</v>
      </c>
      <c r="AE43" s="55">
        <f>IF(ROUND(AB43,0)/D43 &gt; (1+'Pace of change parameters'!$G$25), ROUND(AB43,0), ROUNDUP(AB43,0))</f>
        <v>406815</v>
      </c>
      <c r="AF43" s="55">
        <v>1310.0355758015357</v>
      </c>
      <c r="AG43" s="16">
        <f t="shared" si="10"/>
        <v>1.9870189451200782E-2</v>
      </c>
      <c r="AH43" s="16">
        <f t="shared" si="10"/>
        <v>1.489861024928496E-2</v>
      </c>
      <c r="AI43" s="55"/>
      <c r="AJ43" s="55">
        <v>425449.22776517313</v>
      </c>
      <c r="AK43" s="55">
        <v>1370.0419701084456</v>
      </c>
      <c r="AL43" s="16">
        <f t="shared" si="8"/>
        <v>-4.379894602948553E-2</v>
      </c>
      <c r="AM43" s="57">
        <f t="shared" si="8"/>
        <v>-4.379894602948553E-2</v>
      </c>
      <c r="AN43" s="10"/>
    </row>
    <row r="44" spans="1:40" x14ac:dyDescent="0.2">
      <c r="A44" s="188" t="s">
        <v>135</v>
      </c>
      <c r="B44" s="188" t="s">
        <v>136</v>
      </c>
      <c r="D44" s="67">
        <v>343627</v>
      </c>
      <c r="E44" s="72">
        <v>1393.2490658321221</v>
      </c>
      <c r="F44" s="54"/>
      <c r="G44" s="87">
        <v>345815.6815823731</v>
      </c>
      <c r="H44" s="80">
        <v>1394.1075980547998</v>
      </c>
      <c r="I44" s="89"/>
      <c r="J44" s="102">
        <f t="shared" si="9"/>
        <v>-6.3290408704377299E-3</v>
      </c>
      <c r="K44" s="125">
        <f t="shared" si="9"/>
        <v>-6.158292400640919E-4</v>
      </c>
      <c r="L44" s="102">
        <v>1.783850520912944E-2</v>
      </c>
      <c r="M44" s="96">
        <f>INDEX('Pace of change parameters'!$E$20:$I$20,1,$B$6)</f>
        <v>1.2019795091496865E-2</v>
      </c>
      <c r="N44" s="107">
        <f>IF(INDEX('Pace of change parameters'!$E$28:$I$28,1,$B$6)=1,(1+L44)*D44,D44)</f>
        <v>349756.7920294975</v>
      </c>
      <c r="O44" s="93">
        <f>IF(K44&lt;INDEX('Pace of change parameters'!$E$16:$I$16,1,$B$6),1,IF(K44&gt;INDEX('Pace of change parameters'!$E$17:$I$17,1,$B$6),0,(K44-INDEX('Pace of change parameters'!$E$17:$I$17,1,$B$6))/(INDEX('Pace of change parameters'!$E$16:$I$16,1,$B$6)-INDEX('Pace of change parameters'!$E$17:$I$17,1,$B$6))))</f>
        <v>0</v>
      </c>
      <c r="P44" s="56">
        <v>1.783850520912944E-2</v>
      </c>
      <c r="Q44" s="56">
        <v>1.2019795091496865E-2</v>
      </c>
      <c r="R44" s="9">
        <f>IF(INDEX('Pace of change parameters'!$E$29:$I$29,1,$B$6)=1,D44*(1+P44),D44)</f>
        <v>349756.7920294975</v>
      </c>
      <c r="S44" s="102">
        <f>IF(P44&lt;INDEX('Pace of change parameters'!$E$22:$I$22,1,$B$6),INDEX('Pace of change parameters'!$E$22:$I$22,1,$B$6),P44)</f>
        <v>1.9868988667141502E-2</v>
      </c>
      <c r="T44" s="131">
        <v>1.4038670819421561E-2</v>
      </c>
      <c r="U44" s="116">
        <f t="shared" si="3"/>
        <v>350454.52096872381</v>
      </c>
      <c r="V44" s="130">
        <f>IF(J44&gt;INDEX('Pace of change parameters'!$E$24:$I$24,1,$B$6),0,IF(J44&lt;INDEX('Pace of change parameters'!$E$23:$I$23,1,$B$6),1,(J44-INDEX('Pace of change parameters'!$E$24:$I$24,1,$B$6))/(INDEX('Pace of change parameters'!$E$23:$I$23,1,$B$6)-INDEX('Pace of change parameters'!$E$24:$I$24,1,$B$6))))</f>
        <v>1</v>
      </c>
      <c r="W44" s="131">
        <f>MIN(S44, S44+(INDEX('Pace of change parameters'!$E$25:$I$25,1,$B$6)-S44)*(1-V44))</f>
        <v>1.9868988667141502E-2</v>
      </c>
      <c r="X44" s="131">
        <v>1.4038670819421561E-2</v>
      </c>
      <c r="Y44" s="107">
        <f t="shared" si="4"/>
        <v>350454.52096872381</v>
      </c>
      <c r="Z44" s="96">
        <v>0</v>
      </c>
      <c r="AA44" s="98">
        <f t="shared" si="7"/>
        <v>352969.54502903775</v>
      </c>
      <c r="AB44" s="98">
        <f>IF(INDEX('Pace of change parameters'!$E$27:$I$27,1,$B$6)=1,MAX(AA44,Y44),Y44)</f>
        <v>350454.52096872381</v>
      </c>
      <c r="AC44" s="96">
        <f t="shared" si="5"/>
        <v>1.9868988667141485E-2</v>
      </c>
      <c r="AD44" s="142">
        <v>1.4038670819421561E-2</v>
      </c>
      <c r="AE44" s="55">
        <f>IF(ROUND(AB44,0)/D44 &gt; (1+'Pace of change parameters'!$G$25), ROUND(AB44,0), ROUNDUP(AB44,0))</f>
        <v>350455</v>
      </c>
      <c r="AF44" s="55">
        <v>1412.810361984459</v>
      </c>
      <c r="AG44" s="16">
        <f t="shared" si="10"/>
        <v>1.9870382711486556E-2</v>
      </c>
      <c r="AH44" s="16">
        <f t="shared" si="10"/>
        <v>1.4040056894388586E-2</v>
      </c>
      <c r="AI44" s="55"/>
      <c r="AJ44" s="55">
        <v>352969.54502903775</v>
      </c>
      <c r="AK44" s="55">
        <v>1422.9473989013272</v>
      </c>
      <c r="AL44" s="16">
        <f t="shared" si="8"/>
        <v>-7.123971641323612E-3</v>
      </c>
      <c r="AM44" s="57">
        <f t="shared" si="8"/>
        <v>-7.123971641323612E-3</v>
      </c>
      <c r="AN44" s="10"/>
    </row>
    <row r="45" spans="1:40" x14ac:dyDescent="0.2">
      <c r="A45" s="188" t="s">
        <v>137</v>
      </c>
      <c r="B45" s="188" t="s">
        <v>138</v>
      </c>
      <c r="D45" s="67">
        <v>299389</v>
      </c>
      <c r="E45" s="72">
        <v>1235.6634903587519</v>
      </c>
      <c r="F45" s="54"/>
      <c r="G45" s="87">
        <v>300020.95475978957</v>
      </c>
      <c r="H45" s="80">
        <v>1229.5534717598728</v>
      </c>
      <c r="I45" s="89"/>
      <c r="J45" s="102">
        <f t="shared" si="9"/>
        <v>-2.106368737795461E-3</v>
      </c>
      <c r="K45" s="125">
        <f t="shared" si="9"/>
        <v>4.9692988057963294E-3</v>
      </c>
      <c r="L45" s="102">
        <v>1.9195625654263582E-2</v>
      </c>
      <c r="M45" s="96">
        <f>INDEX('Pace of change parameters'!$E$20:$I$20,1,$B$6)</f>
        <v>1.2019795091496865E-2</v>
      </c>
      <c r="N45" s="107">
        <f>IF(INDEX('Pace of change parameters'!$E$28:$I$28,1,$B$6)=1,(1+L45)*D45,D45)</f>
        <v>305135.95916900435</v>
      </c>
      <c r="O45" s="93">
        <f>IF(K45&lt;INDEX('Pace of change parameters'!$E$16:$I$16,1,$B$6),1,IF(K45&gt;INDEX('Pace of change parameters'!$E$17:$I$17,1,$B$6),0,(K45-INDEX('Pace of change parameters'!$E$17:$I$17,1,$B$6))/(INDEX('Pace of change parameters'!$E$16:$I$16,1,$B$6)-INDEX('Pace of change parameters'!$E$17:$I$17,1,$B$6))))</f>
        <v>0</v>
      </c>
      <c r="P45" s="56">
        <v>1.9195625654263582E-2</v>
      </c>
      <c r="Q45" s="56">
        <v>1.2019795091496865E-2</v>
      </c>
      <c r="R45" s="9">
        <f>IF(INDEX('Pace of change parameters'!$E$29:$I$29,1,$B$6)=1,D45*(1+P45),D45)</f>
        <v>305135.95916900435</v>
      </c>
      <c r="S45" s="102">
        <f>IF(P45&lt;INDEX('Pace of change parameters'!$E$22:$I$22,1,$B$6),INDEX('Pace of change parameters'!$E$22:$I$22,1,$B$6),P45)</f>
        <v>1.9868988667141502E-2</v>
      </c>
      <c r="T45" s="131">
        <v>1.2688417170675592E-2</v>
      </c>
      <c r="U45" s="116">
        <f t="shared" si="3"/>
        <v>305337.55664806685</v>
      </c>
      <c r="V45" s="130">
        <f>IF(J45&gt;INDEX('Pace of change parameters'!$E$24:$I$24,1,$B$6),0,IF(J45&lt;INDEX('Pace of change parameters'!$E$23:$I$23,1,$B$6),1,(J45-INDEX('Pace of change parameters'!$E$24:$I$24,1,$B$6))/(INDEX('Pace of change parameters'!$E$23:$I$23,1,$B$6)-INDEX('Pace of change parameters'!$E$24:$I$24,1,$B$6))))</f>
        <v>1</v>
      </c>
      <c r="W45" s="131">
        <f>MIN(S45, S45+(INDEX('Pace of change parameters'!$E$25:$I$25,1,$B$6)-S45)*(1-V45))</f>
        <v>1.9868988667141502E-2</v>
      </c>
      <c r="X45" s="131">
        <v>1.2688417170675592E-2</v>
      </c>
      <c r="Y45" s="107">
        <f t="shared" si="4"/>
        <v>305337.55664806685</v>
      </c>
      <c r="Z45" s="96">
        <v>0</v>
      </c>
      <c r="AA45" s="98">
        <f t="shared" si="7"/>
        <v>306227.46607723029</v>
      </c>
      <c r="AB45" s="98">
        <f>IF(INDEX('Pace of change parameters'!$E$27:$I$27,1,$B$6)=1,MAX(AA45,Y45),Y45)</f>
        <v>305337.55664806685</v>
      </c>
      <c r="AC45" s="96">
        <f t="shared" si="5"/>
        <v>1.9868988667141485E-2</v>
      </c>
      <c r="AD45" s="142">
        <v>1.2688417170675592E-2</v>
      </c>
      <c r="AE45" s="55">
        <f>IF(ROUND(AB45,0)/D45 &gt; (1+'Pace of change parameters'!$G$25), ROUND(AB45,0), ROUNDUP(AB45,0))</f>
        <v>305338</v>
      </c>
      <c r="AF45" s="55">
        <v>1251.343921163113</v>
      </c>
      <c r="AG45" s="16">
        <f t="shared" si="10"/>
        <v>1.9870469522928369E-2</v>
      </c>
      <c r="AH45" s="16">
        <f t="shared" si="10"/>
        <v>1.2689887600230598E-2</v>
      </c>
      <c r="AI45" s="55"/>
      <c r="AJ45" s="55">
        <v>306227.46607723029</v>
      </c>
      <c r="AK45" s="55">
        <v>1254.9891535574527</v>
      </c>
      <c r="AL45" s="16">
        <f t="shared" si="8"/>
        <v>-2.9045927480781941E-3</v>
      </c>
      <c r="AM45" s="57">
        <f t="shared" si="8"/>
        <v>-2.9045927480781941E-3</v>
      </c>
      <c r="AN45" s="10"/>
    </row>
    <row r="46" spans="1:40" x14ac:dyDescent="0.2">
      <c r="A46" s="188" t="s">
        <v>139</v>
      </c>
      <c r="B46" s="188" t="s">
        <v>140</v>
      </c>
      <c r="D46" s="67">
        <v>130462</v>
      </c>
      <c r="E46" s="72">
        <v>1252.9134260329631</v>
      </c>
      <c r="F46" s="54"/>
      <c r="G46" s="87">
        <v>134216.7343639865</v>
      </c>
      <c r="H46" s="80">
        <v>1286.4929079658359</v>
      </c>
      <c r="I46" s="89"/>
      <c r="J46" s="102">
        <f t="shared" si="9"/>
        <v>-2.7975158103637932E-2</v>
      </c>
      <c r="K46" s="125">
        <f t="shared" si="9"/>
        <v>-2.6101567855486785E-2</v>
      </c>
      <c r="L46" s="102">
        <v>1.3970476120718223E-2</v>
      </c>
      <c r="M46" s="96">
        <f>INDEX('Pace of change parameters'!$E$20:$I$20,1,$B$6)</f>
        <v>1.2019795091496865E-2</v>
      </c>
      <c r="N46" s="107">
        <f>IF(INDEX('Pace of change parameters'!$E$28:$I$28,1,$B$6)=1,(1+L46)*D46,D46)</f>
        <v>132284.61625566115</v>
      </c>
      <c r="O46" s="93">
        <f>IF(K46&lt;INDEX('Pace of change parameters'!$E$16:$I$16,1,$B$6),1,IF(K46&gt;INDEX('Pace of change parameters'!$E$17:$I$17,1,$B$6),0,(K46-INDEX('Pace of change parameters'!$E$17:$I$17,1,$B$6))/(INDEX('Pace of change parameters'!$E$16:$I$16,1,$B$6)-INDEX('Pace of change parameters'!$E$17:$I$17,1,$B$6))))</f>
        <v>0</v>
      </c>
      <c r="P46" s="56">
        <v>1.3970476120718223E-2</v>
      </c>
      <c r="Q46" s="56">
        <v>1.2019795091496865E-2</v>
      </c>
      <c r="R46" s="9">
        <f>IF(INDEX('Pace of change parameters'!$E$29:$I$29,1,$B$6)=1,D46*(1+P46),D46)</f>
        <v>132284.61625566115</v>
      </c>
      <c r="S46" s="102">
        <f>IF(P46&lt;INDEX('Pace of change parameters'!$E$22:$I$22,1,$B$6),INDEX('Pace of change parameters'!$E$22:$I$22,1,$B$6),P46)</f>
        <v>1.9868988667141502E-2</v>
      </c>
      <c r="T46" s="131">
        <v>1.7906960052565424E-2</v>
      </c>
      <c r="U46" s="116">
        <f t="shared" si="3"/>
        <v>133054.14799949262</v>
      </c>
      <c r="V46" s="130">
        <f>IF(J46&gt;INDEX('Pace of change parameters'!$E$24:$I$24,1,$B$6),0,IF(J46&lt;INDEX('Pace of change parameters'!$E$23:$I$23,1,$B$6),1,(J46-INDEX('Pace of change parameters'!$E$24:$I$24,1,$B$6))/(INDEX('Pace of change parameters'!$E$23:$I$23,1,$B$6)-INDEX('Pace of change parameters'!$E$24:$I$24,1,$B$6))))</f>
        <v>1</v>
      </c>
      <c r="W46" s="131">
        <f>MIN(S46, S46+(INDEX('Pace of change parameters'!$E$25:$I$25,1,$B$6)-S46)*(1-V46))</f>
        <v>1.9868988667141502E-2</v>
      </c>
      <c r="X46" s="131">
        <v>1.7906960052565424E-2</v>
      </c>
      <c r="Y46" s="107">
        <f t="shared" si="4"/>
        <v>133054.14799949262</v>
      </c>
      <c r="Z46" s="96">
        <v>0</v>
      </c>
      <c r="AA46" s="98">
        <f t="shared" si="7"/>
        <v>136993.2660282063</v>
      </c>
      <c r="AB46" s="98">
        <f>IF(INDEX('Pace of change parameters'!$E$27:$I$27,1,$B$6)=1,MAX(AA46,Y46),Y46)</f>
        <v>133054.14799949262</v>
      </c>
      <c r="AC46" s="96">
        <f t="shared" si="5"/>
        <v>1.9868988667141485E-2</v>
      </c>
      <c r="AD46" s="142">
        <v>1.7906960052565424E-2</v>
      </c>
      <c r="AE46" s="55">
        <f>IF(ROUND(AB46,0)/D46 &gt; (1+'Pace of change parameters'!$G$25), ROUND(AB46,0), ROUNDUP(AB46,0))</f>
        <v>133054</v>
      </c>
      <c r="AF46" s="55">
        <v>1275.3478780989929</v>
      </c>
      <c r="AG46" s="16">
        <f t="shared" si="10"/>
        <v>1.9867854241081728E-2</v>
      </c>
      <c r="AH46" s="16">
        <f t="shared" si="10"/>
        <v>1.7905827808919472E-2</v>
      </c>
      <c r="AI46" s="55"/>
      <c r="AJ46" s="55">
        <v>136993.2660282063</v>
      </c>
      <c r="AK46" s="55">
        <v>1313.1064916719806</v>
      </c>
      <c r="AL46" s="16">
        <f t="shared" si="8"/>
        <v>-2.8755180034872874E-2</v>
      </c>
      <c r="AM46" s="57">
        <f t="shared" si="8"/>
        <v>-2.8755180034872652E-2</v>
      </c>
      <c r="AN46" s="10"/>
    </row>
    <row r="47" spans="1:40" x14ac:dyDescent="0.2">
      <c r="A47" s="188" t="s">
        <v>141</v>
      </c>
      <c r="B47" s="188" t="s">
        <v>142</v>
      </c>
      <c r="D47" s="67">
        <v>273853</v>
      </c>
      <c r="E47" s="72">
        <v>1257.8117638263918</v>
      </c>
      <c r="F47" s="54"/>
      <c r="G47" s="87">
        <v>278935.31120798847</v>
      </c>
      <c r="H47" s="80">
        <v>1271.7212527205331</v>
      </c>
      <c r="I47" s="89"/>
      <c r="J47" s="102">
        <f t="shared" si="9"/>
        <v>-1.8220393775095878E-2</v>
      </c>
      <c r="K47" s="125">
        <f t="shared" si="9"/>
        <v>-1.0937529638971877E-2</v>
      </c>
      <c r="L47" s="102">
        <v>1.9526981657593812E-2</v>
      </c>
      <c r="M47" s="96">
        <f>INDEX('Pace of change parameters'!$E$20:$I$20,1,$B$6)</f>
        <v>1.2019795091496865E-2</v>
      </c>
      <c r="N47" s="107">
        <f>IF(INDEX('Pace of change parameters'!$E$28:$I$28,1,$B$6)=1,(1+L47)*D47,D47)</f>
        <v>279200.52250787703</v>
      </c>
      <c r="O47" s="93">
        <f>IF(K47&lt;INDEX('Pace of change parameters'!$E$16:$I$16,1,$B$6),1,IF(K47&gt;INDEX('Pace of change parameters'!$E$17:$I$17,1,$B$6),0,(K47-INDEX('Pace of change parameters'!$E$17:$I$17,1,$B$6))/(INDEX('Pace of change parameters'!$E$16:$I$16,1,$B$6)-INDEX('Pace of change parameters'!$E$17:$I$17,1,$B$6))))</f>
        <v>0</v>
      </c>
      <c r="P47" s="56">
        <v>1.9526981657593812E-2</v>
      </c>
      <c r="Q47" s="56">
        <v>1.2019795091496865E-2</v>
      </c>
      <c r="R47" s="9">
        <f>IF(INDEX('Pace of change parameters'!$E$29:$I$29,1,$B$6)=1,D47*(1+P47),D47)</f>
        <v>279200.52250787703</v>
      </c>
      <c r="S47" s="102">
        <f>IF(P47&lt;INDEX('Pace of change parameters'!$E$22:$I$22,1,$B$6),INDEX('Pace of change parameters'!$E$22:$I$22,1,$B$6),P47)</f>
        <v>1.9868988667141502E-2</v>
      </c>
      <c r="T47" s="131">
        <v>1.2359283766097295E-2</v>
      </c>
      <c r="U47" s="116">
        <f t="shared" si="3"/>
        <v>279294.18215346272</v>
      </c>
      <c r="V47" s="130">
        <f>IF(J47&gt;INDEX('Pace of change parameters'!$E$24:$I$24,1,$B$6),0,IF(J47&lt;INDEX('Pace of change parameters'!$E$23:$I$23,1,$B$6),1,(J47-INDEX('Pace of change parameters'!$E$24:$I$24,1,$B$6))/(INDEX('Pace of change parameters'!$E$23:$I$23,1,$B$6)-INDEX('Pace of change parameters'!$E$24:$I$24,1,$B$6))))</f>
        <v>1</v>
      </c>
      <c r="W47" s="131">
        <f>MIN(S47, S47+(INDEX('Pace of change parameters'!$E$25:$I$25,1,$B$6)-S47)*(1-V47))</f>
        <v>1.9868988667141502E-2</v>
      </c>
      <c r="X47" s="131">
        <v>1.2359283766097295E-2</v>
      </c>
      <c r="Y47" s="107">
        <f t="shared" si="4"/>
        <v>279294.18215346272</v>
      </c>
      <c r="Z47" s="96">
        <v>0</v>
      </c>
      <c r="AA47" s="98">
        <f t="shared" si="7"/>
        <v>284705.62537565158</v>
      </c>
      <c r="AB47" s="98">
        <f>IF(INDEX('Pace of change parameters'!$E$27:$I$27,1,$B$6)=1,MAX(AA47,Y47),Y47)</f>
        <v>279294.18215346272</v>
      </c>
      <c r="AC47" s="96">
        <f t="shared" si="5"/>
        <v>1.9868988667141485E-2</v>
      </c>
      <c r="AD47" s="142">
        <v>1.2359283766097295E-2</v>
      </c>
      <c r="AE47" s="55">
        <f>IF(ROUND(AB47,0)/D47 &gt; (1+'Pace of change parameters'!$G$25), ROUND(AB47,0), ROUNDUP(AB47,0))</f>
        <v>279294</v>
      </c>
      <c r="AF47" s="55">
        <v>1273.3565858661941</v>
      </c>
      <c r="AG47" s="16">
        <f t="shared" si="10"/>
        <v>1.9868323516631259E-2</v>
      </c>
      <c r="AH47" s="16">
        <f t="shared" si="10"/>
        <v>1.2358623513357259E-2</v>
      </c>
      <c r="AI47" s="55"/>
      <c r="AJ47" s="55">
        <v>284705.62537565158</v>
      </c>
      <c r="AK47" s="55">
        <v>1298.0292562863483</v>
      </c>
      <c r="AL47" s="16">
        <f t="shared" si="8"/>
        <v>-1.9007792236318766E-2</v>
      </c>
      <c r="AM47" s="57">
        <f t="shared" si="8"/>
        <v>-1.9007792236318655E-2</v>
      </c>
      <c r="AN47" s="10"/>
    </row>
    <row r="48" spans="1:40" x14ac:dyDescent="0.2">
      <c r="A48" s="188" t="s">
        <v>143</v>
      </c>
      <c r="B48" s="188" t="s">
        <v>144</v>
      </c>
      <c r="D48" s="67">
        <v>334240</v>
      </c>
      <c r="E48" s="72">
        <v>1281.7833418974385</v>
      </c>
      <c r="F48" s="54"/>
      <c r="G48" s="87">
        <v>340956.70033090946</v>
      </c>
      <c r="H48" s="80">
        <v>1303.9595779568037</v>
      </c>
      <c r="I48" s="89"/>
      <c r="J48" s="102">
        <f t="shared" si="9"/>
        <v>-1.9699569840952447E-2</v>
      </c>
      <c r="K48" s="125">
        <f t="shared" si="9"/>
        <v>-1.7006843183063669E-2</v>
      </c>
      <c r="L48" s="102">
        <v>1.4799649712301077E-2</v>
      </c>
      <c r="M48" s="96">
        <f>INDEX('Pace of change parameters'!$E$20:$I$20,1,$B$6)</f>
        <v>1.2019795091496865E-2</v>
      </c>
      <c r="N48" s="107">
        <f>IF(INDEX('Pace of change parameters'!$E$28:$I$28,1,$B$6)=1,(1+L48)*D48,D48)</f>
        <v>339186.6349198395</v>
      </c>
      <c r="O48" s="93">
        <f>IF(K48&lt;INDEX('Pace of change parameters'!$E$16:$I$16,1,$B$6),1,IF(K48&gt;INDEX('Pace of change parameters'!$E$17:$I$17,1,$B$6),0,(K48-INDEX('Pace of change parameters'!$E$17:$I$17,1,$B$6))/(INDEX('Pace of change parameters'!$E$16:$I$16,1,$B$6)-INDEX('Pace of change parameters'!$E$17:$I$17,1,$B$6))))</f>
        <v>0</v>
      </c>
      <c r="P48" s="56">
        <v>1.4799649712301077E-2</v>
      </c>
      <c r="Q48" s="56">
        <v>1.2019795091496865E-2</v>
      </c>
      <c r="R48" s="9">
        <f>IF(INDEX('Pace of change parameters'!$E$29:$I$29,1,$B$6)=1,D48*(1+P48),D48)</f>
        <v>339186.6349198395</v>
      </c>
      <c r="S48" s="102">
        <f>IF(P48&lt;INDEX('Pace of change parameters'!$E$22:$I$22,1,$B$6),INDEX('Pace of change parameters'!$E$22:$I$22,1,$B$6),P48)</f>
        <v>1.9868988667141502E-2</v>
      </c>
      <c r="T48" s="131">
        <v>1.7075247536500582E-2</v>
      </c>
      <c r="U48" s="116">
        <f t="shared" si="3"/>
        <v>340881.01077210536</v>
      </c>
      <c r="V48" s="130">
        <f>IF(J48&gt;INDEX('Pace of change parameters'!$E$24:$I$24,1,$B$6),0,IF(J48&lt;INDEX('Pace of change parameters'!$E$23:$I$23,1,$B$6),1,(J48-INDEX('Pace of change parameters'!$E$24:$I$24,1,$B$6))/(INDEX('Pace of change parameters'!$E$23:$I$23,1,$B$6)-INDEX('Pace of change parameters'!$E$24:$I$24,1,$B$6))))</f>
        <v>1</v>
      </c>
      <c r="W48" s="131">
        <f>MIN(S48, S48+(INDEX('Pace of change parameters'!$E$25:$I$25,1,$B$6)-S48)*(1-V48))</f>
        <v>1.9868988667141502E-2</v>
      </c>
      <c r="X48" s="131">
        <v>1.7075247536500582E-2</v>
      </c>
      <c r="Y48" s="107">
        <f t="shared" si="4"/>
        <v>340881.01077210536</v>
      </c>
      <c r="Z48" s="96">
        <v>0</v>
      </c>
      <c r="AA48" s="98">
        <f t="shared" si="7"/>
        <v>348010.04639153817</v>
      </c>
      <c r="AB48" s="98">
        <f>IF(INDEX('Pace of change parameters'!$E$27:$I$27,1,$B$6)=1,MAX(AA48,Y48),Y48)</f>
        <v>340881.01077210536</v>
      </c>
      <c r="AC48" s="96">
        <f t="shared" si="5"/>
        <v>1.9868988667141485E-2</v>
      </c>
      <c r="AD48" s="142">
        <v>1.7075247536500582E-2</v>
      </c>
      <c r="AE48" s="55">
        <f>IF(ROUND(AB48,0)/D48 &gt; (1+'Pace of change parameters'!$G$25), ROUND(AB48,0), ROUNDUP(AB48,0))</f>
        <v>340881</v>
      </c>
      <c r="AF48" s="55">
        <v>1303.6700685515098</v>
      </c>
      <c r="AG48" s="16">
        <f t="shared" si="10"/>
        <v>1.9868956438487295E-2</v>
      </c>
      <c r="AH48" s="16">
        <f t="shared" si="10"/>
        <v>1.7075215396130883E-2</v>
      </c>
      <c r="AI48" s="55"/>
      <c r="AJ48" s="55">
        <v>348010.04639153817</v>
      </c>
      <c r="AK48" s="55">
        <v>1330.9344933741411</v>
      </c>
      <c r="AL48" s="16">
        <f t="shared" si="8"/>
        <v>-2.0485174107638948E-2</v>
      </c>
      <c r="AM48" s="57">
        <f t="shared" si="8"/>
        <v>-2.0485174107638837E-2</v>
      </c>
      <c r="AN48" s="10"/>
    </row>
    <row r="49" spans="1:40" x14ac:dyDescent="0.2">
      <c r="A49" s="188" t="s">
        <v>145</v>
      </c>
      <c r="B49" s="188" t="s">
        <v>146</v>
      </c>
      <c r="D49" s="67">
        <v>149529</v>
      </c>
      <c r="E49" s="72">
        <v>1334.3587751848806</v>
      </c>
      <c r="F49" s="54"/>
      <c r="G49" s="87">
        <v>145611.94971222384</v>
      </c>
      <c r="H49" s="80">
        <v>1298.5676702818846</v>
      </c>
      <c r="I49" s="89"/>
      <c r="J49" s="102">
        <f t="shared" si="9"/>
        <v>2.6900610118314461E-2</v>
      </c>
      <c r="K49" s="125">
        <f t="shared" si="9"/>
        <v>2.7561986735143984E-2</v>
      </c>
      <c r="L49" s="102">
        <v>1.2671587700875619E-2</v>
      </c>
      <c r="M49" s="96">
        <f>INDEX('Pace of change parameters'!$E$20:$I$20,1,$B$6)</f>
        <v>1.2019795091496865E-2</v>
      </c>
      <c r="N49" s="107">
        <f>IF(INDEX('Pace of change parameters'!$E$28:$I$28,1,$B$6)=1,(1+L49)*D49,D49)</f>
        <v>151423.76983732422</v>
      </c>
      <c r="O49" s="93">
        <f>IF(K49&lt;INDEX('Pace of change parameters'!$E$16:$I$16,1,$B$6),1,IF(K49&gt;INDEX('Pace of change parameters'!$E$17:$I$17,1,$B$6),0,(K49-INDEX('Pace of change parameters'!$E$17:$I$17,1,$B$6))/(INDEX('Pace of change parameters'!$E$16:$I$16,1,$B$6)-INDEX('Pace of change parameters'!$E$17:$I$17,1,$B$6))))</f>
        <v>0</v>
      </c>
      <c r="P49" s="56">
        <v>1.2671587700875619E-2</v>
      </c>
      <c r="Q49" s="56">
        <v>1.2019795091496865E-2</v>
      </c>
      <c r="R49" s="9">
        <f>IF(INDEX('Pace of change parameters'!$E$29:$I$29,1,$B$6)=1,D49*(1+P49),D49)</f>
        <v>151423.76983732422</v>
      </c>
      <c r="S49" s="102">
        <f>IF(P49&lt;INDEX('Pace of change parameters'!$E$22:$I$22,1,$B$6),INDEX('Pace of change parameters'!$E$22:$I$22,1,$B$6),P49)</f>
        <v>1.9868988667141502E-2</v>
      </c>
      <c r="T49" s="131">
        <v>1.9212563546281647E-2</v>
      </c>
      <c r="U49" s="116">
        <f t="shared" si="3"/>
        <v>152499.990006409</v>
      </c>
      <c r="V49" s="130">
        <f>IF(J49&gt;INDEX('Pace of change parameters'!$E$24:$I$24,1,$B$6),0,IF(J49&lt;INDEX('Pace of change parameters'!$E$23:$I$23,1,$B$6),1,(J49-INDEX('Pace of change parameters'!$E$24:$I$24,1,$B$6))/(INDEX('Pace of change parameters'!$E$23:$I$23,1,$B$6)-INDEX('Pace of change parameters'!$E$24:$I$24,1,$B$6))))</f>
        <v>1</v>
      </c>
      <c r="W49" s="131">
        <f>MIN(S49, S49+(INDEX('Pace of change parameters'!$E$25:$I$25,1,$B$6)-S49)*(1-V49))</f>
        <v>1.9868988667141502E-2</v>
      </c>
      <c r="X49" s="131">
        <v>1.9212563546281647E-2</v>
      </c>
      <c r="Y49" s="107">
        <f t="shared" si="4"/>
        <v>152499.990006409</v>
      </c>
      <c r="Z49" s="96">
        <v>0</v>
      </c>
      <c r="AA49" s="98">
        <f t="shared" si="7"/>
        <v>148624.21335416546</v>
      </c>
      <c r="AB49" s="98">
        <f>IF(INDEX('Pace of change parameters'!$E$27:$I$27,1,$B$6)=1,MAX(AA49,Y49),Y49)</f>
        <v>152499.990006409</v>
      </c>
      <c r="AC49" s="96">
        <f t="shared" si="5"/>
        <v>1.9868988667141485E-2</v>
      </c>
      <c r="AD49" s="142">
        <v>1.9212563546281647E-2</v>
      </c>
      <c r="AE49" s="55">
        <f>IF(ROUND(AB49,0)/D49 &gt; (1+'Pace of change parameters'!$G$25), ROUND(AB49,0), ROUNDUP(AB49,0))</f>
        <v>152500</v>
      </c>
      <c r="AF49" s="55">
        <v>1359.9953170695239</v>
      </c>
      <c r="AG49" s="16">
        <f t="shared" si="10"/>
        <v>1.9869055500939536E-2</v>
      </c>
      <c r="AH49" s="16">
        <f t="shared" si="10"/>
        <v>1.9212630337062997E-2</v>
      </c>
      <c r="AI49" s="55"/>
      <c r="AJ49" s="55">
        <v>148624.21335416546</v>
      </c>
      <c r="AK49" s="55">
        <v>1325.4310437036513</v>
      </c>
      <c r="AL49" s="16">
        <f t="shared" si="8"/>
        <v>2.6077760536896477E-2</v>
      </c>
      <c r="AM49" s="57">
        <f t="shared" si="8"/>
        <v>2.6077760536896477E-2</v>
      </c>
      <c r="AN49" s="10"/>
    </row>
    <row r="50" spans="1:40" x14ac:dyDescent="0.2">
      <c r="A50" s="188" t="s">
        <v>147</v>
      </c>
      <c r="B50" s="188" t="s">
        <v>148</v>
      </c>
      <c r="D50" s="67">
        <v>452363</v>
      </c>
      <c r="E50" s="72">
        <v>1382.871020620252</v>
      </c>
      <c r="F50" s="54"/>
      <c r="G50" s="87">
        <v>453746.43029964727</v>
      </c>
      <c r="H50" s="80">
        <v>1379.3361771876957</v>
      </c>
      <c r="I50" s="89"/>
      <c r="J50" s="102">
        <f t="shared" si="9"/>
        <v>-3.0489061891543212E-3</v>
      </c>
      <c r="K50" s="125">
        <f t="shared" si="9"/>
        <v>2.562713492923363E-3</v>
      </c>
      <c r="L50" s="102">
        <v>1.7716233197682563E-2</v>
      </c>
      <c r="M50" s="96">
        <f>INDEX('Pace of change parameters'!$E$20:$I$20,1,$B$6)</f>
        <v>1.2019795091496865E-2</v>
      </c>
      <c r="N50" s="107">
        <f>IF(INDEX('Pace of change parameters'!$E$28:$I$28,1,$B$6)=1,(1+L50)*D50,D50)</f>
        <v>460377.16839800327</v>
      </c>
      <c r="O50" s="93">
        <f>IF(K50&lt;INDEX('Pace of change parameters'!$E$16:$I$16,1,$B$6),1,IF(K50&gt;INDEX('Pace of change parameters'!$E$17:$I$17,1,$B$6),0,(K50-INDEX('Pace of change parameters'!$E$17:$I$17,1,$B$6))/(INDEX('Pace of change parameters'!$E$16:$I$16,1,$B$6)-INDEX('Pace of change parameters'!$E$17:$I$17,1,$B$6))))</f>
        <v>0</v>
      </c>
      <c r="P50" s="56">
        <v>1.7716233197682563E-2</v>
      </c>
      <c r="Q50" s="56">
        <v>1.2019795091496865E-2</v>
      </c>
      <c r="R50" s="9">
        <f>IF(INDEX('Pace of change parameters'!$E$29:$I$29,1,$B$6)=1,D50*(1+P50),D50)</f>
        <v>460377.16839800327</v>
      </c>
      <c r="S50" s="102">
        <f>IF(P50&lt;INDEX('Pace of change parameters'!$E$22:$I$22,1,$B$6),INDEX('Pace of change parameters'!$E$22:$I$22,1,$B$6),P50)</f>
        <v>1.9868988667141502E-2</v>
      </c>
      <c r="T50" s="131">
        <v>1.4160500995576308E-2</v>
      </c>
      <c r="U50" s="116">
        <f t="shared" si="3"/>
        <v>461350.9953204341</v>
      </c>
      <c r="V50" s="130">
        <f>IF(J50&gt;INDEX('Pace of change parameters'!$E$24:$I$24,1,$B$6),0,IF(J50&lt;INDEX('Pace of change parameters'!$E$23:$I$23,1,$B$6),1,(J50-INDEX('Pace of change parameters'!$E$24:$I$24,1,$B$6))/(INDEX('Pace of change parameters'!$E$23:$I$23,1,$B$6)-INDEX('Pace of change parameters'!$E$24:$I$24,1,$B$6))))</f>
        <v>1</v>
      </c>
      <c r="W50" s="131">
        <f>MIN(S50, S50+(INDEX('Pace of change parameters'!$E$25:$I$25,1,$B$6)-S50)*(1-V50))</f>
        <v>1.9868988667141502E-2</v>
      </c>
      <c r="X50" s="131">
        <v>1.4160500995576308E-2</v>
      </c>
      <c r="Y50" s="107">
        <f t="shared" si="4"/>
        <v>461350.9953204341</v>
      </c>
      <c r="Z50" s="96">
        <v>0</v>
      </c>
      <c r="AA50" s="98">
        <f t="shared" si="7"/>
        <v>463133.04916817881</v>
      </c>
      <c r="AB50" s="98">
        <f>IF(INDEX('Pace of change parameters'!$E$27:$I$27,1,$B$6)=1,MAX(AA50,Y50),Y50)</f>
        <v>461350.9953204341</v>
      </c>
      <c r="AC50" s="96">
        <f t="shared" si="5"/>
        <v>1.9868988667141485E-2</v>
      </c>
      <c r="AD50" s="142">
        <v>1.4160500995576308E-2</v>
      </c>
      <c r="AE50" s="55">
        <f>IF(ROUND(AB50,0)/D50 &gt; (1+'Pace of change parameters'!$G$25), ROUND(AB50,0), ROUNDUP(AB50,0))</f>
        <v>461351</v>
      </c>
      <c r="AF50" s="55">
        <v>1402.4531813098329</v>
      </c>
      <c r="AG50" s="16">
        <f t="shared" si="10"/>
        <v>1.9868999011855459E-2</v>
      </c>
      <c r="AH50" s="16">
        <f t="shared" si="10"/>
        <v>1.4160511282388377E-2</v>
      </c>
      <c r="AI50" s="55"/>
      <c r="AJ50" s="55">
        <v>463133.04916817881</v>
      </c>
      <c r="AK50" s="55">
        <v>1407.8704027424576</v>
      </c>
      <c r="AL50" s="16">
        <f t="shared" si="8"/>
        <v>-3.8478125700152077E-3</v>
      </c>
      <c r="AM50" s="57">
        <f t="shared" si="8"/>
        <v>-3.8478125700152077E-3</v>
      </c>
      <c r="AN50" s="10"/>
    </row>
    <row r="51" spans="1:40" x14ac:dyDescent="0.2">
      <c r="A51" s="188" t="s">
        <v>149</v>
      </c>
      <c r="B51" s="188" t="s">
        <v>150</v>
      </c>
      <c r="D51" s="67">
        <v>496257</v>
      </c>
      <c r="E51" s="72">
        <v>1478.2041446689157</v>
      </c>
      <c r="F51" s="54"/>
      <c r="G51" s="87">
        <v>503420.34883090586</v>
      </c>
      <c r="H51" s="80">
        <v>1496.5883139910334</v>
      </c>
      <c r="I51" s="89"/>
      <c r="J51" s="102">
        <f t="shared" si="9"/>
        <v>-1.4229358919521817E-2</v>
      </c>
      <c r="K51" s="125">
        <f t="shared" si="9"/>
        <v>-1.2284052434628268E-2</v>
      </c>
      <c r="L51" s="102">
        <v>1.4016901302810414E-2</v>
      </c>
      <c r="M51" s="96">
        <f>INDEX('Pace of change parameters'!$E$20:$I$20,1,$B$6)</f>
        <v>1.2019795091496865E-2</v>
      </c>
      <c r="N51" s="107">
        <f>IF(INDEX('Pace of change parameters'!$E$28:$I$28,1,$B$6)=1,(1+L51)*D51,D51)</f>
        <v>503212.9853898288</v>
      </c>
      <c r="O51" s="93">
        <f>IF(K51&lt;INDEX('Pace of change parameters'!$E$16:$I$16,1,$B$6),1,IF(K51&gt;INDEX('Pace of change parameters'!$E$17:$I$17,1,$B$6),0,(K51-INDEX('Pace of change parameters'!$E$17:$I$17,1,$B$6))/(INDEX('Pace of change parameters'!$E$16:$I$16,1,$B$6)-INDEX('Pace of change parameters'!$E$17:$I$17,1,$B$6))))</f>
        <v>0</v>
      </c>
      <c r="P51" s="56">
        <v>1.4016901302810414E-2</v>
      </c>
      <c r="Q51" s="56">
        <v>1.2019795091496865E-2</v>
      </c>
      <c r="R51" s="9">
        <f>IF(INDEX('Pace of change parameters'!$E$29:$I$29,1,$B$6)=1,D51*(1+P51),D51)</f>
        <v>503212.9853898288</v>
      </c>
      <c r="S51" s="102">
        <f>IF(P51&lt;INDEX('Pace of change parameters'!$E$22:$I$22,1,$B$6),INDEX('Pace of change parameters'!$E$22:$I$22,1,$B$6),P51)</f>
        <v>1.9868988667141502E-2</v>
      </c>
      <c r="T51" s="131">
        <v>1.7860356770201369E-2</v>
      </c>
      <c r="U51" s="116">
        <f t="shared" si="3"/>
        <v>506117.12470898964</v>
      </c>
      <c r="V51" s="130">
        <f>IF(J51&gt;INDEX('Pace of change parameters'!$E$24:$I$24,1,$B$6),0,IF(J51&lt;INDEX('Pace of change parameters'!$E$23:$I$23,1,$B$6),1,(J51-INDEX('Pace of change parameters'!$E$24:$I$24,1,$B$6))/(INDEX('Pace of change parameters'!$E$23:$I$23,1,$B$6)-INDEX('Pace of change parameters'!$E$24:$I$24,1,$B$6))))</f>
        <v>1</v>
      </c>
      <c r="W51" s="131">
        <f>MIN(S51, S51+(INDEX('Pace of change parameters'!$E$25:$I$25,1,$B$6)-S51)*(1-V51))</f>
        <v>1.9868988667141502E-2</v>
      </c>
      <c r="X51" s="131">
        <v>1.7860356770201369E-2</v>
      </c>
      <c r="Y51" s="107">
        <f t="shared" si="4"/>
        <v>506117.12470898964</v>
      </c>
      <c r="Z51" s="96">
        <v>0</v>
      </c>
      <c r="AA51" s="98">
        <f t="shared" si="7"/>
        <v>513834.56838083884</v>
      </c>
      <c r="AB51" s="98">
        <f>IF(INDEX('Pace of change parameters'!$E$27:$I$27,1,$B$6)=1,MAX(AA51,Y51),Y51)</f>
        <v>506117.12470898964</v>
      </c>
      <c r="AC51" s="96">
        <f t="shared" si="5"/>
        <v>1.9868988667141485E-2</v>
      </c>
      <c r="AD51" s="142">
        <v>1.7860356770201369E-2</v>
      </c>
      <c r="AE51" s="55">
        <f>IF(ROUND(AB51,0)/D51 &gt; (1+'Pace of change parameters'!$G$25), ROUND(AB51,0), ROUNDUP(AB51,0))</f>
        <v>506117</v>
      </c>
      <c r="AF51" s="55">
        <v>1504.6050273319795</v>
      </c>
      <c r="AG51" s="16">
        <f t="shared" si="10"/>
        <v>1.9868737367936262E-2</v>
      </c>
      <c r="AH51" s="16">
        <f t="shared" si="10"/>
        <v>1.7860105965930018E-2</v>
      </c>
      <c r="AI51" s="55"/>
      <c r="AJ51" s="55">
        <v>513834.56838083884</v>
      </c>
      <c r="AK51" s="55">
        <v>1527.5481258340819</v>
      </c>
      <c r="AL51" s="16">
        <f t="shared" si="8"/>
        <v>-1.5019558542271549E-2</v>
      </c>
      <c r="AM51" s="57">
        <f t="shared" si="8"/>
        <v>-1.501955854227166E-2</v>
      </c>
      <c r="AN51" s="10"/>
    </row>
    <row r="52" spans="1:40" x14ac:dyDescent="0.2">
      <c r="A52" s="188" t="s">
        <v>151</v>
      </c>
      <c r="B52" s="188" t="s">
        <v>152</v>
      </c>
      <c r="D52" s="67">
        <v>205637</v>
      </c>
      <c r="E52" s="72">
        <v>1285.6881475034197</v>
      </c>
      <c r="F52" s="54"/>
      <c r="G52" s="87">
        <v>208126.30093973587</v>
      </c>
      <c r="H52" s="80">
        <v>1294.002109772292</v>
      </c>
      <c r="I52" s="89"/>
      <c r="J52" s="102">
        <f t="shared" si="9"/>
        <v>-1.196053035342548E-2</v>
      </c>
      <c r="K52" s="125">
        <f t="shared" si="9"/>
        <v>-6.4249990058635742E-3</v>
      </c>
      <c r="L52" s="102">
        <v>1.7689677188500452E-2</v>
      </c>
      <c r="M52" s="96">
        <f>INDEX('Pace of change parameters'!$E$20:$I$20,1,$B$6)</f>
        <v>1.2019795091496865E-2</v>
      </c>
      <c r="N52" s="107">
        <f>IF(INDEX('Pace of change parameters'!$E$28:$I$28,1,$B$6)=1,(1+L52)*D52,D52)</f>
        <v>209274.65214801166</v>
      </c>
      <c r="O52" s="93">
        <f>IF(K52&lt;INDEX('Pace of change parameters'!$E$16:$I$16,1,$B$6),1,IF(K52&gt;INDEX('Pace of change parameters'!$E$17:$I$17,1,$B$6),0,(K52-INDEX('Pace of change parameters'!$E$17:$I$17,1,$B$6))/(INDEX('Pace of change parameters'!$E$16:$I$16,1,$B$6)-INDEX('Pace of change parameters'!$E$17:$I$17,1,$B$6))))</f>
        <v>0</v>
      </c>
      <c r="P52" s="56">
        <v>1.7689677188500452E-2</v>
      </c>
      <c r="Q52" s="56">
        <v>1.2019795091496865E-2</v>
      </c>
      <c r="R52" s="9">
        <f>IF(INDEX('Pace of change parameters'!$E$29:$I$29,1,$B$6)=1,D52*(1+P52),D52)</f>
        <v>209274.65214801166</v>
      </c>
      <c r="S52" s="102">
        <f>IF(P52&lt;INDEX('Pace of change parameters'!$E$22:$I$22,1,$B$6),INDEX('Pace of change parameters'!$E$22:$I$22,1,$B$6),P52)</f>
        <v>1.9868988667141502E-2</v>
      </c>
      <c r="T52" s="131">
        <v>1.4186964912996647E-2</v>
      </c>
      <c r="U52" s="116">
        <f t="shared" si="3"/>
        <v>209722.79922254497</v>
      </c>
      <c r="V52" s="130">
        <f>IF(J52&gt;INDEX('Pace of change parameters'!$E$24:$I$24,1,$B$6),0,IF(J52&lt;INDEX('Pace of change parameters'!$E$23:$I$23,1,$B$6),1,(J52-INDEX('Pace of change parameters'!$E$24:$I$24,1,$B$6))/(INDEX('Pace of change parameters'!$E$23:$I$23,1,$B$6)-INDEX('Pace of change parameters'!$E$24:$I$24,1,$B$6))))</f>
        <v>1</v>
      </c>
      <c r="W52" s="131">
        <f>MIN(S52, S52+(INDEX('Pace of change parameters'!$E$25:$I$25,1,$B$6)-S52)*(1-V52))</f>
        <v>1.9868988667141502E-2</v>
      </c>
      <c r="X52" s="131">
        <v>1.4186964912996647E-2</v>
      </c>
      <c r="Y52" s="107">
        <f t="shared" si="4"/>
        <v>209722.79922254497</v>
      </c>
      <c r="Z52" s="96">
        <v>0</v>
      </c>
      <c r="AA52" s="98">
        <f t="shared" si="7"/>
        <v>212431.79434526738</v>
      </c>
      <c r="AB52" s="98">
        <f>IF(INDEX('Pace of change parameters'!$E$27:$I$27,1,$B$6)=1,MAX(AA52,Y52),Y52)</f>
        <v>209722.79922254497</v>
      </c>
      <c r="AC52" s="96">
        <f t="shared" si="5"/>
        <v>1.9868988667141485E-2</v>
      </c>
      <c r="AD52" s="142">
        <v>1.4186964912996647E-2</v>
      </c>
      <c r="AE52" s="55">
        <f>IF(ROUND(AB52,0)/D52 &gt; (1+'Pace of change parameters'!$G$25), ROUND(AB52,0), ROUNDUP(AB52,0))</f>
        <v>209723</v>
      </c>
      <c r="AF52" s="55">
        <v>1303.9294084525848</v>
      </c>
      <c r="AG52" s="16">
        <f t="shared" si="10"/>
        <v>1.9869965035475223E-2</v>
      </c>
      <c r="AH52" s="16">
        <f t="shared" si="10"/>
        <v>1.4187935841663002E-2</v>
      </c>
      <c r="AI52" s="55"/>
      <c r="AJ52" s="55">
        <v>212431.79434526738</v>
      </c>
      <c r="AK52" s="55">
        <v>1320.7710357812239</v>
      </c>
      <c r="AL52" s="16">
        <f t="shared" si="8"/>
        <v>-1.2751360283031588E-2</v>
      </c>
      <c r="AM52" s="57">
        <f t="shared" si="8"/>
        <v>-1.2751360283031477E-2</v>
      </c>
      <c r="AN52" s="10"/>
    </row>
    <row r="53" spans="1:40" x14ac:dyDescent="0.2">
      <c r="A53" s="188" t="s">
        <v>153</v>
      </c>
      <c r="B53" s="188" t="s">
        <v>154</v>
      </c>
      <c r="D53" s="67">
        <v>372801</v>
      </c>
      <c r="E53" s="72">
        <v>1440.3528296672073</v>
      </c>
      <c r="F53" s="54"/>
      <c r="G53" s="87">
        <v>352779.09077257523</v>
      </c>
      <c r="H53" s="80">
        <v>1354.5318385247872</v>
      </c>
      <c r="I53" s="89"/>
      <c r="J53" s="102">
        <f t="shared" si="9"/>
        <v>5.6754807048165601E-2</v>
      </c>
      <c r="K53" s="125">
        <f t="shared" si="9"/>
        <v>6.3358415580609284E-2</v>
      </c>
      <c r="L53" s="102">
        <v>1.8343856746381171E-2</v>
      </c>
      <c r="M53" s="96">
        <f>INDEX('Pace of change parameters'!$E$20:$I$20,1,$B$6)</f>
        <v>1.2019795091496865E-2</v>
      </c>
      <c r="N53" s="107">
        <f>IF(INDEX('Pace of change parameters'!$E$28:$I$28,1,$B$6)=1,(1+L53)*D53,D53)</f>
        <v>379639.60813890764</v>
      </c>
      <c r="O53" s="93">
        <f>IF(K53&lt;INDEX('Pace of change parameters'!$E$16:$I$16,1,$B$6),1,IF(K53&gt;INDEX('Pace of change parameters'!$E$17:$I$17,1,$B$6),0,(K53-INDEX('Pace of change parameters'!$E$17:$I$17,1,$B$6))/(INDEX('Pace of change parameters'!$E$16:$I$16,1,$B$6)-INDEX('Pace of change parameters'!$E$17:$I$17,1,$B$6))))</f>
        <v>0</v>
      </c>
      <c r="P53" s="56">
        <v>1.8343856746381171E-2</v>
      </c>
      <c r="Q53" s="56">
        <v>1.2019795091496865E-2</v>
      </c>
      <c r="R53" s="9">
        <f>IF(INDEX('Pace of change parameters'!$E$29:$I$29,1,$B$6)=1,D53*(1+P53),D53)</f>
        <v>379639.60813890764</v>
      </c>
      <c r="S53" s="102">
        <f>IF(P53&lt;INDEX('Pace of change parameters'!$E$22:$I$22,1,$B$6),INDEX('Pace of change parameters'!$E$22:$I$22,1,$B$6),P53)</f>
        <v>1.9868988667141502E-2</v>
      </c>
      <c r="T53" s="131">
        <v>1.3535455723914902E-2</v>
      </c>
      <c r="U53" s="116">
        <f t="shared" si="3"/>
        <v>380208.17884409899</v>
      </c>
      <c r="V53" s="130">
        <f>IF(J53&gt;INDEX('Pace of change parameters'!$E$24:$I$24,1,$B$6),0,IF(J53&lt;INDEX('Pace of change parameters'!$E$23:$I$23,1,$B$6),1,(J53-INDEX('Pace of change parameters'!$E$24:$I$24,1,$B$6))/(INDEX('Pace of change parameters'!$E$23:$I$23,1,$B$6)-INDEX('Pace of change parameters'!$E$24:$I$24,1,$B$6))))</f>
        <v>0.86490385903668809</v>
      </c>
      <c r="W53" s="131">
        <f>MIN(S53, S53+(INDEX('Pace of change parameters'!$E$25:$I$25,1,$B$6)-S53)*(1-V53))</f>
        <v>1.7261633146549583E-2</v>
      </c>
      <c r="X53" s="131">
        <v>1.0944292255702148E-2</v>
      </c>
      <c r="Y53" s="107">
        <f t="shared" si="4"/>
        <v>379236.15409866686</v>
      </c>
      <c r="Z53" s="96">
        <v>0</v>
      </c>
      <c r="AA53" s="98">
        <f t="shared" si="7"/>
        <v>360077.0057505123</v>
      </c>
      <c r="AB53" s="98">
        <f>IF(INDEX('Pace of change parameters'!$E$27:$I$27,1,$B$6)=1,MAX(AA53,Y53),Y53)</f>
        <v>379236.15409866686</v>
      </c>
      <c r="AC53" s="96">
        <f t="shared" si="5"/>
        <v>1.7261633146549604E-2</v>
      </c>
      <c r="AD53" s="142">
        <v>1.0944292255702148E-2</v>
      </c>
      <c r="AE53" s="55">
        <f>IF(ROUND(AB53,0)/D53 &gt; (1+'Pace of change parameters'!$G$25), ROUND(AB53,0), ROUNDUP(AB53,0))</f>
        <v>379236</v>
      </c>
      <c r="AF53" s="55">
        <v>1456.1158803086291</v>
      </c>
      <c r="AG53" s="16">
        <f t="shared" si="10"/>
        <v>1.7261219792865434E-2</v>
      </c>
      <c r="AH53" s="16">
        <f t="shared" si="10"/>
        <v>1.0943881469003491E-2</v>
      </c>
      <c r="AI53" s="55"/>
      <c r="AJ53" s="55">
        <v>360077.0057505123</v>
      </c>
      <c r="AK53" s="55">
        <v>1382.5529385588461</v>
      </c>
      <c r="AL53" s="16">
        <f t="shared" si="8"/>
        <v>5.3208047010817605E-2</v>
      </c>
      <c r="AM53" s="57">
        <f t="shared" si="8"/>
        <v>5.3208047010817605E-2</v>
      </c>
      <c r="AN53" s="10"/>
    </row>
    <row r="54" spans="1:40" x14ac:dyDescent="0.2">
      <c r="A54" s="188" t="s">
        <v>155</v>
      </c>
      <c r="B54" s="188" t="s">
        <v>156</v>
      </c>
      <c r="D54" s="67">
        <v>156177</v>
      </c>
      <c r="E54" s="72">
        <v>1356.4313347766663</v>
      </c>
      <c r="F54" s="54"/>
      <c r="G54" s="87">
        <v>152778.42757280153</v>
      </c>
      <c r="H54" s="80">
        <v>1321.618808435084</v>
      </c>
      <c r="I54" s="89"/>
      <c r="J54" s="102">
        <f t="shared" si="9"/>
        <v>2.22451067286904E-2</v>
      </c>
      <c r="K54" s="125">
        <f t="shared" si="9"/>
        <v>2.6340822421257348E-2</v>
      </c>
      <c r="L54" s="102">
        <v>1.6074542166011119E-2</v>
      </c>
      <c r="M54" s="96">
        <f>INDEX('Pace of change parameters'!$E$20:$I$20,1,$B$6)</f>
        <v>1.2019795091496865E-2</v>
      </c>
      <c r="N54" s="107">
        <f>IF(INDEX('Pace of change parameters'!$E$28:$I$28,1,$B$6)=1,(1+L54)*D54,D54)</f>
        <v>158687.47377186111</v>
      </c>
      <c r="O54" s="93">
        <f>IF(K54&lt;INDEX('Pace of change parameters'!$E$16:$I$16,1,$B$6),1,IF(K54&gt;INDEX('Pace of change parameters'!$E$17:$I$17,1,$B$6),0,(K54-INDEX('Pace of change parameters'!$E$17:$I$17,1,$B$6))/(INDEX('Pace of change parameters'!$E$16:$I$16,1,$B$6)-INDEX('Pace of change parameters'!$E$17:$I$17,1,$B$6))))</f>
        <v>0</v>
      </c>
      <c r="P54" s="56">
        <v>1.6074542166011119E-2</v>
      </c>
      <c r="Q54" s="56">
        <v>1.2019795091496865E-2</v>
      </c>
      <c r="R54" s="9">
        <f>IF(INDEX('Pace of change parameters'!$E$29:$I$29,1,$B$6)=1,D54*(1+P54),D54)</f>
        <v>158687.47377186111</v>
      </c>
      <c r="S54" s="102">
        <f>IF(P54&lt;INDEX('Pace of change parameters'!$E$22:$I$22,1,$B$6),INDEX('Pace of change parameters'!$E$22:$I$22,1,$B$6),P54)</f>
        <v>1.9868988667141502E-2</v>
      </c>
      <c r="T54" s="131">
        <v>1.5799099474395506E-2</v>
      </c>
      <c r="U54" s="116">
        <f t="shared" si="3"/>
        <v>159280.07904306817</v>
      </c>
      <c r="V54" s="130">
        <f>IF(J54&gt;INDEX('Pace of change parameters'!$E$24:$I$24,1,$B$6),0,IF(J54&lt;INDEX('Pace of change parameters'!$E$23:$I$23,1,$B$6),1,(J54-INDEX('Pace of change parameters'!$E$24:$I$24,1,$B$6))/(INDEX('Pace of change parameters'!$E$23:$I$23,1,$B$6)-INDEX('Pace of change parameters'!$E$24:$I$24,1,$B$6))))</f>
        <v>1</v>
      </c>
      <c r="W54" s="131">
        <f>MIN(S54, S54+(INDEX('Pace of change parameters'!$E$25:$I$25,1,$B$6)-S54)*(1-V54))</f>
        <v>1.9868988667141502E-2</v>
      </c>
      <c r="X54" s="131">
        <v>1.5799099474395506E-2</v>
      </c>
      <c r="Y54" s="107">
        <f t="shared" si="4"/>
        <v>159280.07904306817</v>
      </c>
      <c r="Z54" s="96">
        <v>0</v>
      </c>
      <c r="AA54" s="98">
        <f t="shared" si="7"/>
        <v>155938.94361259142</v>
      </c>
      <c r="AB54" s="98">
        <f>IF(INDEX('Pace of change parameters'!$E$27:$I$27,1,$B$6)=1,MAX(AA54,Y54),Y54)</f>
        <v>159280.07904306817</v>
      </c>
      <c r="AC54" s="96">
        <f t="shared" si="5"/>
        <v>1.9868988667141485E-2</v>
      </c>
      <c r="AD54" s="142">
        <v>1.5799099474395506E-2</v>
      </c>
      <c r="AE54" s="55">
        <f>IF(ROUND(AB54,0)/D54 &gt; (1+'Pace of change parameters'!$G$25), ROUND(AB54,0), ROUNDUP(AB54,0))</f>
        <v>159280</v>
      </c>
      <c r="AF54" s="55">
        <v>1377.8610445982617</v>
      </c>
      <c r="AG54" s="16">
        <f t="shared" si="10"/>
        <v>1.9868482555049694E-2</v>
      </c>
      <c r="AH54" s="16">
        <f t="shared" si="10"/>
        <v>1.5798595381994573E-2</v>
      </c>
      <c r="AI54" s="55"/>
      <c r="AJ54" s="55">
        <v>155938.94361259142</v>
      </c>
      <c r="AK54" s="55">
        <v>1348.9590390481833</v>
      </c>
      <c r="AL54" s="16">
        <f t="shared" si="8"/>
        <v>2.1425413754943445E-2</v>
      </c>
      <c r="AM54" s="57">
        <f t="shared" si="8"/>
        <v>2.1425413754943667E-2</v>
      </c>
      <c r="AN54" s="10"/>
    </row>
    <row r="55" spans="1:40" x14ac:dyDescent="0.2">
      <c r="A55" s="188" t="s">
        <v>157</v>
      </c>
      <c r="B55" s="188" t="s">
        <v>158</v>
      </c>
      <c r="D55" s="67">
        <v>134129</v>
      </c>
      <c r="E55" s="72">
        <v>1079.9049024476315</v>
      </c>
      <c r="F55" s="54"/>
      <c r="G55" s="87">
        <v>139732.72228807589</v>
      </c>
      <c r="H55" s="80">
        <v>1119.1558626948613</v>
      </c>
      <c r="I55" s="89"/>
      <c r="J55" s="102">
        <f t="shared" si="9"/>
        <v>-4.0103149758459189E-2</v>
      </c>
      <c r="K55" s="125">
        <f t="shared" si="9"/>
        <v>-3.5071933727547022E-2</v>
      </c>
      <c r="L55" s="102">
        <v>1.7324209014079939E-2</v>
      </c>
      <c r="M55" s="96">
        <f>INDEX('Pace of change parameters'!$E$20:$I$20,1,$B$6)</f>
        <v>1.2019795091496865E-2</v>
      </c>
      <c r="N55" s="107">
        <f>IF(INDEX('Pace of change parameters'!$E$28:$I$28,1,$B$6)=1,(1+L55)*D55,D55)</f>
        <v>136452.67883084953</v>
      </c>
      <c r="O55" s="93">
        <f>IF(K55&lt;INDEX('Pace of change parameters'!$E$16:$I$16,1,$B$6),1,IF(K55&gt;INDEX('Pace of change parameters'!$E$17:$I$17,1,$B$6),0,(K55-INDEX('Pace of change parameters'!$E$17:$I$17,1,$B$6))/(INDEX('Pace of change parameters'!$E$16:$I$16,1,$B$6)-INDEX('Pace of change parameters'!$E$17:$I$17,1,$B$6))))</f>
        <v>0</v>
      </c>
      <c r="P55" s="56">
        <v>1.7324209014079939E-2</v>
      </c>
      <c r="Q55" s="56">
        <v>1.2019795091496865E-2</v>
      </c>
      <c r="R55" s="9">
        <f>IF(INDEX('Pace of change parameters'!$E$29:$I$29,1,$B$6)=1,D55*(1+P55),D55)</f>
        <v>136452.67883084953</v>
      </c>
      <c r="S55" s="102">
        <f>IF(P55&lt;INDEX('Pace of change parameters'!$E$22:$I$22,1,$B$6),INDEX('Pace of change parameters'!$E$22:$I$22,1,$B$6),P55)</f>
        <v>1.9868988667141502E-2</v>
      </c>
      <c r="T55" s="131">
        <v>1.455130604958188E-2</v>
      </c>
      <c r="U55" s="116">
        <f t="shared" si="3"/>
        <v>136794.00758093502</v>
      </c>
      <c r="V55" s="130">
        <f>IF(J55&gt;INDEX('Pace of change parameters'!$E$24:$I$24,1,$B$6),0,IF(J55&lt;INDEX('Pace of change parameters'!$E$23:$I$23,1,$B$6),1,(J55-INDEX('Pace of change parameters'!$E$24:$I$24,1,$B$6))/(INDEX('Pace of change parameters'!$E$23:$I$23,1,$B$6)-INDEX('Pace of change parameters'!$E$24:$I$24,1,$B$6))))</f>
        <v>1</v>
      </c>
      <c r="W55" s="131">
        <f>MIN(S55, S55+(INDEX('Pace of change parameters'!$E$25:$I$25,1,$B$6)-S55)*(1-V55))</f>
        <v>1.9868988667141502E-2</v>
      </c>
      <c r="X55" s="131">
        <v>1.455130604958188E-2</v>
      </c>
      <c r="Y55" s="107">
        <f t="shared" si="4"/>
        <v>136794.00758093502</v>
      </c>
      <c r="Z55" s="96">
        <v>0</v>
      </c>
      <c r="AA55" s="98">
        <f t="shared" si="7"/>
        <v>142623.36278681073</v>
      </c>
      <c r="AB55" s="98">
        <f>IF(INDEX('Pace of change parameters'!$E$27:$I$27,1,$B$6)=1,MAX(AA55,Y55),Y55)</f>
        <v>136794.00758093502</v>
      </c>
      <c r="AC55" s="96">
        <f t="shared" si="5"/>
        <v>1.9868988667141485E-2</v>
      </c>
      <c r="AD55" s="142">
        <v>1.455130604958188E-2</v>
      </c>
      <c r="AE55" s="55">
        <f>IF(ROUND(AB55,0)/D55 &gt; (1+'Pace of change parameters'!$G$25), ROUND(AB55,0), ROUNDUP(AB55,0))</f>
        <v>136794</v>
      </c>
      <c r="AF55" s="55">
        <v>1095.6188684699025</v>
      </c>
      <c r="AG55" s="16">
        <f t="shared" si="10"/>
        <v>1.9868932147410368E-2</v>
      </c>
      <c r="AH55" s="16">
        <f t="shared" si="10"/>
        <v>1.4551249824549251E-2</v>
      </c>
      <c r="AI55" s="55"/>
      <c r="AJ55" s="55">
        <v>142623.36278681073</v>
      </c>
      <c r="AK55" s="55">
        <v>1142.3077573128792</v>
      </c>
      <c r="AL55" s="16">
        <f t="shared" si="8"/>
        <v>-4.0872425617423547E-2</v>
      </c>
      <c r="AM55" s="57">
        <f t="shared" si="8"/>
        <v>-4.0872425617423658E-2</v>
      </c>
      <c r="AN55" s="10"/>
    </row>
    <row r="56" spans="1:40" x14ac:dyDescent="0.2">
      <c r="A56" s="188" t="s">
        <v>159</v>
      </c>
      <c r="B56" s="188" t="s">
        <v>160</v>
      </c>
      <c r="D56" s="67">
        <v>440828</v>
      </c>
      <c r="E56" s="72">
        <v>1282.036219075349</v>
      </c>
      <c r="F56" s="54"/>
      <c r="G56" s="87">
        <v>447736.61942434509</v>
      </c>
      <c r="H56" s="80">
        <v>1294.0377692667316</v>
      </c>
      <c r="I56" s="89"/>
      <c r="J56" s="102">
        <f t="shared" si="9"/>
        <v>-1.5430096902119605E-2</v>
      </c>
      <c r="K56" s="125">
        <f t="shared" si="9"/>
        <v>-9.2744976046436056E-3</v>
      </c>
      <c r="L56" s="102">
        <v>1.834701301690389E-2</v>
      </c>
      <c r="M56" s="96">
        <f>INDEX('Pace of change parameters'!$E$20:$I$20,1,$B$6)</f>
        <v>1.2019795091496865E-2</v>
      </c>
      <c r="N56" s="107">
        <f>IF(INDEX('Pace of change parameters'!$E$28:$I$28,1,$B$6)=1,(1+L56)*D56,D56)</f>
        <v>448915.8770542157</v>
      </c>
      <c r="O56" s="93">
        <f>IF(K56&lt;INDEX('Pace of change parameters'!$E$16:$I$16,1,$B$6),1,IF(K56&gt;INDEX('Pace of change parameters'!$E$17:$I$17,1,$B$6),0,(K56-INDEX('Pace of change parameters'!$E$17:$I$17,1,$B$6))/(INDEX('Pace of change parameters'!$E$16:$I$16,1,$B$6)-INDEX('Pace of change parameters'!$E$17:$I$17,1,$B$6))))</f>
        <v>0</v>
      </c>
      <c r="P56" s="56">
        <v>1.834701301690389E-2</v>
      </c>
      <c r="Q56" s="56">
        <v>1.2019795091496865E-2</v>
      </c>
      <c r="R56" s="9">
        <f>IF(INDEX('Pace of change parameters'!$E$29:$I$29,1,$B$6)=1,D56*(1+P56),D56)</f>
        <v>448915.8770542157</v>
      </c>
      <c r="S56" s="102">
        <f>IF(P56&lt;INDEX('Pace of change parameters'!$E$22:$I$22,1,$B$6),INDEX('Pace of change parameters'!$E$22:$I$22,1,$B$6),P56)</f>
        <v>1.9868988667141502E-2</v>
      </c>
      <c r="T56" s="131">
        <v>1.3532314366360376E-2</v>
      </c>
      <c r="U56" s="116">
        <f t="shared" si="3"/>
        <v>449586.80653615866</v>
      </c>
      <c r="V56" s="130">
        <f>IF(J56&gt;INDEX('Pace of change parameters'!$E$24:$I$24,1,$B$6),0,IF(J56&lt;INDEX('Pace of change parameters'!$E$23:$I$23,1,$B$6),1,(J56-INDEX('Pace of change parameters'!$E$24:$I$24,1,$B$6))/(INDEX('Pace of change parameters'!$E$23:$I$23,1,$B$6)-INDEX('Pace of change parameters'!$E$24:$I$24,1,$B$6))))</f>
        <v>1</v>
      </c>
      <c r="W56" s="131">
        <f>MIN(S56, S56+(INDEX('Pace of change parameters'!$E$25:$I$25,1,$B$6)-S56)*(1-V56))</f>
        <v>1.9868988667141502E-2</v>
      </c>
      <c r="X56" s="131">
        <v>1.3532314366360376E-2</v>
      </c>
      <c r="Y56" s="107">
        <f t="shared" si="4"/>
        <v>449586.80653615866</v>
      </c>
      <c r="Z56" s="96">
        <v>0</v>
      </c>
      <c r="AA56" s="98">
        <f t="shared" si="7"/>
        <v>456998.91377946682</v>
      </c>
      <c r="AB56" s="98">
        <f>IF(INDEX('Pace of change parameters'!$E$27:$I$27,1,$B$6)=1,MAX(AA56,Y56),Y56)</f>
        <v>449586.80653615866</v>
      </c>
      <c r="AC56" s="96">
        <f t="shared" si="5"/>
        <v>1.9868988667141485E-2</v>
      </c>
      <c r="AD56" s="142">
        <v>1.3532314366360376E-2</v>
      </c>
      <c r="AE56" s="55">
        <f>IF(ROUND(AB56,0)/D56 &gt; (1+'Pace of change parameters'!$G$25), ROUND(AB56,0), ROUNDUP(AB56,0))</f>
        <v>449587</v>
      </c>
      <c r="AF56" s="55">
        <v>1299.3856953655475</v>
      </c>
      <c r="AG56" s="16">
        <f t="shared" si="10"/>
        <v>1.9869427531826522E-2</v>
      </c>
      <c r="AH56" s="16">
        <f t="shared" si="10"/>
        <v>1.3532750504281044E-2</v>
      </c>
      <c r="AI56" s="55"/>
      <c r="AJ56" s="55">
        <v>456998.91377946682</v>
      </c>
      <c r="AK56" s="55">
        <v>1320.8074329609894</v>
      </c>
      <c r="AL56" s="16">
        <f t="shared" si="8"/>
        <v>-1.6218668263713987E-2</v>
      </c>
      <c r="AM56" s="57">
        <f t="shared" si="8"/>
        <v>-1.6218668263713987E-2</v>
      </c>
      <c r="AN56" s="10"/>
    </row>
    <row r="57" spans="1:40" x14ac:dyDescent="0.2">
      <c r="A57" s="188" t="s">
        <v>161</v>
      </c>
      <c r="B57" s="188" t="s">
        <v>162</v>
      </c>
      <c r="D57" s="67">
        <v>281044</v>
      </c>
      <c r="E57" s="72">
        <v>1272.9265248910815</v>
      </c>
      <c r="F57" s="54"/>
      <c r="G57" s="87">
        <v>263890.97857963509</v>
      </c>
      <c r="H57" s="80">
        <v>1187.5788167454721</v>
      </c>
      <c r="I57" s="89"/>
      <c r="J57" s="102">
        <f t="shared" si="9"/>
        <v>6.5000408550111244E-2</v>
      </c>
      <c r="K57" s="125">
        <f t="shared" si="9"/>
        <v>7.1866984272675571E-2</v>
      </c>
      <c r="L57" s="102">
        <v>1.8544779025719382E-2</v>
      </c>
      <c r="M57" s="96">
        <f>INDEX('Pace of change parameters'!$E$20:$I$20,1,$B$6)</f>
        <v>1.2019795091496865E-2</v>
      </c>
      <c r="N57" s="107">
        <f>IF(INDEX('Pace of change parameters'!$E$28:$I$28,1,$B$6)=1,(1+L57)*D57,D57)</f>
        <v>286255.89887650427</v>
      </c>
      <c r="O57" s="93">
        <f>IF(K57&lt;INDEX('Pace of change parameters'!$E$16:$I$16,1,$B$6),1,IF(K57&gt;INDEX('Pace of change parameters'!$E$17:$I$17,1,$B$6),0,(K57-INDEX('Pace of change parameters'!$E$17:$I$17,1,$B$6))/(INDEX('Pace of change parameters'!$E$16:$I$16,1,$B$6)-INDEX('Pace of change parameters'!$E$17:$I$17,1,$B$6))))</f>
        <v>0</v>
      </c>
      <c r="P57" s="56">
        <v>1.8544779025719382E-2</v>
      </c>
      <c r="Q57" s="56">
        <v>1.2019795091496865E-2</v>
      </c>
      <c r="R57" s="9">
        <f>IF(INDEX('Pace of change parameters'!$E$29:$I$29,1,$B$6)=1,D57*(1+P57),D57)</f>
        <v>286255.89887650427</v>
      </c>
      <c r="S57" s="102">
        <f>IF(P57&lt;INDEX('Pace of change parameters'!$E$22:$I$22,1,$B$6),INDEX('Pace of change parameters'!$E$22:$I$22,1,$B$6),P57)</f>
        <v>1.9868988667141502E-2</v>
      </c>
      <c r="T57" s="131">
        <v>1.333552160403384E-2</v>
      </c>
      <c r="U57" s="116">
        <f t="shared" si="3"/>
        <v>286628.06005096814</v>
      </c>
      <c r="V57" s="130">
        <f>IF(J57&gt;INDEX('Pace of change parameters'!$E$24:$I$24,1,$B$6),0,IF(J57&lt;INDEX('Pace of change parameters'!$E$23:$I$23,1,$B$6),1,(J57-INDEX('Pace of change parameters'!$E$24:$I$24,1,$B$6))/(INDEX('Pace of change parameters'!$E$23:$I$23,1,$B$6)-INDEX('Pace of change parameters'!$E$24:$I$24,1,$B$6))))</f>
        <v>0.69999182899777523</v>
      </c>
      <c r="W57" s="131">
        <f>MIN(S57, S57+(INDEX('Pace of change parameters'!$E$25:$I$25,1,$B$6)-S57)*(1-V57))</f>
        <v>1.4078830966798565E-2</v>
      </c>
      <c r="X57" s="131">
        <v>7.5824567117335206E-3</v>
      </c>
      <c r="Y57" s="107">
        <f t="shared" si="4"/>
        <v>285000.7709702329</v>
      </c>
      <c r="Z57" s="96">
        <v>0</v>
      </c>
      <c r="AA57" s="98">
        <f t="shared" si="7"/>
        <v>269350.07175009832</v>
      </c>
      <c r="AB57" s="98">
        <f>IF(INDEX('Pace of change parameters'!$E$27:$I$27,1,$B$6)=1,MAX(AA57,Y57),Y57)</f>
        <v>285000.7709702329</v>
      </c>
      <c r="AC57" s="96">
        <f t="shared" si="5"/>
        <v>1.4078830966798517E-2</v>
      </c>
      <c r="AD57" s="142">
        <v>7.5824567117335206E-3</v>
      </c>
      <c r="AE57" s="55">
        <f>IF(ROUND(AB57,0)/D57 &gt; (1+'Pace of change parameters'!$G$25), ROUND(AB57,0), ROUNDUP(AB57,0))</f>
        <v>285001</v>
      </c>
      <c r="AF57" s="55">
        <v>1282.5794658574807</v>
      </c>
      <c r="AG57" s="16">
        <f t="shared" si="10"/>
        <v>1.4079645891746484E-2</v>
      </c>
      <c r="AH57" s="16">
        <f t="shared" si="10"/>
        <v>7.5832664161235019E-3</v>
      </c>
      <c r="AI57" s="55"/>
      <c r="AJ57" s="55">
        <v>269350.07175009832</v>
      </c>
      <c r="AK57" s="55">
        <v>1212.1461719569938</v>
      </c>
      <c r="AL57" s="16">
        <f t="shared" si="8"/>
        <v>5.8106270951442385E-2</v>
      </c>
      <c r="AM57" s="57">
        <f t="shared" si="8"/>
        <v>5.8106270951442385E-2</v>
      </c>
      <c r="AN57" s="10"/>
    </row>
    <row r="58" spans="1:40" x14ac:dyDescent="0.2">
      <c r="A58" s="188" t="s">
        <v>163</v>
      </c>
      <c r="B58" s="188" t="s">
        <v>164</v>
      </c>
      <c r="D58" s="67">
        <v>445060</v>
      </c>
      <c r="E58" s="72">
        <v>1411.0587860681326</v>
      </c>
      <c r="F58" s="54"/>
      <c r="G58" s="87">
        <v>419687.96714429389</v>
      </c>
      <c r="H58" s="80">
        <v>1327.4517185650923</v>
      </c>
      <c r="I58" s="89"/>
      <c r="J58" s="102">
        <f t="shared" si="9"/>
        <v>6.0454515835530076E-2</v>
      </c>
      <c r="K58" s="125">
        <f t="shared" si="9"/>
        <v>6.2983132519060847E-2</v>
      </c>
      <c r="L58" s="102">
        <v>1.4432920878335143E-2</v>
      </c>
      <c r="M58" s="96">
        <f>INDEX('Pace of change parameters'!$E$20:$I$20,1,$B$6)</f>
        <v>1.2019795091496865E-2</v>
      </c>
      <c r="N58" s="107">
        <f>IF(INDEX('Pace of change parameters'!$E$28:$I$28,1,$B$6)=1,(1+L58)*D58,D58)</f>
        <v>451483.51576611184</v>
      </c>
      <c r="O58" s="93">
        <f>IF(K58&lt;INDEX('Pace of change parameters'!$E$16:$I$16,1,$B$6),1,IF(K58&gt;INDEX('Pace of change parameters'!$E$17:$I$17,1,$B$6),0,(K58-INDEX('Pace of change parameters'!$E$17:$I$17,1,$B$6))/(INDEX('Pace of change parameters'!$E$16:$I$16,1,$B$6)-INDEX('Pace of change parameters'!$E$17:$I$17,1,$B$6))))</f>
        <v>0</v>
      </c>
      <c r="P58" s="56">
        <v>1.4432920878335143E-2</v>
      </c>
      <c r="Q58" s="56">
        <v>1.2019795091496865E-2</v>
      </c>
      <c r="R58" s="9">
        <f>IF(INDEX('Pace of change parameters'!$E$29:$I$29,1,$B$6)=1,D58*(1+P58),D58)</f>
        <v>451483.51576611184</v>
      </c>
      <c r="S58" s="102">
        <f>IF(P58&lt;INDEX('Pace of change parameters'!$E$22:$I$22,1,$B$6),INDEX('Pace of change parameters'!$E$22:$I$22,1,$B$6),P58)</f>
        <v>1.9868988667141502E-2</v>
      </c>
      <c r="T58" s="131">
        <v>1.7442931601073131E-2</v>
      </c>
      <c r="U58" s="116">
        <f t="shared" si="3"/>
        <v>453902.89209619799</v>
      </c>
      <c r="V58" s="130">
        <f>IF(J58&gt;INDEX('Pace of change parameters'!$E$24:$I$24,1,$B$6),0,IF(J58&lt;INDEX('Pace of change parameters'!$E$23:$I$23,1,$B$6),1,(J58-INDEX('Pace of change parameters'!$E$24:$I$24,1,$B$6))/(INDEX('Pace of change parameters'!$E$23:$I$23,1,$B$6)-INDEX('Pace of change parameters'!$E$24:$I$24,1,$B$6))))</f>
        <v>0.79090968328939859</v>
      </c>
      <c r="W58" s="131">
        <f>MIN(S58, S58+(INDEX('Pace of change parameters'!$E$25:$I$25,1,$B$6)-S58)*(1-V58))</f>
        <v>1.5833545554626894E-2</v>
      </c>
      <c r="X58" s="131">
        <v>1.3417087971812292E-2</v>
      </c>
      <c r="Y58" s="107">
        <f t="shared" si="4"/>
        <v>452106.87778454222</v>
      </c>
      <c r="Z58" s="96">
        <v>0</v>
      </c>
      <c r="AA58" s="98">
        <f t="shared" si="7"/>
        <v>428370.02110269241</v>
      </c>
      <c r="AB58" s="98">
        <f>IF(INDEX('Pace of change parameters'!$E$27:$I$27,1,$B$6)=1,MAX(AA58,Y58),Y58)</f>
        <v>452106.87778454222</v>
      </c>
      <c r="AC58" s="96">
        <f t="shared" si="5"/>
        <v>1.5833545554626793E-2</v>
      </c>
      <c r="AD58" s="142">
        <v>1.3417087971812292E-2</v>
      </c>
      <c r="AE58" s="55">
        <f>IF(ROUND(AB58,0)/D58 &gt; (1+'Pace of change parameters'!$G$25), ROUND(AB58,0), ROUNDUP(AB58,0))</f>
        <v>452107</v>
      </c>
      <c r="AF58" s="55">
        <v>1429.9914724954913</v>
      </c>
      <c r="AG58" s="16">
        <f t="shared" si="10"/>
        <v>1.5833820159079748E-2</v>
      </c>
      <c r="AH58" s="16">
        <f t="shared" si="10"/>
        <v>1.3417361923037996E-2</v>
      </c>
      <c r="AI58" s="55"/>
      <c r="AJ58" s="55">
        <v>428370.02110269241</v>
      </c>
      <c r="AK58" s="55">
        <v>1354.9126141589575</v>
      </c>
      <c r="AL58" s="16">
        <f t="shared" si="8"/>
        <v>5.5412325158060494E-2</v>
      </c>
      <c r="AM58" s="57">
        <f t="shared" si="8"/>
        <v>5.5412325158060494E-2</v>
      </c>
      <c r="AN58" s="10"/>
    </row>
    <row r="59" spans="1:40" x14ac:dyDescent="0.2">
      <c r="A59" s="188" t="s">
        <v>165</v>
      </c>
      <c r="B59" s="188" t="s">
        <v>166</v>
      </c>
      <c r="D59" s="67">
        <v>384042</v>
      </c>
      <c r="E59" s="72">
        <v>1262.2154998988426</v>
      </c>
      <c r="F59" s="54"/>
      <c r="G59" s="87">
        <v>381993.06728739751</v>
      </c>
      <c r="H59" s="80">
        <v>1249.5723993288734</v>
      </c>
      <c r="I59" s="89"/>
      <c r="J59" s="102">
        <f t="shared" si="9"/>
        <v>5.3637955451713015E-3</v>
      </c>
      <c r="K59" s="125">
        <f t="shared" si="9"/>
        <v>1.0117941606872627E-2</v>
      </c>
      <c r="L59" s="102">
        <v>1.680541592299778E-2</v>
      </c>
      <c r="M59" s="96">
        <f>INDEX('Pace of change parameters'!$E$20:$I$20,1,$B$6)</f>
        <v>1.2019795091496865E-2</v>
      </c>
      <c r="N59" s="107">
        <f>IF(INDEX('Pace of change parameters'!$E$28:$I$28,1,$B$6)=1,(1+L59)*D59,D59)</f>
        <v>390495.98554189992</v>
      </c>
      <c r="O59" s="93">
        <f>IF(K59&lt;INDEX('Pace of change parameters'!$E$16:$I$16,1,$B$6),1,IF(K59&gt;INDEX('Pace of change parameters'!$E$17:$I$17,1,$B$6),0,(K59-INDEX('Pace of change parameters'!$E$17:$I$17,1,$B$6))/(INDEX('Pace of change parameters'!$E$16:$I$16,1,$B$6)-INDEX('Pace of change parameters'!$E$17:$I$17,1,$B$6))))</f>
        <v>0</v>
      </c>
      <c r="P59" s="56">
        <v>1.680541592299778E-2</v>
      </c>
      <c r="Q59" s="56">
        <v>1.2019795091496865E-2</v>
      </c>
      <c r="R59" s="9">
        <f>IF(INDEX('Pace of change parameters'!$E$29:$I$29,1,$B$6)=1,D59*(1+P59),D59)</f>
        <v>390495.98554189992</v>
      </c>
      <c r="S59" s="102">
        <f>IF(P59&lt;INDEX('Pace of change parameters'!$E$22:$I$22,1,$B$6),INDEX('Pace of change parameters'!$E$22:$I$22,1,$B$6),P59)</f>
        <v>1.9868988667141502E-2</v>
      </c>
      <c r="T59" s="131">
        <v>1.5068949051757707E-2</v>
      </c>
      <c r="U59" s="116">
        <f t="shared" si="3"/>
        <v>391672.52614570636</v>
      </c>
      <c r="V59" s="130">
        <f>IF(J59&gt;INDEX('Pace of change parameters'!$E$24:$I$24,1,$B$6),0,IF(J59&lt;INDEX('Pace of change parameters'!$E$23:$I$23,1,$B$6),1,(J59-INDEX('Pace of change parameters'!$E$24:$I$24,1,$B$6))/(INDEX('Pace of change parameters'!$E$23:$I$23,1,$B$6)-INDEX('Pace of change parameters'!$E$24:$I$24,1,$B$6))))</f>
        <v>1</v>
      </c>
      <c r="W59" s="131">
        <f>MIN(S59, S59+(INDEX('Pace of change parameters'!$E$25:$I$25,1,$B$6)-S59)*(1-V59))</f>
        <v>1.9868988667141502E-2</v>
      </c>
      <c r="X59" s="131">
        <v>1.5068949051757707E-2</v>
      </c>
      <c r="Y59" s="107">
        <f t="shared" si="4"/>
        <v>391672.52614570636</v>
      </c>
      <c r="Z59" s="96">
        <v>0</v>
      </c>
      <c r="AA59" s="98">
        <f t="shared" si="7"/>
        <v>389895.32963837677</v>
      </c>
      <c r="AB59" s="98">
        <f>IF(INDEX('Pace of change parameters'!$E$27:$I$27,1,$B$6)=1,MAX(AA59,Y59),Y59)</f>
        <v>391672.52614570636</v>
      </c>
      <c r="AC59" s="96">
        <f t="shared" si="5"/>
        <v>1.9868988667141485E-2</v>
      </c>
      <c r="AD59" s="142">
        <v>1.5068949051757707E-2</v>
      </c>
      <c r="AE59" s="55">
        <f>IF(ROUND(AB59,0)/D59 &gt; (1+'Pace of change parameters'!$G$25), ROUND(AB59,0), ROUNDUP(AB59,0))</f>
        <v>391673</v>
      </c>
      <c r="AF59" s="55">
        <v>1281.237311027201</v>
      </c>
      <c r="AG59" s="16">
        <f t="shared" si="10"/>
        <v>1.9870222527744286E-2</v>
      </c>
      <c r="AH59" s="16">
        <f t="shared" si="10"/>
        <v>1.5070177105163785E-2</v>
      </c>
      <c r="AI59" s="55"/>
      <c r="AJ59" s="55">
        <v>389895.32963837677</v>
      </c>
      <c r="AK59" s="55">
        <v>1275.4222112015329</v>
      </c>
      <c r="AL59" s="16">
        <f t="shared" si="8"/>
        <v>4.5593527967415781E-3</v>
      </c>
      <c r="AM59" s="57">
        <f t="shared" si="8"/>
        <v>4.5593527967415781E-3</v>
      </c>
      <c r="AN59" s="10"/>
    </row>
    <row r="60" spans="1:40" x14ac:dyDescent="0.2">
      <c r="A60" s="188" t="s">
        <v>167</v>
      </c>
      <c r="B60" s="188" t="s">
        <v>168</v>
      </c>
      <c r="D60" s="67">
        <v>296072</v>
      </c>
      <c r="E60" s="72">
        <v>1194.4120356726446</v>
      </c>
      <c r="F60" s="54"/>
      <c r="G60" s="87">
        <v>285098.98150862631</v>
      </c>
      <c r="H60" s="80">
        <v>1142.6970734080878</v>
      </c>
      <c r="I60" s="89"/>
      <c r="J60" s="102">
        <f t="shared" si="9"/>
        <v>3.8488452092354075E-2</v>
      </c>
      <c r="K60" s="125">
        <f t="shared" si="9"/>
        <v>4.5256930701955245E-2</v>
      </c>
      <c r="L60" s="102">
        <v>1.8615760912559676E-2</v>
      </c>
      <c r="M60" s="96">
        <f>INDEX('Pace of change parameters'!$E$20:$I$20,1,$B$6)</f>
        <v>1.2019795091496865E-2</v>
      </c>
      <c r="N60" s="107">
        <f>IF(INDEX('Pace of change parameters'!$E$28:$I$28,1,$B$6)=1,(1+L60)*D60,D60)</f>
        <v>301583.60556490335</v>
      </c>
      <c r="O60" s="93">
        <f>IF(K60&lt;INDEX('Pace of change parameters'!$E$16:$I$16,1,$B$6),1,IF(K60&gt;INDEX('Pace of change parameters'!$E$17:$I$17,1,$B$6),0,(K60-INDEX('Pace of change parameters'!$E$17:$I$17,1,$B$6))/(INDEX('Pace of change parameters'!$E$16:$I$16,1,$B$6)-INDEX('Pace of change parameters'!$E$17:$I$17,1,$B$6))))</f>
        <v>0</v>
      </c>
      <c r="P60" s="56">
        <v>1.8615760912559676E-2</v>
      </c>
      <c r="Q60" s="56">
        <v>1.2019795091496865E-2</v>
      </c>
      <c r="R60" s="9">
        <f>IF(INDEX('Pace of change parameters'!$E$29:$I$29,1,$B$6)=1,D60*(1+P60),D60)</f>
        <v>301583.60556490335</v>
      </c>
      <c r="S60" s="102">
        <f>IF(P60&lt;INDEX('Pace of change parameters'!$E$22:$I$22,1,$B$6),INDEX('Pace of change parameters'!$E$22:$I$22,1,$B$6),P60)</f>
        <v>1.9868988667141502E-2</v>
      </c>
      <c r="T60" s="131">
        <v>1.3264907668842696E-2</v>
      </c>
      <c r="U60" s="116">
        <f t="shared" si="3"/>
        <v>301954.65121265792</v>
      </c>
      <c r="V60" s="130">
        <f>IF(J60&gt;INDEX('Pace of change parameters'!$E$24:$I$24,1,$B$6),0,IF(J60&lt;INDEX('Pace of change parameters'!$E$23:$I$23,1,$B$6),1,(J60-INDEX('Pace of change parameters'!$E$24:$I$24,1,$B$6))/(INDEX('Pace of change parameters'!$E$23:$I$23,1,$B$6)-INDEX('Pace of change parameters'!$E$24:$I$24,1,$B$6))))</f>
        <v>1</v>
      </c>
      <c r="W60" s="131">
        <f>MIN(S60, S60+(INDEX('Pace of change parameters'!$E$25:$I$25,1,$B$6)-S60)*(1-V60))</f>
        <v>1.9868988667141502E-2</v>
      </c>
      <c r="X60" s="131">
        <v>1.3264907668842696E-2</v>
      </c>
      <c r="Y60" s="107">
        <f t="shared" si="4"/>
        <v>301954.65121265792</v>
      </c>
      <c r="Z60" s="96">
        <v>0</v>
      </c>
      <c r="AA60" s="98">
        <f t="shared" si="7"/>
        <v>290996.80306825979</v>
      </c>
      <c r="AB60" s="98">
        <f>IF(INDEX('Pace of change parameters'!$E$27:$I$27,1,$B$6)=1,MAX(AA60,Y60),Y60)</f>
        <v>301954.65121265792</v>
      </c>
      <c r="AC60" s="96">
        <f t="shared" si="5"/>
        <v>1.9868988667141485E-2</v>
      </c>
      <c r="AD60" s="142">
        <v>1.3264907668842696E-2</v>
      </c>
      <c r="AE60" s="55">
        <f>IF(ROUND(AB60,0)/D60 &gt; (1+'Pace of change parameters'!$G$25), ROUND(AB60,0), ROUNDUP(AB60,0))</f>
        <v>301955</v>
      </c>
      <c r="AF60" s="55">
        <v>1210.2571990089664</v>
      </c>
      <c r="AG60" s="16">
        <f t="shared" si="10"/>
        <v>1.9870166716204229E-2</v>
      </c>
      <c r="AH60" s="16">
        <f t="shared" si="10"/>
        <v>1.3266078089541722E-2</v>
      </c>
      <c r="AI60" s="55"/>
      <c r="AJ60" s="55">
        <v>290996.80306825979</v>
      </c>
      <c r="AK60" s="55">
        <v>1166.3359633122679</v>
      </c>
      <c r="AL60" s="16">
        <f t="shared" si="8"/>
        <v>3.7657447835156121E-2</v>
      </c>
      <c r="AM60" s="57">
        <f t="shared" si="8"/>
        <v>3.7657447835156344E-2</v>
      </c>
      <c r="AN60" s="10"/>
    </row>
    <row r="61" spans="1:40" x14ac:dyDescent="0.2">
      <c r="A61" s="188" t="s">
        <v>169</v>
      </c>
      <c r="B61" s="188" t="s">
        <v>170</v>
      </c>
      <c r="D61" s="67">
        <v>187092</v>
      </c>
      <c r="E61" s="72">
        <v>1299.1290415970218</v>
      </c>
      <c r="F61" s="54"/>
      <c r="G61" s="87">
        <v>176453.64213144567</v>
      </c>
      <c r="H61" s="80">
        <v>1223.3048357515297</v>
      </c>
      <c r="I61" s="89"/>
      <c r="J61" s="102">
        <f t="shared" si="9"/>
        <v>6.028981742768158E-2</v>
      </c>
      <c r="K61" s="125">
        <f t="shared" si="9"/>
        <v>6.1983083553258433E-2</v>
      </c>
      <c r="L61" s="102">
        <v>1.3635974752260527E-2</v>
      </c>
      <c r="M61" s="96">
        <f>INDEX('Pace of change parameters'!$E$20:$I$20,1,$B$6)</f>
        <v>1.2019795091496865E-2</v>
      </c>
      <c r="N61" s="107">
        <f>IF(INDEX('Pace of change parameters'!$E$28:$I$28,1,$B$6)=1,(1+L61)*D61,D61)</f>
        <v>189643.18178834993</v>
      </c>
      <c r="O61" s="93">
        <f>IF(K61&lt;INDEX('Pace of change parameters'!$E$16:$I$16,1,$B$6),1,IF(K61&gt;INDEX('Pace of change parameters'!$E$17:$I$17,1,$B$6),0,(K61-INDEX('Pace of change parameters'!$E$17:$I$17,1,$B$6))/(INDEX('Pace of change parameters'!$E$16:$I$16,1,$B$6)-INDEX('Pace of change parameters'!$E$17:$I$17,1,$B$6))))</f>
        <v>0</v>
      </c>
      <c r="P61" s="56">
        <v>1.3635974752260527E-2</v>
      </c>
      <c r="Q61" s="56">
        <v>1.2019795091496865E-2</v>
      </c>
      <c r="R61" s="9">
        <f>IF(INDEX('Pace of change parameters'!$E$29:$I$29,1,$B$6)=1,D61*(1+P61),D61)</f>
        <v>189643.18178834993</v>
      </c>
      <c r="S61" s="102">
        <f>IF(P61&lt;INDEX('Pace of change parameters'!$E$22:$I$22,1,$B$6),INDEX('Pace of change parameters'!$E$22:$I$22,1,$B$6),P61)</f>
        <v>1.9868988667141502E-2</v>
      </c>
      <c r="T61" s="131">
        <v>1.8242870852478887E-2</v>
      </c>
      <c r="U61" s="116">
        <f t="shared" si="3"/>
        <v>190809.32882771283</v>
      </c>
      <c r="V61" s="130">
        <f>IF(J61&gt;INDEX('Pace of change parameters'!$E$24:$I$24,1,$B$6),0,IF(J61&lt;INDEX('Pace of change parameters'!$E$23:$I$23,1,$B$6),1,(J61-INDEX('Pace of change parameters'!$E$24:$I$24,1,$B$6))/(INDEX('Pace of change parameters'!$E$23:$I$23,1,$B$6)-INDEX('Pace of change parameters'!$E$24:$I$24,1,$B$6))))</f>
        <v>0.79420365144636851</v>
      </c>
      <c r="W61" s="131">
        <f>MIN(S61, S61+(INDEX('Pace of change parameters'!$E$25:$I$25,1,$B$6)-S61)*(1-V61))</f>
        <v>1.5897119140056416E-2</v>
      </c>
      <c r="X61" s="131">
        <v>1.42773342248812E-2</v>
      </c>
      <c r="Y61" s="107">
        <f t="shared" si="4"/>
        <v>190066.22381415142</v>
      </c>
      <c r="Z61" s="96">
        <v>0</v>
      </c>
      <c r="AA61" s="98">
        <f t="shared" si="7"/>
        <v>180103.92558504405</v>
      </c>
      <c r="AB61" s="98">
        <f>IF(INDEX('Pace of change parameters'!$E$27:$I$27,1,$B$6)=1,MAX(AA61,Y61),Y61)</f>
        <v>190066.22381415142</v>
      </c>
      <c r="AC61" s="96">
        <f t="shared" si="5"/>
        <v>1.5897119140056315E-2</v>
      </c>
      <c r="AD61" s="142">
        <v>1.42773342248812E-2</v>
      </c>
      <c r="AE61" s="55">
        <f>IF(ROUND(AB61,0)/D61 &gt; (1+'Pace of change parameters'!$G$25), ROUND(AB61,0), ROUNDUP(AB61,0))</f>
        <v>190066</v>
      </c>
      <c r="AF61" s="55">
        <v>1317.6755894828596</v>
      </c>
      <c r="AG61" s="16">
        <f t="shared" si="10"/>
        <v>1.5895922861479894E-2</v>
      </c>
      <c r="AH61" s="16">
        <f t="shared" si="10"/>
        <v>1.4276139853696579E-2</v>
      </c>
      <c r="AI61" s="55"/>
      <c r="AJ61" s="55">
        <v>180103.92558504405</v>
      </c>
      <c r="AK61" s="55">
        <v>1248.6112524778234</v>
      </c>
      <c r="AL61" s="16">
        <f t="shared" si="8"/>
        <v>5.5312922150893895E-2</v>
      </c>
      <c r="AM61" s="57">
        <f t="shared" si="8"/>
        <v>5.5312922150894117E-2</v>
      </c>
      <c r="AN61" s="10"/>
    </row>
    <row r="62" spans="1:40" x14ac:dyDescent="0.2">
      <c r="A62" s="188" t="s">
        <v>171</v>
      </c>
      <c r="B62" s="188" t="s">
        <v>172</v>
      </c>
      <c r="D62" s="67">
        <v>193656</v>
      </c>
      <c r="E62" s="72">
        <v>1189.2294560563075</v>
      </c>
      <c r="F62" s="54"/>
      <c r="G62" s="87">
        <v>188034.27235570553</v>
      </c>
      <c r="H62" s="80">
        <v>1151.0742627653474</v>
      </c>
      <c r="I62" s="89"/>
      <c r="J62" s="102">
        <f t="shared" si="9"/>
        <v>2.989735633757129E-2</v>
      </c>
      <c r="K62" s="125">
        <f t="shared" si="9"/>
        <v>3.314746452526518E-2</v>
      </c>
      <c r="L62" s="102">
        <v>1.5213485998551768E-2</v>
      </c>
      <c r="M62" s="96">
        <f>INDEX('Pace of change parameters'!$E$20:$I$20,1,$B$6)</f>
        <v>1.2019795091496865E-2</v>
      </c>
      <c r="N62" s="107">
        <f>IF(INDEX('Pace of change parameters'!$E$28:$I$28,1,$B$6)=1,(1+L62)*D62,D62)</f>
        <v>196602.18284453553</v>
      </c>
      <c r="O62" s="93">
        <f>IF(K62&lt;INDEX('Pace of change parameters'!$E$16:$I$16,1,$B$6),1,IF(K62&gt;INDEX('Pace of change parameters'!$E$17:$I$17,1,$B$6),0,(K62-INDEX('Pace of change parameters'!$E$17:$I$17,1,$B$6))/(INDEX('Pace of change parameters'!$E$16:$I$16,1,$B$6)-INDEX('Pace of change parameters'!$E$17:$I$17,1,$B$6))))</f>
        <v>0</v>
      </c>
      <c r="P62" s="56">
        <v>1.5213485998551768E-2</v>
      </c>
      <c r="Q62" s="56">
        <v>1.2019795091496865E-2</v>
      </c>
      <c r="R62" s="9">
        <f>IF(INDEX('Pace of change parameters'!$E$29:$I$29,1,$B$6)=1,D62*(1+P62),D62)</f>
        <v>196602.18284453553</v>
      </c>
      <c r="S62" s="102">
        <f>IF(P62&lt;INDEX('Pace of change parameters'!$E$22:$I$22,1,$B$6),INDEX('Pace of change parameters'!$E$22:$I$22,1,$B$6),P62)</f>
        <v>1.9868988667141502E-2</v>
      </c>
      <c r="T62" s="131">
        <v>1.6660652331567771E-2</v>
      </c>
      <c r="U62" s="116">
        <f t="shared" si="3"/>
        <v>197503.74886932396</v>
      </c>
      <c r="V62" s="130">
        <f>IF(J62&gt;INDEX('Pace of change parameters'!$E$24:$I$24,1,$B$6),0,IF(J62&lt;INDEX('Pace of change parameters'!$E$23:$I$23,1,$B$6),1,(J62-INDEX('Pace of change parameters'!$E$24:$I$24,1,$B$6))/(INDEX('Pace of change parameters'!$E$23:$I$23,1,$B$6)-INDEX('Pace of change parameters'!$E$24:$I$24,1,$B$6))))</f>
        <v>1</v>
      </c>
      <c r="W62" s="131">
        <f>MIN(S62, S62+(INDEX('Pace of change parameters'!$E$25:$I$25,1,$B$6)-S62)*(1-V62))</f>
        <v>1.9868988667141502E-2</v>
      </c>
      <c r="X62" s="131">
        <v>1.6660652331567771E-2</v>
      </c>
      <c r="Y62" s="107">
        <f t="shared" si="4"/>
        <v>197503.74886932396</v>
      </c>
      <c r="Z62" s="96">
        <v>0</v>
      </c>
      <c r="AA62" s="98">
        <f t="shared" si="7"/>
        <v>191924.12345086253</v>
      </c>
      <c r="AB62" s="98">
        <f>IF(INDEX('Pace of change parameters'!$E$27:$I$27,1,$B$6)=1,MAX(AA62,Y62),Y62)</f>
        <v>197503.74886932396</v>
      </c>
      <c r="AC62" s="96">
        <f t="shared" si="5"/>
        <v>1.9868988667141485E-2</v>
      </c>
      <c r="AD62" s="142">
        <v>1.6660652331567771E-2</v>
      </c>
      <c r="AE62" s="55">
        <f>IF(ROUND(AB62,0)/D62 &gt; (1+'Pace of change parameters'!$G$25), ROUND(AB62,0), ROUNDUP(AB62,0))</f>
        <v>197504</v>
      </c>
      <c r="AF62" s="55">
        <v>1209.0443318925575</v>
      </c>
      <c r="AG62" s="16">
        <f t="shared" si="10"/>
        <v>1.9870285454620662E-2</v>
      </c>
      <c r="AH62" s="16">
        <f t="shared" si="10"/>
        <v>1.6661945039571746E-2</v>
      </c>
      <c r="AI62" s="55"/>
      <c r="AJ62" s="55">
        <v>191924.12345086253</v>
      </c>
      <c r="AK62" s="55">
        <v>1174.8864509666275</v>
      </c>
      <c r="AL62" s="16">
        <f t="shared" si="8"/>
        <v>2.9073346533043054E-2</v>
      </c>
      <c r="AM62" s="57">
        <f t="shared" si="8"/>
        <v>2.9073346533043054E-2</v>
      </c>
      <c r="AN62" s="10"/>
    </row>
    <row r="63" spans="1:40" x14ac:dyDescent="0.2">
      <c r="A63" s="188" t="s">
        <v>173</v>
      </c>
      <c r="B63" s="188" t="s">
        <v>174</v>
      </c>
      <c r="D63" s="67">
        <v>389614</v>
      </c>
      <c r="E63" s="72">
        <v>1330.0703108815426</v>
      </c>
      <c r="F63" s="54"/>
      <c r="G63" s="87">
        <v>379318.33044294099</v>
      </c>
      <c r="H63" s="80">
        <v>1291.6123317300276</v>
      </c>
      <c r="I63" s="89"/>
      <c r="J63" s="102">
        <f t="shared" si="9"/>
        <v>2.7142557400367195E-2</v>
      </c>
      <c r="K63" s="125">
        <f t="shared" si="9"/>
        <v>2.9775171858264171E-2</v>
      </c>
      <c r="L63" s="102">
        <v>1.4613649201659529E-2</v>
      </c>
      <c r="M63" s="96">
        <f>INDEX('Pace of change parameters'!$E$20:$I$20,1,$B$6)</f>
        <v>1.2019795091496865E-2</v>
      </c>
      <c r="N63" s="107">
        <f>IF(INDEX('Pace of change parameters'!$E$28:$I$28,1,$B$6)=1,(1+L63)*D63,D63)</f>
        <v>395307.68232005538</v>
      </c>
      <c r="O63" s="93">
        <f>IF(K63&lt;INDEX('Pace of change parameters'!$E$16:$I$16,1,$B$6),1,IF(K63&gt;INDEX('Pace of change parameters'!$E$17:$I$17,1,$B$6),0,(K63-INDEX('Pace of change parameters'!$E$17:$I$17,1,$B$6))/(INDEX('Pace of change parameters'!$E$16:$I$16,1,$B$6)-INDEX('Pace of change parameters'!$E$17:$I$17,1,$B$6))))</f>
        <v>0</v>
      </c>
      <c r="P63" s="56">
        <v>1.4613649201659529E-2</v>
      </c>
      <c r="Q63" s="56">
        <v>1.2019795091496865E-2</v>
      </c>
      <c r="R63" s="9">
        <f>IF(INDEX('Pace of change parameters'!$E$29:$I$29,1,$B$6)=1,D63*(1+P63),D63)</f>
        <v>395307.68232005538</v>
      </c>
      <c r="S63" s="102">
        <f>IF(P63&lt;INDEX('Pace of change parameters'!$E$22:$I$22,1,$B$6),INDEX('Pace of change parameters'!$E$22:$I$22,1,$B$6),P63)</f>
        <v>1.9868988667141502E-2</v>
      </c>
      <c r="T63" s="131">
        <v>1.7261699311076573E-2</v>
      </c>
      <c r="U63" s="116">
        <f t="shared" si="3"/>
        <v>397355.23615055968</v>
      </c>
      <c r="V63" s="130">
        <f>IF(J63&gt;INDEX('Pace of change parameters'!$E$24:$I$24,1,$B$6),0,IF(J63&lt;INDEX('Pace of change parameters'!$E$23:$I$23,1,$B$6),1,(J63-INDEX('Pace of change parameters'!$E$24:$I$24,1,$B$6))/(INDEX('Pace of change parameters'!$E$23:$I$23,1,$B$6)-INDEX('Pace of change parameters'!$E$24:$I$24,1,$B$6))))</f>
        <v>1</v>
      </c>
      <c r="W63" s="131">
        <f>MIN(S63, S63+(INDEX('Pace of change parameters'!$E$25:$I$25,1,$B$6)-S63)*(1-V63))</f>
        <v>1.9868988667141502E-2</v>
      </c>
      <c r="X63" s="131">
        <v>1.7261699311076573E-2</v>
      </c>
      <c r="Y63" s="107">
        <f t="shared" si="4"/>
        <v>397355.23615055968</v>
      </c>
      <c r="Z63" s="96">
        <v>0</v>
      </c>
      <c r="AA63" s="98">
        <f t="shared" si="7"/>
        <v>387165.260710501</v>
      </c>
      <c r="AB63" s="98">
        <f>IF(INDEX('Pace of change parameters'!$E$27:$I$27,1,$B$6)=1,MAX(AA63,Y63),Y63)</f>
        <v>397355.23615055968</v>
      </c>
      <c r="AC63" s="96">
        <f t="shared" si="5"/>
        <v>1.9868988667141485E-2</v>
      </c>
      <c r="AD63" s="142">
        <v>1.7261699311076573E-2</v>
      </c>
      <c r="AE63" s="55">
        <f>IF(ROUND(AB63,0)/D63 &gt; (1+'Pace of change parameters'!$G$25), ROUND(AB63,0), ROUNDUP(AB63,0))</f>
        <v>397355</v>
      </c>
      <c r="AF63" s="55">
        <v>1353.0287805371104</v>
      </c>
      <c r="AG63" s="16">
        <f t="shared" si="10"/>
        <v>1.9868382552988395E-2</v>
      </c>
      <c r="AH63" s="16">
        <f t="shared" si="10"/>
        <v>1.7261094746450878E-2</v>
      </c>
      <c r="AI63" s="55"/>
      <c r="AJ63" s="55">
        <v>387165.260710501</v>
      </c>
      <c r="AK63" s="55">
        <v>1318.3318205772209</v>
      </c>
      <c r="AL63" s="16">
        <f t="shared" si="8"/>
        <v>2.6318836743770557E-2</v>
      </c>
      <c r="AM63" s="57">
        <f t="shared" si="8"/>
        <v>2.6318836743770335E-2</v>
      </c>
      <c r="AN63" s="10"/>
    </row>
    <row r="64" spans="1:40" x14ac:dyDescent="0.2">
      <c r="A64" s="188" t="s">
        <v>175</v>
      </c>
      <c r="B64" s="188" t="s">
        <v>176</v>
      </c>
      <c r="D64" s="67">
        <v>255897</v>
      </c>
      <c r="E64" s="72">
        <v>1190.086927975668</v>
      </c>
      <c r="F64" s="54"/>
      <c r="G64" s="87">
        <v>251115.29909741168</v>
      </c>
      <c r="H64" s="80">
        <v>1159.1237746135273</v>
      </c>
      <c r="I64" s="89"/>
      <c r="J64" s="102">
        <f t="shared" si="9"/>
        <v>1.9041854159325577E-2</v>
      </c>
      <c r="K64" s="125">
        <f t="shared" si="9"/>
        <v>2.6712551360155157E-2</v>
      </c>
      <c r="L64" s="102">
        <v>1.9637634709867235E-2</v>
      </c>
      <c r="M64" s="96">
        <f>INDEX('Pace of change parameters'!$E$20:$I$20,1,$B$6)</f>
        <v>1.2019795091496865E-2</v>
      </c>
      <c r="N64" s="107">
        <f>IF(INDEX('Pace of change parameters'!$E$28:$I$28,1,$B$6)=1,(1+L64)*D64,D64)</f>
        <v>260922.21180935091</v>
      </c>
      <c r="O64" s="93">
        <f>IF(K64&lt;INDEX('Pace of change parameters'!$E$16:$I$16,1,$B$6),1,IF(K64&gt;INDEX('Pace of change parameters'!$E$17:$I$17,1,$B$6),0,(K64-INDEX('Pace of change parameters'!$E$17:$I$17,1,$B$6))/(INDEX('Pace of change parameters'!$E$16:$I$16,1,$B$6)-INDEX('Pace of change parameters'!$E$17:$I$17,1,$B$6))))</f>
        <v>0</v>
      </c>
      <c r="P64" s="56">
        <v>1.9637634709867235E-2</v>
      </c>
      <c r="Q64" s="56">
        <v>1.2019795091496865E-2</v>
      </c>
      <c r="R64" s="9">
        <f>IF(INDEX('Pace of change parameters'!$E$29:$I$29,1,$B$6)=1,D64*(1+P64),D64)</f>
        <v>260922.21180935091</v>
      </c>
      <c r="S64" s="102">
        <f>IF(P64&lt;INDEX('Pace of change parameters'!$E$22:$I$22,1,$B$6),INDEX('Pace of change parameters'!$E$22:$I$22,1,$B$6),P64)</f>
        <v>1.9868988667141502E-2</v>
      </c>
      <c r="T64" s="131">
        <v>1.2249420574574454E-2</v>
      </c>
      <c r="U64" s="116">
        <f t="shared" si="3"/>
        <v>260981.41459295549</v>
      </c>
      <c r="V64" s="130">
        <f>IF(J64&gt;INDEX('Pace of change parameters'!$E$24:$I$24,1,$B$6),0,IF(J64&lt;INDEX('Pace of change parameters'!$E$23:$I$23,1,$B$6),1,(J64-INDEX('Pace of change parameters'!$E$24:$I$24,1,$B$6))/(INDEX('Pace of change parameters'!$E$23:$I$23,1,$B$6)-INDEX('Pace of change parameters'!$E$24:$I$24,1,$B$6))))</f>
        <v>1</v>
      </c>
      <c r="W64" s="131">
        <f>MIN(S64, S64+(INDEX('Pace of change parameters'!$E$25:$I$25,1,$B$6)-S64)*(1-V64))</f>
        <v>1.9868988667141502E-2</v>
      </c>
      <c r="X64" s="131">
        <v>1.2249420574574454E-2</v>
      </c>
      <c r="Y64" s="107">
        <f t="shared" si="4"/>
        <v>260981.41459295549</v>
      </c>
      <c r="Z64" s="96">
        <v>0</v>
      </c>
      <c r="AA64" s="98">
        <f t="shared" si="7"/>
        <v>256310.1027306394</v>
      </c>
      <c r="AB64" s="98">
        <f>IF(INDEX('Pace of change parameters'!$E$27:$I$27,1,$B$6)=1,MAX(AA64,Y64),Y64)</f>
        <v>260981.41459295549</v>
      </c>
      <c r="AC64" s="96">
        <f t="shared" si="5"/>
        <v>1.9868988667141485E-2</v>
      </c>
      <c r="AD64" s="142">
        <v>1.2249420574574454E-2</v>
      </c>
      <c r="AE64" s="55">
        <f>IF(ROUND(AB64,0)/D64 &gt; (1+'Pace of change parameters'!$G$25), ROUND(AB64,0), ROUNDUP(AB64,0))</f>
        <v>260981</v>
      </c>
      <c r="AF64" s="55">
        <v>1204.6628895560232</v>
      </c>
      <c r="AG64" s="16">
        <f t="shared" si="10"/>
        <v>1.9867368511549577E-2</v>
      </c>
      <c r="AH64" s="16">
        <f t="shared" si="10"/>
        <v>1.2247812523366486E-2</v>
      </c>
      <c r="AI64" s="55"/>
      <c r="AJ64" s="55">
        <v>256310.1027306394</v>
      </c>
      <c r="AK64" s="55">
        <v>1183.1024824714948</v>
      </c>
      <c r="AL64" s="16">
        <f t="shared" si="8"/>
        <v>1.8223617483659416E-2</v>
      </c>
      <c r="AM64" s="57">
        <f t="shared" si="8"/>
        <v>1.8223617483659416E-2</v>
      </c>
      <c r="AN64" s="10"/>
    </row>
    <row r="65" spans="1:40" x14ac:dyDescent="0.2">
      <c r="A65" s="188" t="s">
        <v>177</v>
      </c>
      <c r="B65" s="188" t="s">
        <v>178</v>
      </c>
      <c r="D65" s="67">
        <v>371875</v>
      </c>
      <c r="E65" s="72">
        <v>1343.5642001871283</v>
      </c>
      <c r="F65" s="54"/>
      <c r="G65" s="87">
        <v>377624.26546639064</v>
      </c>
      <c r="H65" s="80">
        <v>1354.9572739786406</v>
      </c>
      <c r="I65" s="89"/>
      <c r="J65" s="102">
        <f t="shared" si="9"/>
        <v>-1.5224830584681603E-2</v>
      </c>
      <c r="K65" s="125">
        <f t="shared" si="9"/>
        <v>-8.4084376757195267E-3</v>
      </c>
      <c r="L65" s="102">
        <v>1.9024769190393753E-2</v>
      </c>
      <c r="M65" s="96">
        <f>INDEX('Pace of change parameters'!$E$20:$I$20,1,$B$6)</f>
        <v>1.2019795091496865E-2</v>
      </c>
      <c r="N65" s="107">
        <f>IF(INDEX('Pace of change parameters'!$E$28:$I$28,1,$B$6)=1,(1+L65)*D65,D65)</f>
        <v>378949.83604267769</v>
      </c>
      <c r="O65" s="93">
        <f>IF(K65&lt;INDEX('Pace of change parameters'!$E$16:$I$16,1,$B$6),1,IF(K65&gt;INDEX('Pace of change parameters'!$E$17:$I$17,1,$B$6),0,(K65-INDEX('Pace of change parameters'!$E$17:$I$17,1,$B$6))/(INDEX('Pace of change parameters'!$E$16:$I$16,1,$B$6)-INDEX('Pace of change parameters'!$E$17:$I$17,1,$B$6))))</f>
        <v>0</v>
      </c>
      <c r="P65" s="56">
        <v>1.9024769190393753E-2</v>
      </c>
      <c r="Q65" s="56">
        <v>1.2019795091496865E-2</v>
      </c>
      <c r="R65" s="9">
        <f>IF(INDEX('Pace of change parameters'!$E$29:$I$29,1,$B$6)=1,D65*(1+P65),D65)</f>
        <v>378949.83604267769</v>
      </c>
      <c r="S65" s="102">
        <f>IF(P65&lt;INDEX('Pace of change parameters'!$E$22:$I$22,1,$B$6),INDEX('Pace of change parameters'!$E$22:$I$22,1,$B$6),P65)</f>
        <v>1.9868988667141502E-2</v>
      </c>
      <c r="T65" s="131">
        <v>1.2858211239662909E-2</v>
      </c>
      <c r="U65" s="116">
        <f t="shared" si="3"/>
        <v>379263.78016059322</v>
      </c>
      <c r="V65" s="130">
        <f>IF(J65&gt;INDEX('Pace of change parameters'!$E$24:$I$24,1,$B$6),0,IF(J65&lt;INDEX('Pace of change parameters'!$E$23:$I$23,1,$B$6),1,(J65-INDEX('Pace of change parameters'!$E$24:$I$24,1,$B$6))/(INDEX('Pace of change parameters'!$E$23:$I$23,1,$B$6)-INDEX('Pace of change parameters'!$E$24:$I$24,1,$B$6))))</f>
        <v>1</v>
      </c>
      <c r="W65" s="131">
        <f>MIN(S65, S65+(INDEX('Pace of change parameters'!$E$25:$I$25,1,$B$6)-S65)*(1-V65))</f>
        <v>1.9868988667141502E-2</v>
      </c>
      <c r="X65" s="131">
        <v>1.2858211239662909E-2</v>
      </c>
      <c r="Y65" s="107">
        <f t="shared" si="4"/>
        <v>379263.78016059322</v>
      </c>
      <c r="Z65" s="96">
        <v>0</v>
      </c>
      <c r="AA65" s="98">
        <f t="shared" si="7"/>
        <v>385436.15073698416</v>
      </c>
      <c r="AB65" s="98">
        <f>IF(INDEX('Pace of change parameters'!$E$27:$I$27,1,$B$6)=1,MAX(AA65,Y65),Y65)</f>
        <v>379263.78016059322</v>
      </c>
      <c r="AC65" s="96">
        <f t="shared" si="5"/>
        <v>1.9868988667141485E-2</v>
      </c>
      <c r="AD65" s="142">
        <v>1.2858211239662909E-2</v>
      </c>
      <c r="AE65" s="55">
        <f>IF(ROUND(AB65,0)/D65 &gt; (1+'Pace of change parameters'!$G$25), ROUND(AB65,0), ROUNDUP(AB65,0))</f>
        <v>379264</v>
      </c>
      <c r="AF65" s="55">
        <v>1360.8408212950819</v>
      </c>
      <c r="AG65" s="16">
        <f t="shared" si="10"/>
        <v>1.9869579831932827E-2</v>
      </c>
      <c r="AH65" s="16">
        <f t="shared" si="10"/>
        <v>1.2858798340672717E-2</v>
      </c>
      <c r="AI65" s="55"/>
      <c r="AJ65" s="55">
        <v>385436.15073698416</v>
      </c>
      <c r="AK65" s="55">
        <v>1382.9871749644904</v>
      </c>
      <c r="AL65" s="16">
        <f t="shared" si="8"/>
        <v>-1.6013419408590801E-2</v>
      </c>
      <c r="AM65" s="57">
        <f t="shared" si="8"/>
        <v>-1.601341940859069E-2</v>
      </c>
      <c r="AN65" s="10"/>
    </row>
    <row r="66" spans="1:40" x14ac:dyDescent="0.2">
      <c r="A66" s="188" t="s">
        <v>179</v>
      </c>
      <c r="B66" s="188" t="s">
        <v>180</v>
      </c>
      <c r="D66" s="67">
        <v>417456</v>
      </c>
      <c r="E66" s="72">
        <v>1124.1266188015823</v>
      </c>
      <c r="F66" s="54"/>
      <c r="G66" s="87">
        <v>412936.39148344664</v>
      </c>
      <c r="H66" s="80">
        <v>1106.0654725194038</v>
      </c>
      <c r="I66" s="89"/>
      <c r="J66" s="102">
        <f t="shared" si="9"/>
        <v>1.0945047735601454E-2</v>
      </c>
      <c r="K66" s="125">
        <f t="shared" si="9"/>
        <v>1.6329183697452176E-2</v>
      </c>
      <c r="L66" s="102">
        <v>1.7409654990471202E-2</v>
      </c>
      <c r="M66" s="96">
        <f>INDEX('Pace of change parameters'!$E$20:$I$20,1,$B$6)</f>
        <v>1.2019795091496865E-2</v>
      </c>
      <c r="N66" s="107">
        <f>IF(INDEX('Pace of change parameters'!$E$28:$I$28,1,$B$6)=1,(1+L66)*D66,D66)</f>
        <v>424723.76493370213</v>
      </c>
      <c r="O66" s="93">
        <f>IF(K66&lt;INDEX('Pace of change parameters'!$E$16:$I$16,1,$B$6),1,IF(K66&gt;INDEX('Pace of change parameters'!$E$17:$I$17,1,$B$6),0,(K66-INDEX('Pace of change parameters'!$E$17:$I$17,1,$B$6))/(INDEX('Pace of change parameters'!$E$16:$I$16,1,$B$6)-INDEX('Pace of change parameters'!$E$17:$I$17,1,$B$6))))</f>
        <v>0</v>
      </c>
      <c r="P66" s="56">
        <v>1.7409654990471202E-2</v>
      </c>
      <c r="Q66" s="56">
        <v>1.2019795091496865E-2</v>
      </c>
      <c r="R66" s="9">
        <f>IF(INDEX('Pace of change parameters'!$E$29:$I$29,1,$B$6)=1,D66*(1+P66),D66)</f>
        <v>424723.76493370213</v>
      </c>
      <c r="S66" s="102">
        <f>IF(P66&lt;INDEX('Pace of change parameters'!$E$22:$I$22,1,$B$6),INDEX('Pace of change parameters'!$E$22:$I$22,1,$B$6),P66)</f>
        <v>1.9868988667141502E-2</v>
      </c>
      <c r="T66" s="131">
        <v>1.4466100128329717E-2</v>
      </c>
      <c r="U66" s="116">
        <f t="shared" si="3"/>
        <v>425750.42853303021</v>
      </c>
      <c r="V66" s="130">
        <f>IF(J66&gt;INDEX('Pace of change parameters'!$E$24:$I$24,1,$B$6),0,IF(J66&lt;INDEX('Pace of change parameters'!$E$23:$I$23,1,$B$6),1,(J66-INDEX('Pace of change parameters'!$E$24:$I$24,1,$B$6))/(INDEX('Pace of change parameters'!$E$23:$I$23,1,$B$6)-INDEX('Pace of change parameters'!$E$24:$I$24,1,$B$6))))</f>
        <v>1</v>
      </c>
      <c r="W66" s="131">
        <f>MIN(S66, S66+(INDEX('Pace of change parameters'!$E$25:$I$25,1,$B$6)-S66)*(1-V66))</f>
        <v>1.9868988667141502E-2</v>
      </c>
      <c r="X66" s="131">
        <v>1.4466100128329717E-2</v>
      </c>
      <c r="Y66" s="107">
        <f t="shared" si="4"/>
        <v>425750.42853303021</v>
      </c>
      <c r="Z66" s="96">
        <v>0</v>
      </c>
      <c r="AA66" s="98">
        <f t="shared" si="7"/>
        <v>421478.77609513851</v>
      </c>
      <c r="AB66" s="98">
        <f>IF(INDEX('Pace of change parameters'!$E$27:$I$27,1,$B$6)=1,MAX(AA66,Y66),Y66)</f>
        <v>425750.42853303021</v>
      </c>
      <c r="AC66" s="96">
        <f t="shared" si="5"/>
        <v>1.9868988667141485E-2</v>
      </c>
      <c r="AD66" s="142">
        <v>1.4466100128329717E-2</v>
      </c>
      <c r="AE66" s="55">
        <f>IF(ROUND(AB66,0)/D66 &gt; (1+'Pace of change parameters'!$G$25), ROUND(AB66,0), ROUNDUP(AB66,0))</f>
        <v>425750</v>
      </c>
      <c r="AF66" s="55">
        <v>1140.3871991844376</v>
      </c>
      <c r="AG66" s="16">
        <f t="shared" si="10"/>
        <v>1.9867962132536165E-2</v>
      </c>
      <c r="AH66" s="16">
        <f t="shared" si="10"/>
        <v>1.4465079031924732E-2</v>
      </c>
      <c r="AI66" s="55"/>
      <c r="AJ66" s="55">
        <v>421478.77609513851</v>
      </c>
      <c r="AK66" s="55">
        <v>1128.9465672033346</v>
      </c>
      <c r="AL66" s="16">
        <f t="shared" si="8"/>
        <v>1.0133900322177425E-2</v>
      </c>
      <c r="AM66" s="57">
        <f t="shared" si="8"/>
        <v>1.0133900322177425E-2</v>
      </c>
      <c r="AN66" s="10"/>
    </row>
    <row r="67" spans="1:40" x14ac:dyDescent="0.2">
      <c r="A67" s="188" t="s">
        <v>181</v>
      </c>
      <c r="B67" s="188" t="s">
        <v>182</v>
      </c>
      <c r="D67" s="67">
        <v>225648</v>
      </c>
      <c r="E67" s="72">
        <v>1332.2927111034769</v>
      </c>
      <c r="F67" s="54"/>
      <c r="G67" s="87">
        <v>219357.72874995638</v>
      </c>
      <c r="H67" s="80">
        <v>1293.4200805323221</v>
      </c>
      <c r="I67" s="89"/>
      <c r="J67" s="102">
        <f t="shared" si="9"/>
        <v>2.8675858771376239E-2</v>
      </c>
      <c r="K67" s="125">
        <f t="shared" si="9"/>
        <v>3.0054141849379823E-2</v>
      </c>
      <c r="L67" s="102">
        <v>1.3375761352671933E-2</v>
      </c>
      <c r="M67" s="96">
        <f>INDEX('Pace of change parameters'!$E$20:$I$20,1,$B$6)</f>
        <v>1.2019795091496865E-2</v>
      </c>
      <c r="N67" s="107">
        <f>IF(INDEX('Pace of change parameters'!$E$28:$I$28,1,$B$6)=1,(1+L67)*D67,D67)</f>
        <v>228666.21379770772</v>
      </c>
      <c r="O67" s="93">
        <f>IF(K67&lt;INDEX('Pace of change parameters'!$E$16:$I$16,1,$B$6),1,IF(K67&gt;INDEX('Pace of change parameters'!$E$17:$I$17,1,$B$6),0,(K67-INDEX('Pace of change parameters'!$E$17:$I$17,1,$B$6))/(INDEX('Pace of change parameters'!$E$16:$I$16,1,$B$6)-INDEX('Pace of change parameters'!$E$17:$I$17,1,$B$6))))</f>
        <v>0</v>
      </c>
      <c r="P67" s="56">
        <v>1.3375761352671933E-2</v>
      </c>
      <c r="Q67" s="56">
        <v>1.2019795091496865E-2</v>
      </c>
      <c r="R67" s="9">
        <f>IF(INDEX('Pace of change parameters'!$E$29:$I$29,1,$B$6)=1,D67*(1+P67),D67)</f>
        <v>228666.21379770772</v>
      </c>
      <c r="S67" s="102">
        <f>IF(P67&lt;INDEX('Pace of change parameters'!$E$22:$I$22,1,$B$6),INDEX('Pace of change parameters'!$E$22:$I$22,1,$B$6),P67)</f>
        <v>1.9868988667141502E-2</v>
      </c>
      <c r="T67" s="131">
        <v>1.8504334022545033E-2</v>
      </c>
      <c r="U67" s="116">
        <f t="shared" si="3"/>
        <v>230131.39755476316</v>
      </c>
      <c r="V67" s="130">
        <f>IF(J67&gt;INDEX('Pace of change parameters'!$E$24:$I$24,1,$B$6),0,IF(J67&lt;INDEX('Pace of change parameters'!$E$23:$I$23,1,$B$6),1,(J67-INDEX('Pace of change parameters'!$E$24:$I$24,1,$B$6))/(INDEX('Pace of change parameters'!$E$23:$I$23,1,$B$6)-INDEX('Pace of change parameters'!$E$24:$I$24,1,$B$6))))</f>
        <v>1</v>
      </c>
      <c r="W67" s="131">
        <f>MIN(S67, S67+(INDEX('Pace of change parameters'!$E$25:$I$25,1,$B$6)-S67)*(1-V67))</f>
        <v>1.9868988667141502E-2</v>
      </c>
      <c r="X67" s="131">
        <v>1.8504334022545033E-2</v>
      </c>
      <c r="Y67" s="107">
        <f t="shared" si="4"/>
        <v>230131.39755476316</v>
      </c>
      <c r="Z67" s="96">
        <v>0</v>
      </c>
      <c r="AA67" s="98">
        <f t="shared" si="7"/>
        <v>223895.56587251581</v>
      </c>
      <c r="AB67" s="98">
        <f>IF(INDEX('Pace of change parameters'!$E$27:$I$27,1,$B$6)=1,MAX(AA67,Y67),Y67)</f>
        <v>230131.39755476316</v>
      </c>
      <c r="AC67" s="96">
        <f t="shared" si="5"/>
        <v>1.9868988667141485E-2</v>
      </c>
      <c r="AD67" s="142">
        <v>1.8504334022545033E-2</v>
      </c>
      <c r="AE67" s="55">
        <f>IF(ROUND(AB67,0)/D67 &gt; (1+'Pace of change parameters'!$G$25), ROUND(AB67,0), ROUNDUP(AB67,0))</f>
        <v>230131</v>
      </c>
      <c r="AF67" s="55">
        <v>1356.9435563051388</v>
      </c>
      <c r="AG67" s="16">
        <f t="shared" si="10"/>
        <v>1.9867226831170592E-2</v>
      </c>
      <c r="AH67" s="16">
        <f t="shared" si="10"/>
        <v>1.850257454403148E-2</v>
      </c>
      <c r="AI67" s="55"/>
      <c r="AJ67" s="55">
        <v>223895.56587251581</v>
      </c>
      <c r="AK67" s="55">
        <v>1320.1769661453829</v>
      </c>
      <c r="AL67" s="16">
        <f t="shared" si="8"/>
        <v>2.7849743710577135E-2</v>
      </c>
      <c r="AM67" s="57">
        <f t="shared" si="8"/>
        <v>2.7849743710576913E-2</v>
      </c>
      <c r="AN67" s="10"/>
    </row>
    <row r="68" spans="1:40" x14ac:dyDescent="0.2">
      <c r="A68" s="188" t="s">
        <v>183</v>
      </c>
      <c r="B68" s="188" t="s">
        <v>184</v>
      </c>
      <c r="D68" s="67">
        <v>241515</v>
      </c>
      <c r="E68" s="72">
        <v>1253.6758093280926</v>
      </c>
      <c r="F68" s="54"/>
      <c r="G68" s="87">
        <v>229619.85054727583</v>
      </c>
      <c r="H68" s="80">
        <v>1184.1479203594226</v>
      </c>
      <c r="I68" s="89"/>
      <c r="J68" s="102">
        <f t="shared" si="9"/>
        <v>5.1803663421839508E-2</v>
      </c>
      <c r="K68" s="125">
        <f t="shared" si="9"/>
        <v>5.8715543702991368E-2</v>
      </c>
      <c r="L68" s="102">
        <v>1.8670237478311869E-2</v>
      </c>
      <c r="M68" s="96">
        <f>INDEX('Pace of change parameters'!$E$20:$I$20,1,$B$6)</f>
        <v>1.2019795091496865E-2</v>
      </c>
      <c r="N68" s="107">
        <f>IF(INDEX('Pace of change parameters'!$E$28:$I$28,1,$B$6)=1,(1+L68)*D68,D68)</f>
        <v>246024.14240457449</v>
      </c>
      <c r="O68" s="93">
        <f>IF(K68&lt;INDEX('Pace of change parameters'!$E$16:$I$16,1,$B$6),1,IF(K68&gt;INDEX('Pace of change parameters'!$E$17:$I$17,1,$B$6),0,(K68-INDEX('Pace of change parameters'!$E$17:$I$17,1,$B$6))/(INDEX('Pace of change parameters'!$E$16:$I$16,1,$B$6)-INDEX('Pace of change parameters'!$E$17:$I$17,1,$B$6))))</f>
        <v>0</v>
      </c>
      <c r="P68" s="56">
        <v>1.8670237478311869E-2</v>
      </c>
      <c r="Q68" s="56">
        <v>1.2019795091496865E-2</v>
      </c>
      <c r="R68" s="9">
        <f>IF(INDEX('Pace of change parameters'!$E$29:$I$29,1,$B$6)=1,D68*(1+P68),D68)</f>
        <v>246024.14240457449</v>
      </c>
      <c r="S68" s="102">
        <f>IF(P68&lt;INDEX('Pace of change parameters'!$E$22:$I$22,1,$B$6),INDEX('Pace of change parameters'!$E$22:$I$22,1,$B$6),P68)</f>
        <v>1.9868988667141502E-2</v>
      </c>
      <c r="T68" s="131">
        <v>1.3210720169948287E-2</v>
      </c>
      <c r="U68" s="116">
        <f t="shared" si="3"/>
        <v>246313.65879794466</v>
      </c>
      <c r="V68" s="130">
        <f>IF(J68&gt;INDEX('Pace of change parameters'!$E$24:$I$24,1,$B$6),0,IF(J68&lt;INDEX('Pace of change parameters'!$E$23:$I$23,1,$B$6),1,(J68-INDEX('Pace of change parameters'!$E$24:$I$24,1,$B$6))/(INDEX('Pace of change parameters'!$E$23:$I$23,1,$B$6)-INDEX('Pace of change parameters'!$E$24:$I$24,1,$B$6))))</f>
        <v>0.96392673156320996</v>
      </c>
      <c r="W68" s="131">
        <f>MIN(S68, S68+(INDEX('Pace of change parameters'!$E$25:$I$25,1,$B$6)-S68)*(1-V68))</f>
        <v>1.9172774586311454E-2</v>
      </c>
      <c r="X68" s="131">
        <v>1.2519051359474842E-2</v>
      </c>
      <c r="Y68" s="107">
        <f t="shared" si="4"/>
        <v>246145.51265421303</v>
      </c>
      <c r="Z68" s="96">
        <v>0</v>
      </c>
      <c r="AA68" s="98">
        <f t="shared" si="7"/>
        <v>234369.97942501286</v>
      </c>
      <c r="AB68" s="98">
        <f>IF(INDEX('Pace of change parameters'!$E$27:$I$27,1,$B$6)=1,MAX(AA68,Y68),Y68)</f>
        <v>246145.51265421303</v>
      </c>
      <c r="AC68" s="96">
        <f t="shared" si="5"/>
        <v>1.9172774586311503E-2</v>
      </c>
      <c r="AD68" s="142">
        <v>1.2519051359474842E-2</v>
      </c>
      <c r="AE68" s="55">
        <f>IF(ROUND(AB68,0)/D68 &gt; (1+'Pace of change parameters'!$G$25), ROUND(AB68,0), ROUNDUP(AB68,0))</f>
        <v>246146</v>
      </c>
      <c r="AF68" s="55">
        <v>1269.3731544119257</v>
      </c>
      <c r="AG68" s="16">
        <f t="shared" si="10"/>
        <v>1.9174792455955103E-2</v>
      </c>
      <c r="AH68" s="16">
        <f t="shared" si="10"/>
        <v>1.2521056055349922E-2</v>
      </c>
      <c r="AI68" s="55"/>
      <c r="AJ68" s="55">
        <v>234369.97942501286</v>
      </c>
      <c r="AK68" s="55">
        <v>1208.6443008709737</v>
      </c>
      <c r="AL68" s="16">
        <f t="shared" si="8"/>
        <v>5.0245430766677535E-2</v>
      </c>
      <c r="AM68" s="57">
        <f t="shared" si="8"/>
        <v>5.0245430766677757E-2</v>
      </c>
      <c r="AN68" s="10"/>
    </row>
    <row r="69" spans="1:40" x14ac:dyDescent="0.2">
      <c r="A69" s="188" t="s">
        <v>185</v>
      </c>
      <c r="B69" s="188" t="s">
        <v>186</v>
      </c>
      <c r="D69" s="67">
        <v>221420</v>
      </c>
      <c r="E69" s="72">
        <v>1277.5775652919231</v>
      </c>
      <c r="F69" s="54"/>
      <c r="G69" s="87">
        <v>218740.97888729893</v>
      </c>
      <c r="H69" s="80">
        <v>1255.8889637831458</v>
      </c>
      <c r="I69" s="89"/>
      <c r="J69" s="102">
        <f t="shared" si="9"/>
        <v>1.2247458735573202E-2</v>
      </c>
      <c r="K69" s="125">
        <f t="shared" si="9"/>
        <v>1.7269521537512489E-2</v>
      </c>
      <c r="L69" s="102">
        <v>1.7040728385914861E-2</v>
      </c>
      <c r="M69" s="96">
        <f>INDEX('Pace of change parameters'!$E$20:$I$20,1,$B$6)</f>
        <v>1.2019795091496865E-2</v>
      </c>
      <c r="N69" s="107">
        <f>IF(INDEX('Pace of change parameters'!$E$28:$I$28,1,$B$6)=1,(1+L69)*D69,D69)</f>
        <v>225193.15807920927</v>
      </c>
      <c r="O69" s="93">
        <f>IF(K69&lt;INDEX('Pace of change parameters'!$E$16:$I$16,1,$B$6),1,IF(K69&gt;INDEX('Pace of change parameters'!$E$17:$I$17,1,$B$6),0,(K69-INDEX('Pace of change parameters'!$E$17:$I$17,1,$B$6))/(INDEX('Pace of change parameters'!$E$16:$I$16,1,$B$6)-INDEX('Pace of change parameters'!$E$17:$I$17,1,$B$6))))</f>
        <v>0</v>
      </c>
      <c r="P69" s="56">
        <v>1.7040728385914861E-2</v>
      </c>
      <c r="Q69" s="56">
        <v>1.2019795091496865E-2</v>
      </c>
      <c r="R69" s="9">
        <f>IF(INDEX('Pace of change parameters'!$E$29:$I$29,1,$B$6)=1,D69*(1+P69),D69)</f>
        <v>225193.15807920927</v>
      </c>
      <c r="S69" s="102">
        <f>IF(P69&lt;INDEX('Pace of change parameters'!$E$22:$I$22,1,$B$6),INDEX('Pace of change parameters'!$E$22:$I$22,1,$B$6),P69)</f>
        <v>1.9868988667141502E-2</v>
      </c>
      <c r="T69" s="131">
        <v>1.4834092798939658E-2</v>
      </c>
      <c r="U69" s="116">
        <f t="shared" si="3"/>
        <v>225819.39147067847</v>
      </c>
      <c r="V69" s="130">
        <f>IF(J69&gt;INDEX('Pace of change parameters'!$E$24:$I$24,1,$B$6),0,IF(J69&lt;INDEX('Pace of change parameters'!$E$23:$I$23,1,$B$6),1,(J69-INDEX('Pace of change parameters'!$E$24:$I$24,1,$B$6))/(INDEX('Pace of change parameters'!$E$23:$I$23,1,$B$6)-INDEX('Pace of change parameters'!$E$24:$I$24,1,$B$6))))</f>
        <v>1</v>
      </c>
      <c r="W69" s="131">
        <f>MIN(S69, S69+(INDEX('Pace of change parameters'!$E$25:$I$25,1,$B$6)-S69)*(1-V69))</f>
        <v>1.9868988667141502E-2</v>
      </c>
      <c r="X69" s="131">
        <v>1.4834092798939658E-2</v>
      </c>
      <c r="Y69" s="107">
        <f t="shared" si="4"/>
        <v>225819.39147067847</v>
      </c>
      <c r="Z69" s="96">
        <v>0</v>
      </c>
      <c r="AA69" s="98">
        <f t="shared" si="7"/>
        <v>223266.05735103175</v>
      </c>
      <c r="AB69" s="98">
        <f>IF(INDEX('Pace of change parameters'!$E$27:$I$27,1,$B$6)=1,MAX(AA69,Y69),Y69)</f>
        <v>225819.39147067847</v>
      </c>
      <c r="AC69" s="96">
        <f t="shared" si="5"/>
        <v>1.9868988667141485E-2</v>
      </c>
      <c r="AD69" s="142">
        <v>1.4834092798939658E-2</v>
      </c>
      <c r="AE69" s="55">
        <f>IF(ROUND(AB69,0)/D69 &gt; (1+'Pace of change parameters'!$G$25), ROUND(AB69,0), ROUNDUP(AB69,0))</f>
        <v>225819</v>
      </c>
      <c r="AF69" s="55">
        <v>1296.5270218465382</v>
      </c>
      <c r="AG69" s="16">
        <f t="shared" si="10"/>
        <v>1.98672206666064E-2</v>
      </c>
      <c r="AH69" s="16">
        <f t="shared" si="10"/>
        <v>1.4832333526681118E-2</v>
      </c>
      <c r="AI69" s="55"/>
      <c r="AJ69" s="55">
        <v>223266.05735103175</v>
      </c>
      <c r="AK69" s="55">
        <v>1281.8694459578319</v>
      </c>
      <c r="AL69" s="16">
        <f t="shared" si="8"/>
        <v>1.1434530977336932E-2</v>
      </c>
      <c r="AM69" s="57">
        <f t="shared" si="8"/>
        <v>1.143453097733671E-2</v>
      </c>
      <c r="AN69" s="10"/>
    </row>
    <row r="70" spans="1:40" x14ac:dyDescent="0.2">
      <c r="A70" s="188" t="s">
        <v>187</v>
      </c>
      <c r="B70" s="188" t="s">
        <v>188</v>
      </c>
      <c r="D70" s="67">
        <v>358584</v>
      </c>
      <c r="E70" s="72">
        <v>1373.1837288170423</v>
      </c>
      <c r="F70" s="54"/>
      <c r="G70" s="87">
        <v>338236.90666788886</v>
      </c>
      <c r="H70" s="80">
        <v>1290.5523748134069</v>
      </c>
      <c r="I70" s="89"/>
      <c r="J70" s="102">
        <f t="shared" si="9"/>
        <v>6.0156336966769031E-2</v>
      </c>
      <c r="K70" s="125">
        <f t="shared" si="9"/>
        <v>6.4027896593954692E-2</v>
      </c>
      <c r="L70" s="102">
        <v>1.5715566030148231E-2</v>
      </c>
      <c r="M70" s="96">
        <f>INDEX('Pace of change parameters'!$E$20:$I$20,1,$B$6)</f>
        <v>1.2019795091496865E-2</v>
      </c>
      <c r="N70" s="107">
        <f>IF(INDEX('Pace of change parameters'!$E$28:$I$28,1,$B$6)=1,(1+L70)*D70,D70)</f>
        <v>364219.35052935465</v>
      </c>
      <c r="O70" s="93">
        <f>IF(K70&lt;INDEX('Pace of change parameters'!$E$16:$I$16,1,$B$6),1,IF(K70&gt;INDEX('Pace of change parameters'!$E$17:$I$17,1,$B$6),0,(K70-INDEX('Pace of change parameters'!$E$17:$I$17,1,$B$6))/(INDEX('Pace of change parameters'!$E$16:$I$16,1,$B$6)-INDEX('Pace of change parameters'!$E$17:$I$17,1,$B$6))))</f>
        <v>0</v>
      </c>
      <c r="P70" s="56">
        <v>1.5715566030148231E-2</v>
      </c>
      <c r="Q70" s="56">
        <v>1.2019795091496865E-2</v>
      </c>
      <c r="R70" s="9">
        <f>IF(INDEX('Pace of change parameters'!$E$29:$I$29,1,$B$6)=1,D70*(1+P70),D70)</f>
        <v>364219.35052935465</v>
      </c>
      <c r="S70" s="102">
        <f>IF(P70&lt;INDEX('Pace of change parameters'!$E$22:$I$22,1,$B$6),INDEX('Pace of change parameters'!$E$22:$I$22,1,$B$6),P70)</f>
        <v>1.9868988667141502E-2</v>
      </c>
      <c r="T70" s="131">
        <v>1.6158105132807687E-2</v>
      </c>
      <c r="U70" s="116">
        <f t="shared" si="3"/>
        <v>365708.70143221825</v>
      </c>
      <c r="V70" s="130">
        <f>IF(J70&gt;INDEX('Pace of change parameters'!$E$24:$I$24,1,$B$6),0,IF(J70&lt;INDEX('Pace of change parameters'!$E$23:$I$23,1,$B$6),1,(J70-INDEX('Pace of change parameters'!$E$24:$I$24,1,$B$6))/(INDEX('Pace of change parameters'!$E$23:$I$23,1,$B$6)-INDEX('Pace of change parameters'!$E$24:$I$24,1,$B$6))))</f>
        <v>0.7968732606646195</v>
      </c>
      <c r="W70" s="131">
        <f>MIN(S70, S70+(INDEX('Pace of change parameters'!$E$25:$I$25,1,$B$6)-S70)*(1-V70))</f>
        <v>1.594864259796866E-2</v>
      </c>
      <c r="X70" s="131">
        <v>1.2252023589607086E-2</v>
      </c>
      <c r="Y70" s="107">
        <f t="shared" si="4"/>
        <v>364302.92805734999</v>
      </c>
      <c r="Z70" s="96">
        <v>0</v>
      </c>
      <c r="AA70" s="98">
        <f t="shared" si="7"/>
        <v>345233.98855802277</v>
      </c>
      <c r="AB70" s="98">
        <f>IF(INDEX('Pace of change parameters'!$E$27:$I$27,1,$B$6)=1,MAX(AA70,Y70),Y70)</f>
        <v>364302.92805734999</v>
      </c>
      <c r="AC70" s="96">
        <f t="shared" si="5"/>
        <v>1.5948642597968687E-2</v>
      </c>
      <c r="AD70" s="142">
        <v>1.2252023589607086E-2</v>
      </c>
      <c r="AE70" s="55">
        <f>IF(ROUND(AB70,0)/D70 &gt; (1+'Pace of change parameters'!$G$25), ROUND(AB70,0), ROUNDUP(AB70,0))</f>
        <v>364303</v>
      </c>
      <c r="AF70" s="55">
        <v>1390.0082827545659</v>
      </c>
      <c r="AG70" s="16">
        <f t="shared" si="10"/>
        <v>1.5948843227807208E-2</v>
      </c>
      <c r="AH70" s="16">
        <f t="shared" si="10"/>
        <v>1.225222348943622E-2</v>
      </c>
      <c r="AI70" s="55"/>
      <c r="AJ70" s="55">
        <v>345233.98855802277</v>
      </c>
      <c r="AK70" s="55">
        <v>1317.2499364102046</v>
      </c>
      <c r="AL70" s="16">
        <f t="shared" si="8"/>
        <v>5.5235035002274557E-2</v>
      </c>
      <c r="AM70" s="57">
        <f t="shared" si="8"/>
        <v>5.5235035002274335E-2</v>
      </c>
      <c r="AN70" s="10"/>
    </row>
    <row r="71" spans="1:40" x14ac:dyDescent="0.2">
      <c r="A71" s="188" t="s">
        <v>189</v>
      </c>
      <c r="B71" s="188" t="s">
        <v>190</v>
      </c>
      <c r="D71" s="67">
        <v>161278</v>
      </c>
      <c r="E71" s="72">
        <v>1353.2515282388274</v>
      </c>
      <c r="F71" s="54"/>
      <c r="G71" s="87">
        <v>157614.52087269537</v>
      </c>
      <c r="H71" s="80">
        <v>1320.7326348960369</v>
      </c>
      <c r="I71" s="89"/>
      <c r="J71" s="102">
        <f t="shared" si="9"/>
        <v>2.3243284356164073E-2</v>
      </c>
      <c r="K71" s="125">
        <f t="shared" si="9"/>
        <v>2.4621859476767094E-2</v>
      </c>
      <c r="L71" s="102">
        <v>1.3383249249858453E-2</v>
      </c>
      <c r="M71" s="96">
        <f>INDEX('Pace of change parameters'!$E$20:$I$20,1,$B$6)</f>
        <v>1.2019795091496865E-2</v>
      </c>
      <c r="N71" s="107">
        <f>IF(INDEX('Pace of change parameters'!$E$28:$I$28,1,$B$6)=1,(1+L71)*D71,D71)</f>
        <v>163436.42367251866</v>
      </c>
      <c r="O71" s="93">
        <f>IF(K71&lt;INDEX('Pace of change parameters'!$E$16:$I$16,1,$B$6),1,IF(K71&gt;INDEX('Pace of change parameters'!$E$17:$I$17,1,$B$6),0,(K71-INDEX('Pace of change parameters'!$E$17:$I$17,1,$B$6))/(INDEX('Pace of change parameters'!$E$16:$I$16,1,$B$6)-INDEX('Pace of change parameters'!$E$17:$I$17,1,$B$6))))</f>
        <v>0</v>
      </c>
      <c r="P71" s="56">
        <v>1.3383249249858453E-2</v>
      </c>
      <c r="Q71" s="56">
        <v>1.2019795091496865E-2</v>
      </c>
      <c r="R71" s="9">
        <f>IF(INDEX('Pace of change parameters'!$E$29:$I$29,1,$B$6)=1,D71*(1+P71),D71)</f>
        <v>163436.42367251866</v>
      </c>
      <c r="S71" s="102">
        <f>IF(P71&lt;INDEX('Pace of change parameters'!$E$22:$I$22,1,$B$6),INDEX('Pace of change parameters'!$E$22:$I$22,1,$B$6),P71)</f>
        <v>1.9868988667141502E-2</v>
      </c>
      <c r="T71" s="131">
        <v>1.8496808285620947E-2</v>
      </c>
      <c r="U71" s="116">
        <f t="shared" si="3"/>
        <v>164482.43075425926</v>
      </c>
      <c r="V71" s="130">
        <f>IF(J71&gt;INDEX('Pace of change parameters'!$E$24:$I$24,1,$B$6),0,IF(J71&lt;INDEX('Pace of change parameters'!$E$23:$I$23,1,$B$6),1,(J71-INDEX('Pace of change parameters'!$E$24:$I$24,1,$B$6))/(INDEX('Pace of change parameters'!$E$23:$I$23,1,$B$6)-INDEX('Pace of change parameters'!$E$24:$I$24,1,$B$6))))</f>
        <v>1</v>
      </c>
      <c r="W71" s="131">
        <f>MIN(S71, S71+(INDEX('Pace of change parameters'!$E$25:$I$25,1,$B$6)-S71)*(1-V71))</f>
        <v>1.9868988667141502E-2</v>
      </c>
      <c r="X71" s="131">
        <v>1.8496808285620947E-2</v>
      </c>
      <c r="Y71" s="107">
        <f t="shared" si="4"/>
        <v>164482.43075425926</v>
      </c>
      <c r="Z71" s="96">
        <v>0</v>
      </c>
      <c r="AA71" s="98">
        <f t="shared" si="7"/>
        <v>160875.0808171586</v>
      </c>
      <c r="AB71" s="98">
        <f>IF(INDEX('Pace of change parameters'!$E$27:$I$27,1,$B$6)=1,MAX(AA71,Y71),Y71)</f>
        <v>164482.43075425926</v>
      </c>
      <c r="AC71" s="96">
        <f t="shared" si="5"/>
        <v>1.9868988667141485E-2</v>
      </c>
      <c r="AD71" s="142">
        <v>1.8496808285620947E-2</v>
      </c>
      <c r="AE71" s="55">
        <f>IF(ROUND(AB71,0)/D71 &gt; (1+'Pace of change parameters'!$G$25), ROUND(AB71,0), ROUNDUP(AB71,0))</f>
        <v>164482</v>
      </c>
      <c r="AF71" s="55">
        <v>1378.278752808767</v>
      </c>
      <c r="AG71" s="16">
        <f t="shared" si="10"/>
        <v>1.9866317786678911E-2</v>
      </c>
      <c r="AH71" s="16">
        <f t="shared" si="10"/>
        <v>1.8494140998688513E-2</v>
      </c>
      <c r="AI71" s="55"/>
      <c r="AJ71" s="55">
        <v>160875.0808171586</v>
      </c>
      <c r="AK71" s="55">
        <v>1348.0545333026284</v>
      </c>
      <c r="AL71" s="16">
        <f t="shared" si="8"/>
        <v>2.242062079795204E-2</v>
      </c>
      <c r="AM71" s="57">
        <f t="shared" si="8"/>
        <v>2.242062079795204E-2</v>
      </c>
      <c r="AN71" s="10"/>
    </row>
    <row r="72" spans="1:40" x14ac:dyDescent="0.2">
      <c r="A72" s="188" t="s">
        <v>191</v>
      </c>
      <c r="B72" s="188" t="s">
        <v>192</v>
      </c>
      <c r="D72" s="67">
        <v>748941</v>
      </c>
      <c r="E72" s="72">
        <v>1265.8179348981812</v>
      </c>
      <c r="F72" s="54"/>
      <c r="G72" s="87">
        <v>708679.34228518396</v>
      </c>
      <c r="H72" s="80">
        <v>1191.2586184744121</v>
      </c>
      <c r="I72" s="89"/>
      <c r="J72" s="102">
        <f t="shared" si="9"/>
        <v>5.6812235537993194E-2</v>
      </c>
      <c r="K72" s="125">
        <f t="shared" si="9"/>
        <v>6.2588690035463301E-2</v>
      </c>
      <c r="L72" s="102">
        <v>1.7551417550342174E-2</v>
      </c>
      <c r="M72" s="96">
        <f>INDEX('Pace of change parameters'!$E$20:$I$20,1,$B$6)</f>
        <v>1.2019795091496865E-2</v>
      </c>
      <c r="N72" s="107">
        <f>IF(INDEX('Pace of change parameters'!$E$28:$I$28,1,$B$6)=1,(1+L72)*D72,D72)</f>
        <v>762085.97621157079</v>
      </c>
      <c r="O72" s="93">
        <f>IF(K72&lt;INDEX('Pace of change parameters'!$E$16:$I$16,1,$B$6),1,IF(K72&gt;INDEX('Pace of change parameters'!$E$17:$I$17,1,$B$6),0,(K72-INDEX('Pace of change parameters'!$E$17:$I$17,1,$B$6))/(INDEX('Pace of change parameters'!$E$16:$I$16,1,$B$6)-INDEX('Pace of change parameters'!$E$17:$I$17,1,$B$6))))</f>
        <v>0</v>
      </c>
      <c r="P72" s="56">
        <v>1.7551417550342174E-2</v>
      </c>
      <c r="Q72" s="56">
        <v>1.2019795091496865E-2</v>
      </c>
      <c r="R72" s="9">
        <f>IF(INDEX('Pace of change parameters'!$E$29:$I$29,1,$B$6)=1,D72*(1+P72),D72)</f>
        <v>762085.97621157079</v>
      </c>
      <c r="S72" s="102">
        <f>IF(P72&lt;INDEX('Pace of change parameters'!$E$22:$I$22,1,$B$6),INDEX('Pace of change parameters'!$E$22:$I$22,1,$B$6),P72)</f>
        <v>1.9868988667141502E-2</v>
      </c>
      <c r="T72" s="131">
        <v>1.4324767406684202E-2</v>
      </c>
      <c r="U72" s="116">
        <f t="shared" si="3"/>
        <v>763821.70024135755</v>
      </c>
      <c r="V72" s="130">
        <f>IF(J72&gt;INDEX('Pace of change parameters'!$E$24:$I$24,1,$B$6),0,IF(J72&lt;INDEX('Pace of change parameters'!$E$23:$I$23,1,$B$6),1,(J72-INDEX('Pace of change parameters'!$E$24:$I$24,1,$B$6))/(INDEX('Pace of change parameters'!$E$23:$I$23,1,$B$6)-INDEX('Pace of change parameters'!$E$24:$I$24,1,$B$6))))</f>
        <v>0.86375528924013623</v>
      </c>
      <c r="W72" s="131">
        <f>MIN(S72, S72+(INDEX('Pace of change parameters'!$E$25:$I$25,1,$B$6)-S72)*(1-V72))</f>
        <v>1.7239465749476133E-2</v>
      </c>
      <c r="X72" s="131">
        <v>1.1709539125905444E-2</v>
      </c>
      <c r="Y72" s="107">
        <f t="shared" si="4"/>
        <v>761852.3427178784</v>
      </c>
      <c r="Z72" s="96">
        <v>0</v>
      </c>
      <c r="AA72" s="98">
        <f t="shared" si="7"/>
        <v>723339.73946261127</v>
      </c>
      <c r="AB72" s="98">
        <f>IF(INDEX('Pace of change parameters'!$E$27:$I$27,1,$B$6)=1,MAX(AA72,Y72),Y72)</f>
        <v>761852.3427178784</v>
      </c>
      <c r="AC72" s="96">
        <f t="shared" si="5"/>
        <v>1.7239465749476102E-2</v>
      </c>
      <c r="AD72" s="142">
        <v>1.1709539125905444E-2</v>
      </c>
      <c r="AE72" s="55">
        <f>IF(ROUND(AB72,0)/D72 &gt; (1+'Pace of change parameters'!$G$25), ROUND(AB72,0), ROUNDUP(AB72,0))</f>
        <v>761852</v>
      </c>
      <c r="AF72" s="55">
        <v>1280.6395034395541</v>
      </c>
      <c r="AG72" s="16">
        <f t="shared" si="10"/>
        <v>1.7239008146169077E-2</v>
      </c>
      <c r="AH72" s="16">
        <f t="shared" si="10"/>
        <v>1.1709084010225412E-2</v>
      </c>
      <c r="AI72" s="55"/>
      <c r="AJ72" s="55">
        <v>723339.73946261127</v>
      </c>
      <c r="AK72" s="55">
        <v>1215.9020974723373</v>
      </c>
      <c r="AL72" s="16">
        <f t="shared" si="8"/>
        <v>5.3242284968333831E-2</v>
      </c>
      <c r="AM72" s="57">
        <f t="shared" si="8"/>
        <v>5.3242284968333609E-2</v>
      </c>
      <c r="AN72" s="10"/>
    </row>
    <row r="73" spans="1:40" x14ac:dyDescent="0.2">
      <c r="A73" s="188" t="s">
        <v>193</v>
      </c>
      <c r="B73" s="188" t="s">
        <v>194</v>
      </c>
      <c r="D73" s="67">
        <v>401921</v>
      </c>
      <c r="E73" s="72">
        <v>1126.772124710993</v>
      </c>
      <c r="F73" s="54"/>
      <c r="G73" s="87">
        <v>393506.94635653001</v>
      </c>
      <c r="H73" s="80">
        <v>1096.3733151761749</v>
      </c>
      <c r="I73" s="89"/>
      <c r="J73" s="102">
        <f t="shared" si="9"/>
        <v>2.138222392609701E-2</v>
      </c>
      <c r="K73" s="125">
        <f t="shared" si="9"/>
        <v>2.7726695929235934E-2</v>
      </c>
      <c r="L73" s="102">
        <v>1.8306110935040421E-2</v>
      </c>
      <c r="M73" s="96">
        <f>INDEX('Pace of change parameters'!$E$20:$I$20,1,$B$6)</f>
        <v>1.2019795091496865E-2</v>
      </c>
      <c r="N73" s="107">
        <f>IF(INDEX('Pace of change parameters'!$E$28:$I$28,1,$B$6)=1,(1+L73)*D73,D73)</f>
        <v>409278.6104131224</v>
      </c>
      <c r="O73" s="93">
        <f>IF(K73&lt;INDEX('Pace of change parameters'!$E$16:$I$16,1,$B$6),1,IF(K73&gt;INDEX('Pace of change parameters'!$E$17:$I$17,1,$B$6),0,(K73-INDEX('Pace of change parameters'!$E$17:$I$17,1,$B$6))/(INDEX('Pace of change parameters'!$E$16:$I$16,1,$B$6)-INDEX('Pace of change parameters'!$E$17:$I$17,1,$B$6))))</f>
        <v>0</v>
      </c>
      <c r="P73" s="56">
        <v>1.8306110935040421E-2</v>
      </c>
      <c r="Q73" s="56">
        <v>1.2019795091496865E-2</v>
      </c>
      <c r="R73" s="9">
        <f>IF(INDEX('Pace of change parameters'!$E$29:$I$29,1,$B$6)=1,D73*(1+P73),D73)</f>
        <v>409278.6104131224</v>
      </c>
      <c r="S73" s="102">
        <f>IF(P73&lt;INDEX('Pace of change parameters'!$E$22:$I$22,1,$B$6),INDEX('Pace of change parameters'!$E$22:$I$22,1,$B$6),P73)</f>
        <v>1.9868988667141502E-2</v>
      </c>
      <c r="T73" s="131">
        <v>1.357302470016708E-2</v>
      </c>
      <c r="U73" s="116">
        <f t="shared" ref="U73:U136" si="11">D73*(1+S73)</f>
        <v>409906.76379408618</v>
      </c>
      <c r="V73" s="130">
        <f>IF(J73&gt;INDEX('Pace of change parameters'!$E$24:$I$24,1,$B$6),0,IF(J73&lt;INDEX('Pace of change parameters'!$E$23:$I$23,1,$B$6),1,(J73-INDEX('Pace of change parameters'!$E$24:$I$24,1,$B$6))/(INDEX('Pace of change parameters'!$E$23:$I$23,1,$B$6)-INDEX('Pace of change parameters'!$E$24:$I$24,1,$B$6))))</f>
        <v>1</v>
      </c>
      <c r="W73" s="131">
        <f>MIN(S73, S73+(INDEX('Pace of change parameters'!$E$25:$I$25,1,$B$6)-S73)*(1-V73))</f>
        <v>1.9868988667141502E-2</v>
      </c>
      <c r="X73" s="131">
        <v>1.357302470016708E-2</v>
      </c>
      <c r="Y73" s="107">
        <f t="shared" ref="Y73:Y136" si="12">D73*(1+W73)</f>
        <v>409906.76379408618</v>
      </c>
      <c r="Z73" s="96">
        <v>0</v>
      </c>
      <c r="AA73" s="98">
        <f t="shared" si="7"/>
        <v>401647.39547285507</v>
      </c>
      <c r="AB73" s="98">
        <f>IF(INDEX('Pace of change parameters'!$E$27:$I$27,1,$B$6)=1,MAX(AA73,Y73),Y73)</f>
        <v>409906.76379408618</v>
      </c>
      <c r="AC73" s="96">
        <f t="shared" ref="AC73:AC136" si="13">AB73/D73-1</f>
        <v>1.9868988667141485E-2</v>
      </c>
      <c r="AD73" s="142">
        <v>1.357302470016708E-2</v>
      </c>
      <c r="AE73" s="55">
        <f>IF(ROUND(AB73,0)/D73 &gt; (1+'Pace of change parameters'!$G$25), ROUND(AB73,0), ROUNDUP(AB73,0))</f>
        <v>409907</v>
      </c>
      <c r="AF73" s="55">
        <v>1142.0664886986249</v>
      </c>
      <c r="AG73" s="16">
        <f t="shared" ref="AG73:AH104" si="14">AE73/D73 - 1</f>
        <v>1.9869576359533347E-2</v>
      </c>
      <c r="AH73" s="16">
        <f t="shared" si="14"/>
        <v>1.3573608764553713E-2</v>
      </c>
      <c r="AI73" s="55"/>
      <c r="AJ73" s="55">
        <v>401647.39547285507</v>
      </c>
      <c r="AK73" s="55">
        <v>1119.0539089174656</v>
      </c>
      <c r="AL73" s="16">
        <f t="shared" si="8"/>
        <v>2.0564317409355937E-2</v>
      </c>
      <c r="AM73" s="57">
        <f t="shared" si="8"/>
        <v>2.0564317409355937E-2</v>
      </c>
      <c r="AN73" s="10"/>
    </row>
    <row r="74" spans="1:40" x14ac:dyDescent="0.2">
      <c r="A74" s="188" t="s">
        <v>195</v>
      </c>
      <c r="B74" s="188" t="s">
        <v>196</v>
      </c>
      <c r="D74" s="67">
        <v>498603</v>
      </c>
      <c r="E74" s="72">
        <v>1358.323064779692</v>
      </c>
      <c r="F74" s="54"/>
      <c r="G74" s="87">
        <v>485271.2887198531</v>
      </c>
      <c r="H74" s="80">
        <v>1315.1280416660636</v>
      </c>
      <c r="I74" s="89"/>
      <c r="J74" s="102">
        <f t="shared" si="9"/>
        <v>2.7472697416976777E-2</v>
      </c>
      <c r="K74" s="125">
        <f t="shared" si="9"/>
        <v>3.284472822806439E-2</v>
      </c>
      <c r="L74" s="102">
        <v>1.7311032059962761E-2</v>
      </c>
      <c r="M74" s="96">
        <f>INDEX('Pace of change parameters'!$E$20:$I$20,1,$B$6)</f>
        <v>1.2019795091496865E-2</v>
      </c>
      <c r="N74" s="107">
        <f>IF(INDEX('Pace of change parameters'!$E$28:$I$28,1,$B$6)=1,(1+L74)*D74,D74)</f>
        <v>507234.33251819364</v>
      </c>
      <c r="O74" s="93">
        <f>IF(K74&lt;INDEX('Pace of change parameters'!$E$16:$I$16,1,$B$6),1,IF(K74&gt;INDEX('Pace of change parameters'!$E$17:$I$17,1,$B$6),0,(K74-INDEX('Pace of change parameters'!$E$17:$I$17,1,$B$6))/(INDEX('Pace of change parameters'!$E$16:$I$16,1,$B$6)-INDEX('Pace of change parameters'!$E$17:$I$17,1,$B$6))))</f>
        <v>0</v>
      </c>
      <c r="P74" s="56">
        <v>1.7311032059962761E-2</v>
      </c>
      <c r="Q74" s="56">
        <v>1.2019795091496865E-2</v>
      </c>
      <c r="R74" s="9">
        <f>IF(INDEX('Pace of change parameters'!$E$29:$I$29,1,$B$6)=1,D74*(1+P74),D74)</f>
        <v>507234.33251819364</v>
      </c>
      <c r="S74" s="102">
        <f>IF(P74&lt;INDEX('Pace of change parameters'!$E$22:$I$22,1,$B$6),INDEX('Pace of change parameters'!$E$22:$I$22,1,$B$6),P74)</f>
        <v>1.9868988667141502E-2</v>
      </c>
      <c r="T74" s="131">
        <v>1.4564447257715774E-2</v>
      </c>
      <c r="U74" s="116">
        <f t="shared" si="11"/>
        <v>508509.73735640274</v>
      </c>
      <c r="V74" s="130">
        <f>IF(J74&gt;INDEX('Pace of change parameters'!$E$24:$I$24,1,$B$6),0,IF(J74&lt;INDEX('Pace of change parameters'!$E$23:$I$23,1,$B$6),1,(J74-INDEX('Pace of change parameters'!$E$24:$I$24,1,$B$6))/(INDEX('Pace of change parameters'!$E$23:$I$23,1,$B$6)-INDEX('Pace of change parameters'!$E$24:$I$24,1,$B$6))))</f>
        <v>1</v>
      </c>
      <c r="W74" s="131">
        <f>MIN(S74, S74+(INDEX('Pace of change parameters'!$E$25:$I$25,1,$B$6)-S74)*(1-V74))</f>
        <v>1.9868988667141502E-2</v>
      </c>
      <c r="X74" s="131">
        <v>1.4564447257715774E-2</v>
      </c>
      <c r="Y74" s="107">
        <f t="shared" si="12"/>
        <v>508509.73735640274</v>
      </c>
      <c r="Z74" s="96">
        <v>0</v>
      </c>
      <c r="AA74" s="98">
        <f t="shared" ref="AA74:AA137" si="15">(1+Z74)*AJ74</f>
        <v>495310.06000461295</v>
      </c>
      <c r="AB74" s="98">
        <f>IF(INDEX('Pace of change parameters'!$E$27:$I$27,1,$B$6)=1,MAX(AA74,Y74),Y74)</f>
        <v>508509.73735640274</v>
      </c>
      <c r="AC74" s="96">
        <f t="shared" si="13"/>
        <v>1.9868988667141485E-2</v>
      </c>
      <c r="AD74" s="142">
        <v>1.4564447257715774E-2</v>
      </c>
      <c r="AE74" s="55">
        <f>IF(ROUND(AB74,0)/D74 &gt; (1+'Pace of change parameters'!$G$25), ROUND(AB74,0), ROUNDUP(AB74,0))</f>
        <v>508510</v>
      </c>
      <c r="AF74" s="55">
        <v>1378.1070012029547</v>
      </c>
      <c r="AG74" s="16">
        <f t="shared" si="14"/>
        <v>1.9869515426100604E-2</v>
      </c>
      <c r="AH74" s="16">
        <f t="shared" si="14"/>
        <v>1.4564971276896932E-2</v>
      </c>
      <c r="AI74" s="55"/>
      <c r="AJ74" s="55">
        <v>495310.06000461295</v>
      </c>
      <c r="AK74" s="55">
        <v>1342.3339982667258</v>
      </c>
      <c r="AL74" s="16">
        <f t="shared" ref="AL74:AM137" si="16">AE74/AJ74-1</f>
        <v>2.6649852408134223E-2</v>
      </c>
      <c r="AM74" s="57">
        <f t="shared" si="16"/>
        <v>2.6649852408134223E-2</v>
      </c>
      <c r="AN74" s="10"/>
    </row>
    <row r="75" spans="1:40" x14ac:dyDescent="0.2">
      <c r="A75" s="188" t="s">
        <v>197</v>
      </c>
      <c r="B75" s="188" t="s">
        <v>198</v>
      </c>
      <c r="D75" s="67">
        <v>914303</v>
      </c>
      <c r="E75" s="72">
        <v>1255.7167548211564</v>
      </c>
      <c r="F75" s="54"/>
      <c r="G75" s="87">
        <v>923733.12661887566</v>
      </c>
      <c r="H75" s="80">
        <v>1259.4763030124502</v>
      </c>
      <c r="I75" s="89"/>
      <c r="J75" s="102">
        <f t="shared" si="9"/>
        <v>-1.0208713260498326E-2</v>
      </c>
      <c r="K75" s="125">
        <f t="shared" si="9"/>
        <v>-2.9850090726610823E-3</v>
      </c>
      <c r="L75" s="102">
        <v>1.9405727590517285E-2</v>
      </c>
      <c r="M75" s="96">
        <f>INDEX('Pace of change parameters'!$E$20:$I$20,1,$B$6)</f>
        <v>1.2019795091496865E-2</v>
      </c>
      <c r="N75" s="107">
        <f>IF(INDEX('Pace of change parameters'!$E$28:$I$28,1,$B$6)=1,(1+L75)*D75,D75)</f>
        <v>932045.71495319274</v>
      </c>
      <c r="O75" s="93">
        <f>IF(K75&lt;INDEX('Pace of change parameters'!$E$16:$I$16,1,$B$6),1,IF(K75&gt;INDEX('Pace of change parameters'!$E$17:$I$17,1,$B$6),0,(K75-INDEX('Pace of change parameters'!$E$17:$I$17,1,$B$6))/(INDEX('Pace of change parameters'!$E$16:$I$16,1,$B$6)-INDEX('Pace of change parameters'!$E$17:$I$17,1,$B$6))))</f>
        <v>0</v>
      </c>
      <c r="P75" s="56">
        <v>1.9405727590517285E-2</v>
      </c>
      <c r="Q75" s="56">
        <v>1.2019795091496865E-2</v>
      </c>
      <c r="R75" s="9">
        <f>IF(INDEX('Pace of change parameters'!$E$29:$I$29,1,$B$6)=1,D75*(1+P75),D75)</f>
        <v>932045.71495319274</v>
      </c>
      <c r="S75" s="102">
        <f>IF(P75&lt;INDEX('Pace of change parameters'!$E$22:$I$22,1,$B$6),INDEX('Pace of change parameters'!$E$22:$I$22,1,$B$6),P75)</f>
        <v>1.9868988667141502E-2</v>
      </c>
      <c r="T75" s="131">
        <v>1.247969968801832E-2</v>
      </c>
      <c r="U75" s="116">
        <f t="shared" si="11"/>
        <v>932469.27594533341</v>
      </c>
      <c r="V75" s="130">
        <f>IF(J75&gt;INDEX('Pace of change parameters'!$E$24:$I$24,1,$B$6),0,IF(J75&lt;INDEX('Pace of change parameters'!$E$23:$I$23,1,$B$6),1,(J75-INDEX('Pace of change parameters'!$E$24:$I$24,1,$B$6))/(INDEX('Pace of change parameters'!$E$23:$I$23,1,$B$6)-INDEX('Pace of change parameters'!$E$24:$I$24,1,$B$6))))</f>
        <v>1</v>
      </c>
      <c r="W75" s="131">
        <f>MIN(S75, S75+(INDEX('Pace of change parameters'!$E$25:$I$25,1,$B$6)-S75)*(1-V75))</f>
        <v>1.9868988667141502E-2</v>
      </c>
      <c r="X75" s="131">
        <v>1.247969968801832E-2</v>
      </c>
      <c r="Y75" s="107">
        <f t="shared" si="12"/>
        <v>932469.27594533341</v>
      </c>
      <c r="Z75" s="96">
        <v>0</v>
      </c>
      <c r="AA75" s="98">
        <f t="shared" si="15"/>
        <v>942842.32553881512</v>
      </c>
      <c r="AB75" s="98">
        <f>IF(INDEX('Pace of change parameters'!$E$27:$I$27,1,$B$6)=1,MAX(AA75,Y75),Y75)</f>
        <v>932469.27594533341</v>
      </c>
      <c r="AC75" s="96">
        <f t="shared" si="13"/>
        <v>1.9868988667141485E-2</v>
      </c>
      <c r="AD75" s="142">
        <v>1.247969968801832E-2</v>
      </c>
      <c r="AE75" s="55">
        <f>IF(ROUND(AB75,0)/D75 &gt; (1+'Pace of change parameters'!$G$25), ROUND(AB75,0), ROUNDUP(AB75,0))</f>
        <v>932469</v>
      </c>
      <c r="AF75" s="55">
        <v>1271.3873465731767</v>
      </c>
      <c r="AG75" s="16">
        <f t="shared" si="14"/>
        <v>1.9868686857639206E-2</v>
      </c>
      <c r="AH75" s="16">
        <f t="shared" si="14"/>
        <v>1.2479400065225743E-2</v>
      </c>
      <c r="AI75" s="55"/>
      <c r="AJ75" s="55">
        <v>942842.32553881512</v>
      </c>
      <c r="AK75" s="55">
        <v>1285.5309962086433</v>
      </c>
      <c r="AL75" s="16">
        <f t="shared" si="16"/>
        <v>-1.1002184838156182E-2</v>
      </c>
      <c r="AM75" s="57">
        <f t="shared" si="16"/>
        <v>-1.1002184838156182E-2</v>
      </c>
      <c r="AN75" s="10"/>
    </row>
    <row r="76" spans="1:40" x14ac:dyDescent="0.2">
      <c r="A76" s="188" t="s">
        <v>199</v>
      </c>
      <c r="B76" s="188" t="s">
        <v>200</v>
      </c>
      <c r="D76" s="67">
        <v>348377</v>
      </c>
      <c r="E76" s="72">
        <v>1171.1872541008897</v>
      </c>
      <c r="F76" s="54"/>
      <c r="G76" s="87">
        <v>361486.48411939153</v>
      </c>
      <c r="H76" s="80">
        <v>1206.9264861371764</v>
      </c>
      <c r="I76" s="89"/>
      <c r="J76" s="102">
        <f t="shared" si="9"/>
        <v>-3.626548901635207E-2</v>
      </c>
      <c r="K76" s="125">
        <f t="shared" si="9"/>
        <v>-2.9611772089509603E-2</v>
      </c>
      <c r="L76" s="102">
        <v>1.9006878322569865E-2</v>
      </c>
      <c r="M76" s="96">
        <f>INDEX('Pace of change parameters'!$E$20:$I$20,1,$B$6)</f>
        <v>1.2019795091496865E-2</v>
      </c>
      <c r="N76" s="107">
        <f>IF(INDEX('Pace of change parameters'!$E$28:$I$28,1,$B$6)=1,(1+L76)*D76,D76)</f>
        <v>354998.55924938194</v>
      </c>
      <c r="O76" s="93">
        <f>IF(K76&lt;INDEX('Pace of change parameters'!$E$16:$I$16,1,$B$6),1,IF(K76&gt;INDEX('Pace of change parameters'!$E$17:$I$17,1,$B$6),0,(K76-INDEX('Pace of change parameters'!$E$17:$I$17,1,$B$6))/(INDEX('Pace of change parameters'!$E$16:$I$16,1,$B$6)-INDEX('Pace of change parameters'!$E$17:$I$17,1,$B$6))))</f>
        <v>0</v>
      </c>
      <c r="P76" s="56">
        <v>1.9006878322569865E-2</v>
      </c>
      <c r="Q76" s="56">
        <v>1.2019795091496865E-2</v>
      </c>
      <c r="R76" s="9">
        <f>IF(INDEX('Pace of change parameters'!$E$29:$I$29,1,$B$6)=1,D76*(1+P76),D76)</f>
        <v>354998.55924938194</v>
      </c>
      <c r="S76" s="102">
        <f>IF(P76&lt;INDEX('Pace of change parameters'!$E$22:$I$22,1,$B$6),INDEX('Pace of change parameters'!$E$22:$I$22,1,$B$6),P76)</f>
        <v>1.9868988667141502E-2</v>
      </c>
      <c r="T76" s="131">
        <v>1.2875994154349035E-2</v>
      </c>
      <c r="U76" s="116">
        <f t="shared" si="11"/>
        <v>355298.89866489277</v>
      </c>
      <c r="V76" s="130">
        <f>IF(J76&gt;INDEX('Pace of change parameters'!$E$24:$I$24,1,$B$6),0,IF(J76&lt;INDEX('Pace of change parameters'!$E$23:$I$23,1,$B$6),1,(J76-INDEX('Pace of change parameters'!$E$24:$I$24,1,$B$6))/(INDEX('Pace of change parameters'!$E$23:$I$23,1,$B$6)-INDEX('Pace of change parameters'!$E$24:$I$24,1,$B$6))))</f>
        <v>1</v>
      </c>
      <c r="W76" s="131">
        <f>MIN(S76, S76+(INDEX('Pace of change parameters'!$E$25:$I$25,1,$B$6)-S76)*(1-V76))</f>
        <v>1.9868988667141502E-2</v>
      </c>
      <c r="X76" s="131">
        <v>1.2875994154349035E-2</v>
      </c>
      <c r="Y76" s="107">
        <f t="shared" si="12"/>
        <v>355298.89866489277</v>
      </c>
      <c r="Z76" s="96">
        <v>0</v>
      </c>
      <c r="AA76" s="98">
        <f t="shared" si="15"/>
        <v>368964.52829995606</v>
      </c>
      <c r="AB76" s="98">
        <f>IF(INDEX('Pace of change parameters'!$E$27:$I$27,1,$B$6)=1,MAX(AA76,Y76),Y76)</f>
        <v>355298.89866489277</v>
      </c>
      <c r="AC76" s="96">
        <f t="shared" si="13"/>
        <v>1.9868988667141485E-2</v>
      </c>
      <c r="AD76" s="142">
        <v>1.2875994154349035E-2</v>
      </c>
      <c r="AE76" s="55">
        <f>IF(ROUND(AB76,0)/D76 &gt; (1+'Pace of change parameters'!$G$25), ROUND(AB76,0), ROUNDUP(AB76,0))</f>
        <v>355299</v>
      </c>
      <c r="AF76" s="55">
        <v>1186.2677926747112</v>
      </c>
      <c r="AG76" s="16">
        <f t="shared" si="14"/>
        <v>1.9869279544860952E-2</v>
      </c>
      <c r="AH76" s="16">
        <f t="shared" si="14"/>
        <v>1.2876283037590586E-2</v>
      </c>
      <c r="AI76" s="55"/>
      <c r="AJ76" s="55">
        <v>368964.52829995606</v>
      </c>
      <c r="AK76" s="55">
        <v>1231.8940851554744</v>
      </c>
      <c r="AL76" s="16">
        <f t="shared" si="16"/>
        <v>-3.7037512421374097E-2</v>
      </c>
      <c r="AM76" s="57">
        <f t="shared" si="16"/>
        <v>-3.7037512421374097E-2</v>
      </c>
      <c r="AN76" s="10"/>
    </row>
    <row r="77" spans="1:40" x14ac:dyDescent="0.2">
      <c r="A77" s="188" t="s">
        <v>201</v>
      </c>
      <c r="B77" s="188" t="s">
        <v>202</v>
      </c>
      <c r="D77" s="67">
        <v>167522</v>
      </c>
      <c r="E77" s="72">
        <v>1263.1885753306869</v>
      </c>
      <c r="F77" s="54"/>
      <c r="G77" s="87">
        <v>168864.87878091252</v>
      </c>
      <c r="H77" s="80">
        <v>1269.4057265126442</v>
      </c>
      <c r="I77" s="89"/>
      <c r="J77" s="102">
        <f t="shared" si="9"/>
        <v>-7.952386491537955E-3</v>
      </c>
      <c r="K77" s="125">
        <f t="shared" si="9"/>
        <v>-4.8976864150732657E-3</v>
      </c>
      <c r="L77" s="102">
        <v>1.5135993249079993E-2</v>
      </c>
      <c r="M77" s="96">
        <f>INDEX('Pace of change parameters'!$E$20:$I$20,1,$B$6)</f>
        <v>1.2019795091496865E-2</v>
      </c>
      <c r="N77" s="107">
        <f>IF(INDEX('Pace of change parameters'!$E$28:$I$28,1,$B$6)=1,(1+L77)*D77,D77)</f>
        <v>170057.61186107236</v>
      </c>
      <c r="O77" s="93">
        <f>IF(K77&lt;INDEX('Pace of change parameters'!$E$16:$I$16,1,$B$6),1,IF(K77&gt;INDEX('Pace of change parameters'!$E$17:$I$17,1,$B$6),0,(K77-INDEX('Pace of change parameters'!$E$17:$I$17,1,$B$6))/(INDEX('Pace of change parameters'!$E$16:$I$16,1,$B$6)-INDEX('Pace of change parameters'!$E$17:$I$17,1,$B$6))))</f>
        <v>0</v>
      </c>
      <c r="P77" s="56">
        <v>1.5135993249079993E-2</v>
      </c>
      <c r="Q77" s="56">
        <v>1.2019795091496865E-2</v>
      </c>
      <c r="R77" s="9">
        <f>IF(INDEX('Pace of change parameters'!$E$29:$I$29,1,$B$6)=1,D77*(1+P77),D77)</f>
        <v>170057.61186107236</v>
      </c>
      <c r="S77" s="102">
        <f>IF(P77&lt;INDEX('Pace of change parameters'!$E$22:$I$22,1,$B$6),INDEX('Pace of change parameters'!$E$22:$I$22,1,$B$6),P77)</f>
        <v>1.9868988667141502E-2</v>
      </c>
      <c r="T77" s="131">
        <v>1.6738261469410487E-2</v>
      </c>
      <c r="U77" s="116">
        <f t="shared" si="11"/>
        <v>170850.49271949686</v>
      </c>
      <c r="V77" s="130">
        <f>IF(J77&gt;INDEX('Pace of change parameters'!$E$24:$I$24,1,$B$6),0,IF(J77&lt;INDEX('Pace of change parameters'!$E$23:$I$23,1,$B$6),1,(J77-INDEX('Pace of change parameters'!$E$24:$I$24,1,$B$6))/(INDEX('Pace of change parameters'!$E$23:$I$23,1,$B$6)-INDEX('Pace of change parameters'!$E$24:$I$24,1,$B$6))))</f>
        <v>1</v>
      </c>
      <c r="W77" s="131">
        <f>MIN(S77, S77+(INDEX('Pace of change parameters'!$E$25:$I$25,1,$B$6)-S77)*(1-V77))</f>
        <v>1.9868988667141502E-2</v>
      </c>
      <c r="X77" s="131">
        <v>1.6738261469410487E-2</v>
      </c>
      <c r="Y77" s="107">
        <f t="shared" si="12"/>
        <v>170850.49271949686</v>
      </c>
      <c r="Z77" s="96">
        <v>0</v>
      </c>
      <c r="AA77" s="98">
        <f t="shared" si="15"/>
        <v>172358.17404794184</v>
      </c>
      <c r="AB77" s="98">
        <f>IF(INDEX('Pace of change parameters'!$E$27:$I$27,1,$B$6)=1,MAX(AA77,Y77),Y77)</f>
        <v>170850.49271949686</v>
      </c>
      <c r="AC77" s="96">
        <f t="shared" si="13"/>
        <v>1.9868988667141485E-2</v>
      </c>
      <c r="AD77" s="142">
        <v>1.6738261469410487E-2</v>
      </c>
      <c r="AE77" s="55">
        <f>IF(ROUND(AB77,0)/D77 &gt; (1+'Pace of change parameters'!$G$25), ROUND(AB77,0), ROUNDUP(AB77,0))</f>
        <v>170850</v>
      </c>
      <c r="AF77" s="55">
        <v>1284.3284520759676</v>
      </c>
      <c r="AG77" s="16">
        <f t="shared" si="14"/>
        <v>1.9866047444514701E-2</v>
      </c>
      <c r="AH77" s="16">
        <f t="shared" si="14"/>
        <v>1.6735329275556765E-2</v>
      </c>
      <c r="AI77" s="55"/>
      <c r="AJ77" s="55">
        <v>172358.17404794184</v>
      </c>
      <c r="AK77" s="55">
        <v>1295.6658289589307</v>
      </c>
      <c r="AL77" s="16">
        <f t="shared" si="16"/>
        <v>-8.750232220041565E-3</v>
      </c>
      <c r="AM77" s="57">
        <f t="shared" si="16"/>
        <v>-8.750232220041454E-3</v>
      </c>
      <c r="AN77" s="10"/>
    </row>
    <row r="78" spans="1:40" x14ac:dyDescent="0.2">
      <c r="A78" s="188" t="s">
        <v>203</v>
      </c>
      <c r="B78" s="188" t="s">
        <v>204</v>
      </c>
      <c r="D78" s="67">
        <v>592005</v>
      </c>
      <c r="E78" s="72">
        <v>1187.4875900847956</v>
      </c>
      <c r="F78" s="54"/>
      <c r="G78" s="87">
        <v>608806.10950048023</v>
      </c>
      <c r="H78" s="80">
        <v>1207.5288205345632</v>
      </c>
      <c r="I78" s="89"/>
      <c r="J78" s="102">
        <f t="shared" si="9"/>
        <v>-2.7596814878000142E-2</v>
      </c>
      <c r="K78" s="125">
        <f t="shared" si="9"/>
        <v>-1.6596896164263519E-2</v>
      </c>
      <c r="L78" s="102">
        <v>2.3467860722115264E-2</v>
      </c>
      <c r="M78" s="96">
        <f>INDEX('Pace of change parameters'!$E$20:$I$20,1,$B$6)</f>
        <v>1.2019795091496865E-2</v>
      </c>
      <c r="N78" s="107">
        <f>IF(INDEX('Pace of change parameters'!$E$28:$I$28,1,$B$6)=1,(1+L78)*D78,D78)</f>
        <v>605898.09088679589</v>
      </c>
      <c r="O78" s="93">
        <f>IF(K78&lt;INDEX('Pace of change parameters'!$E$16:$I$16,1,$B$6),1,IF(K78&gt;INDEX('Pace of change parameters'!$E$17:$I$17,1,$B$6),0,(K78-INDEX('Pace of change parameters'!$E$17:$I$17,1,$B$6))/(INDEX('Pace of change parameters'!$E$16:$I$16,1,$B$6)-INDEX('Pace of change parameters'!$E$17:$I$17,1,$B$6))))</f>
        <v>0</v>
      </c>
      <c r="P78" s="56">
        <v>2.3467860722115264E-2</v>
      </c>
      <c r="Q78" s="56">
        <v>1.2019795091496865E-2</v>
      </c>
      <c r="R78" s="9">
        <f>IF(INDEX('Pace of change parameters'!$E$29:$I$29,1,$B$6)=1,D78*(1+P78),D78)</f>
        <v>605898.09088679589</v>
      </c>
      <c r="S78" s="102">
        <f>IF(P78&lt;INDEX('Pace of change parameters'!$E$22:$I$22,1,$B$6),INDEX('Pace of change parameters'!$E$22:$I$22,1,$B$6),P78)</f>
        <v>2.3467860722115264E-2</v>
      </c>
      <c r="T78" s="131">
        <v>1.2019795091496865E-2</v>
      </c>
      <c r="U78" s="116">
        <f t="shared" si="11"/>
        <v>605898.09088679589</v>
      </c>
      <c r="V78" s="130">
        <f>IF(J78&gt;INDEX('Pace of change parameters'!$E$24:$I$24,1,$B$6),0,IF(J78&lt;INDEX('Pace of change parameters'!$E$23:$I$23,1,$B$6),1,(J78-INDEX('Pace of change parameters'!$E$24:$I$24,1,$B$6))/(INDEX('Pace of change parameters'!$E$23:$I$23,1,$B$6)-INDEX('Pace of change parameters'!$E$24:$I$24,1,$B$6))))</f>
        <v>1</v>
      </c>
      <c r="W78" s="131">
        <f>MIN(S78, S78+(INDEX('Pace of change parameters'!$E$25:$I$25,1,$B$6)-S78)*(1-V78))</f>
        <v>2.3467860722115264E-2</v>
      </c>
      <c r="X78" s="131">
        <v>1.2019795091496865E-2</v>
      </c>
      <c r="Y78" s="107">
        <f t="shared" si="12"/>
        <v>605898.09088679589</v>
      </c>
      <c r="Z78" s="96">
        <v>0</v>
      </c>
      <c r="AA78" s="98">
        <f t="shared" si="15"/>
        <v>621400.43649263005</v>
      </c>
      <c r="AB78" s="98">
        <f>IF(INDEX('Pace of change parameters'!$E$27:$I$27,1,$B$6)=1,MAX(AA78,Y78),Y78)</f>
        <v>605898.09088679589</v>
      </c>
      <c r="AC78" s="96">
        <f t="shared" si="13"/>
        <v>2.3467860722115264E-2</v>
      </c>
      <c r="AD78" s="142">
        <v>1.2019795091496865E-2</v>
      </c>
      <c r="AE78" s="55">
        <f>IF(ROUND(AB78,0)/D78 &gt; (1+'Pace of change parameters'!$G$25), ROUND(AB78,0), ROUNDUP(AB78,0))</f>
        <v>605898</v>
      </c>
      <c r="AF78" s="55">
        <v>1201.7607673230384</v>
      </c>
      <c r="AG78" s="16">
        <f t="shared" si="14"/>
        <v>2.3467707198418841E-2</v>
      </c>
      <c r="AH78" s="16">
        <f t="shared" si="14"/>
        <v>1.2019643285049897E-2</v>
      </c>
      <c r="AI78" s="55"/>
      <c r="AJ78" s="55">
        <v>621400.43649263005</v>
      </c>
      <c r="AK78" s="55">
        <v>1232.5088800000231</v>
      </c>
      <c r="AL78" s="16">
        <f t="shared" si="16"/>
        <v>-2.4947579020269783E-2</v>
      </c>
      <c r="AM78" s="57">
        <f t="shared" si="16"/>
        <v>-2.4947579020269672E-2</v>
      </c>
      <c r="AN78" s="10"/>
    </row>
    <row r="79" spans="1:40" x14ac:dyDescent="0.2">
      <c r="A79" s="188" t="s">
        <v>205</v>
      </c>
      <c r="B79" s="188" t="s">
        <v>206</v>
      </c>
      <c r="D79" s="67">
        <v>413072</v>
      </c>
      <c r="E79" s="72">
        <v>1301.9223601822739</v>
      </c>
      <c r="F79" s="54"/>
      <c r="G79" s="87">
        <v>423739.32978554792</v>
      </c>
      <c r="H79" s="80">
        <v>1331.6208539256286</v>
      </c>
      <c r="I79" s="89"/>
      <c r="J79" s="102">
        <f t="shared" si="9"/>
        <v>-2.5174273511374579E-2</v>
      </c>
      <c r="K79" s="125">
        <f t="shared" si="9"/>
        <v>-2.2302514755460079E-2</v>
      </c>
      <c r="L79" s="102">
        <v>1.5001124603779337E-2</v>
      </c>
      <c r="M79" s="96">
        <f>INDEX('Pace of change parameters'!$E$20:$I$20,1,$B$6)</f>
        <v>1.2019795091496865E-2</v>
      </c>
      <c r="N79" s="107">
        <f>IF(INDEX('Pace of change parameters'!$E$28:$I$28,1,$B$6)=1,(1+L79)*D79,D79)</f>
        <v>419268.54454233235</v>
      </c>
      <c r="O79" s="93">
        <f>IF(K79&lt;INDEX('Pace of change parameters'!$E$16:$I$16,1,$B$6),1,IF(K79&gt;INDEX('Pace of change parameters'!$E$17:$I$17,1,$B$6),0,(K79-INDEX('Pace of change parameters'!$E$17:$I$17,1,$B$6))/(INDEX('Pace of change parameters'!$E$16:$I$16,1,$B$6)-INDEX('Pace of change parameters'!$E$17:$I$17,1,$B$6))))</f>
        <v>0</v>
      </c>
      <c r="P79" s="56">
        <v>1.5001124603779337E-2</v>
      </c>
      <c r="Q79" s="56">
        <v>1.2019795091496865E-2</v>
      </c>
      <c r="R79" s="9">
        <f>IF(INDEX('Pace of change parameters'!$E$29:$I$29,1,$B$6)=1,D79*(1+P79),D79)</f>
        <v>419268.54454233235</v>
      </c>
      <c r="S79" s="102">
        <f>IF(P79&lt;INDEX('Pace of change parameters'!$E$22:$I$22,1,$B$6),INDEX('Pace of change parameters'!$E$22:$I$22,1,$B$6),P79)</f>
        <v>1.9868988667141502E-2</v>
      </c>
      <c r="T79" s="131">
        <v>1.6873360937406767E-2</v>
      </c>
      <c r="U79" s="116">
        <f t="shared" si="11"/>
        <v>421279.32288671349</v>
      </c>
      <c r="V79" s="130">
        <f>IF(J79&gt;INDEX('Pace of change parameters'!$E$24:$I$24,1,$B$6),0,IF(J79&lt;INDEX('Pace of change parameters'!$E$23:$I$23,1,$B$6),1,(J79-INDEX('Pace of change parameters'!$E$24:$I$24,1,$B$6))/(INDEX('Pace of change parameters'!$E$23:$I$23,1,$B$6)-INDEX('Pace of change parameters'!$E$24:$I$24,1,$B$6))))</f>
        <v>1</v>
      </c>
      <c r="W79" s="131">
        <f>MIN(S79, S79+(INDEX('Pace of change parameters'!$E$25:$I$25,1,$B$6)-S79)*(1-V79))</f>
        <v>1.9868988667141502E-2</v>
      </c>
      <c r="X79" s="131">
        <v>1.6873360937406767E-2</v>
      </c>
      <c r="Y79" s="107">
        <f t="shared" si="12"/>
        <v>421279.32288671349</v>
      </c>
      <c r="Z79" s="96">
        <v>0</v>
      </c>
      <c r="AA79" s="98">
        <f t="shared" si="15"/>
        <v>432505.19398348173</v>
      </c>
      <c r="AB79" s="98">
        <f>IF(INDEX('Pace of change parameters'!$E$27:$I$27,1,$B$6)=1,MAX(AA79,Y79),Y79)</f>
        <v>421279.32288671349</v>
      </c>
      <c r="AC79" s="96">
        <f t="shared" si="13"/>
        <v>1.9868988667141485E-2</v>
      </c>
      <c r="AD79" s="142">
        <v>1.6873360937406767E-2</v>
      </c>
      <c r="AE79" s="55">
        <f>IF(ROUND(AB79,0)/D79 &gt; (1+'Pace of change parameters'!$G$25), ROUND(AB79,0), ROUNDUP(AB79,0))</f>
        <v>421279</v>
      </c>
      <c r="AF79" s="55">
        <v>1323.8891513913652</v>
      </c>
      <c r="AG79" s="16">
        <f t="shared" si="14"/>
        <v>1.9868206995390603E-2</v>
      </c>
      <c r="AH79" s="16">
        <f t="shared" si="14"/>
        <v>1.6872581561634625E-2</v>
      </c>
      <c r="AI79" s="55"/>
      <c r="AJ79" s="55">
        <v>432505.19398348173</v>
      </c>
      <c r="AK79" s="55">
        <v>1359.1679961145687</v>
      </c>
      <c r="AL79" s="16">
        <f t="shared" si="16"/>
        <v>-2.595620616734251E-2</v>
      </c>
      <c r="AM79" s="57">
        <f t="shared" si="16"/>
        <v>-2.595620616734251E-2</v>
      </c>
      <c r="AN79" s="10"/>
    </row>
    <row r="80" spans="1:40" x14ac:dyDescent="0.2">
      <c r="A80" s="188" t="s">
        <v>207</v>
      </c>
      <c r="B80" s="188" t="s">
        <v>208</v>
      </c>
      <c r="D80" s="67">
        <v>159518</v>
      </c>
      <c r="E80" s="72">
        <v>1139.1022492593684</v>
      </c>
      <c r="F80" s="54"/>
      <c r="G80" s="87">
        <v>164268.01060832819</v>
      </c>
      <c r="H80" s="80">
        <v>1165.4114075403777</v>
      </c>
      <c r="I80" s="89"/>
      <c r="J80" s="102">
        <f t="shared" si="9"/>
        <v>-2.8916224106797395E-2</v>
      </c>
      <c r="K80" s="125">
        <f t="shared" si="9"/>
        <v>-2.2574996358183275E-2</v>
      </c>
      <c r="L80" s="102">
        <v>1.8628337182397647E-2</v>
      </c>
      <c r="M80" s="96">
        <f>INDEX('Pace of change parameters'!$E$20:$I$20,1,$B$6)</f>
        <v>1.2019795091496865E-2</v>
      </c>
      <c r="N80" s="107">
        <f>IF(INDEX('Pace of change parameters'!$E$28:$I$28,1,$B$6)=1,(1+L80)*D80,D80)</f>
        <v>162489.55509066171</v>
      </c>
      <c r="O80" s="93">
        <f>IF(K80&lt;INDEX('Pace of change parameters'!$E$16:$I$16,1,$B$6),1,IF(K80&gt;INDEX('Pace of change parameters'!$E$17:$I$17,1,$B$6),0,(K80-INDEX('Pace of change parameters'!$E$17:$I$17,1,$B$6))/(INDEX('Pace of change parameters'!$E$16:$I$16,1,$B$6)-INDEX('Pace of change parameters'!$E$17:$I$17,1,$B$6))))</f>
        <v>0</v>
      </c>
      <c r="P80" s="56">
        <v>1.8628337182397647E-2</v>
      </c>
      <c r="Q80" s="56">
        <v>1.2019795091496865E-2</v>
      </c>
      <c r="R80" s="9">
        <f>IF(INDEX('Pace of change parameters'!$E$29:$I$29,1,$B$6)=1,D80*(1+P80),D80)</f>
        <v>162489.55509066171</v>
      </c>
      <c r="S80" s="102">
        <f>IF(P80&lt;INDEX('Pace of change parameters'!$E$22:$I$22,1,$B$6),INDEX('Pace of change parameters'!$E$22:$I$22,1,$B$6),P80)</f>
        <v>1.9868988667141502E-2</v>
      </c>
      <c r="T80" s="131">
        <v>1.3252397617402822E-2</v>
      </c>
      <c r="U80" s="116">
        <f t="shared" si="11"/>
        <v>162687.46133420509</v>
      </c>
      <c r="V80" s="130">
        <f>IF(J80&gt;INDEX('Pace of change parameters'!$E$24:$I$24,1,$B$6),0,IF(J80&lt;INDEX('Pace of change parameters'!$E$23:$I$23,1,$B$6),1,(J80-INDEX('Pace of change parameters'!$E$24:$I$24,1,$B$6))/(INDEX('Pace of change parameters'!$E$23:$I$23,1,$B$6)-INDEX('Pace of change parameters'!$E$24:$I$24,1,$B$6))))</f>
        <v>1</v>
      </c>
      <c r="W80" s="131">
        <f>MIN(S80, S80+(INDEX('Pace of change parameters'!$E$25:$I$25,1,$B$6)-S80)*(1-V80))</f>
        <v>1.9868988667141502E-2</v>
      </c>
      <c r="X80" s="131">
        <v>1.3252397617402822E-2</v>
      </c>
      <c r="Y80" s="107">
        <f t="shared" si="12"/>
        <v>162687.46133420509</v>
      </c>
      <c r="Z80" s="96">
        <v>0</v>
      </c>
      <c r="AA80" s="98">
        <f t="shared" si="15"/>
        <v>167666.21080321239</v>
      </c>
      <c r="AB80" s="98">
        <f>IF(INDEX('Pace of change parameters'!$E$27:$I$27,1,$B$6)=1,MAX(AA80,Y80),Y80)</f>
        <v>162687.46133420509</v>
      </c>
      <c r="AC80" s="96">
        <f t="shared" si="13"/>
        <v>1.9868988667141485E-2</v>
      </c>
      <c r="AD80" s="142">
        <v>1.3252397617402822E-2</v>
      </c>
      <c r="AE80" s="55">
        <f>IF(ROUND(AB80,0)/D80 &gt; (1+'Pace of change parameters'!$G$25), ROUND(AB80,0), ROUNDUP(AB80,0))</f>
        <v>162687</v>
      </c>
      <c r="AF80" s="55">
        <v>1154.1948122241949</v>
      </c>
      <c r="AG80" s="16">
        <f t="shared" si="14"/>
        <v>1.9866096616055762E-2</v>
      </c>
      <c r="AH80" s="16">
        <f t="shared" si="14"/>
        <v>1.3249524329040252E-2</v>
      </c>
      <c r="AI80" s="55"/>
      <c r="AJ80" s="55">
        <v>167666.21080321239</v>
      </c>
      <c r="AK80" s="55">
        <v>1189.5201871960023</v>
      </c>
      <c r="AL80" s="16">
        <f t="shared" si="16"/>
        <v>-2.9697163067974541E-2</v>
      </c>
      <c r="AM80" s="57">
        <f t="shared" si="16"/>
        <v>-2.9697163067974652E-2</v>
      </c>
      <c r="AN80" s="10"/>
    </row>
    <row r="81" spans="1:40" x14ac:dyDescent="0.2">
      <c r="A81" s="188" t="s">
        <v>209</v>
      </c>
      <c r="B81" s="188" t="s">
        <v>210</v>
      </c>
      <c r="D81" s="67">
        <v>229716</v>
      </c>
      <c r="E81" s="72">
        <v>1232.4470946900374</v>
      </c>
      <c r="F81" s="54"/>
      <c r="G81" s="87">
        <v>228959.95501919917</v>
      </c>
      <c r="H81" s="80">
        <v>1221.645369758402</v>
      </c>
      <c r="I81" s="89"/>
      <c r="J81" s="102">
        <f t="shared" si="9"/>
        <v>3.3020838981971945E-3</v>
      </c>
      <c r="K81" s="125">
        <f t="shared" si="9"/>
        <v>8.8419480800483452E-3</v>
      </c>
      <c r="L81" s="102">
        <v>1.7607795260268233E-2</v>
      </c>
      <c r="M81" s="96">
        <f>INDEX('Pace of change parameters'!$E$20:$I$20,1,$B$6)</f>
        <v>1.2019795091496865E-2</v>
      </c>
      <c r="N81" s="107">
        <f>IF(INDEX('Pace of change parameters'!$E$28:$I$28,1,$B$6)=1,(1+L81)*D81,D81)</f>
        <v>233760.79229600777</v>
      </c>
      <c r="O81" s="93">
        <f>IF(K81&lt;INDEX('Pace of change parameters'!$E$16:$I$16,1,$B$6),1,IF(K81&gt;INDEX('Pace of change parameters'!$E$17:$I$17,1,$B$6),0,(K81-INDEX('Pace of change parameters'!$E$17:$I$17,1,$B$6))/(INDEX('Pace of change parameters'!$E$16:$I$16,1,$B$6)-INDEX('Pace of change parameters'!$E$17:$I$17,1,$B$6))))</f>
        <v>0</v>
      </c>
      <c r="P81" s="56">
        <v>1.7607795260268233E-2</v>
      </c>
      <c r="Q81" s="56">
        <v>1.2019795091496865E-2</v>
      </c>
      <c r="R81" s="9">
        <f>IF(INDEX('Pace of change parameters'!$E$29:$I$29,1,$B$6)=1,D81*(1+P81),D81)</f>
        <v>233760.79229600777</v>
      </c>
      <c r="S81" s="102">
        <f>IF(P81&lt;INDEX('Pace of change parameters'!$E$22:$I$22,1,$B$6),INDEX('Pace of change parameters'!$E$22:$I$22,1,$B$6),P81)</f>
        <v>1.9868988667141502E-2</v>
      </c>
      <c r="T81" s="131">
        <v>1.4268571583721856E-2</v>
      </c>
      <c r="U81" s="116">
        <f t="shared" si="11"/>
        <v>234280.22460066108</v>
      </c>
      <c r="V81" s="130">
        <f>IF(J81&gt;INDEX('Pace of change parameters'!$E$24:$I$24,1,$B$6),0,IF(J81&lt;INDEX('Pace of change parameters'!$E$23:$I$23,1,$B$6),1,(J81-INDEX('Pace of change parameters'!$E$24:$I$24,1,$B$6))/(INDEX('Pace of change parameters'!$E$23:$I$23,1,$B$6)-INDEX('Pace of change parameters'!$E$24:$I$24,1,$B$6))))</f>
        <v>1</v>
      </c>
      <c r="W81" s="131">
        <f>MIN(S81, S81+(INDEX('Pace of change parameters'!$E$25:$I$25,1,$B$6)-S81)*(1-V81))</f>
        <v>1.9868988667141502E-2</v>
      </c>
      <c r="X81" s="131">
        <v>1.4268571583721856E-2</v>
      </c>
      <c r="Y81" s="107">
        <f t="shared" si="12"/>
        <v>234280.22460066108</v>
      </c>
      <c r="Z81" s="96">
        <v>0</v>
      </c>
      <c r="AA81" s="98">
        <f t="shared" si="15"/>
        <v>233696.43268691783</v>
      </c>
      <c r="AB81" s="98">
        <f>IF(INDEX('Pace of change parameters'!$E$27:$I$27,1,$B$6)=1,MAX(AA81,Y81),Y81)</f>
        <v>234280.22460066108</v>
      </c>
      <c r="AC81" s="96">
        <f t="shared" si="13"/>
        <v>1.9868988667141485E-2</v>
      </c>
      <c r="AD81" s="142">
        <v>1.4268571583721856E-2</v>
      </c>
      <c r="AE81" s="55">
        <f>IF(ROUND(AB81,0)/D81 &gt; (1+'Pace of change parameters'!$G$25), ROUND(AB81,0), ROUNDUP(AB81,0))</f>
        <v>234280</v>
      </c>
      <c r="AF81" s="55">
        <v>1250.0311558979774</v>
      </c>
      <c r="AG81" s="16">
        <f t="shared" si="14"/>
        <v>1.986801093524182E-2</v>
      </c>
      <c r="AH81" s="16">
        <f t="shared" si="14"/>
        <v>1.4267599220851412E-2</v>
      </c>
      <c r="AI81" s="55"/>
      <c r="AJ81" s="55">
        <v>233696.43268691783</v>
      </c>
      <c r="AK81" s="55">
        <v>1246.9174572343425</v>
      </c>
      <c r="AL81" s="16">
        <f t="shared" si="16"/>
        <v>2.4971169066323462E-3</v>
      </c>
      <c r="AM81" s="57">
        <f t="shared" si="16"/>
        <v>2.4971169066323462E-3</v>
      </c>
      <c r="AN81" s="10"/>
    </row>
    <row r="82" spans="1:40" x14ac:dyDescent="0.2">
      <c r="A82" s="188" t="s">
        <v>211</v>
      </c>
      <c r="B82" s="188" t="s">
        <v>212</v>
      </c>
      <c r="D82" s="67">
        <v>280906</v>
      </c>
      <c r="E82" s="72">
        <v>1293.131318922952</v>
      </c>
      <c r="F82" s="54"/>
      <c r="G82" s="87">
        <v>276267.36654011154</v>
      </c>
      <c r="H82" s="80">
        <v>1269.1987586424682</v>
      </c>
      <c r="I82" s="89"/>
      <c r="J82" s="102">
        <f t="shared" si="9"/>
        <v>1.6790377806764845E-2</v>
      </c>
      <c r="K82" s="125">
        <f t="shared" si="9"/>
        <v>1.8856432152582592E-2</v>
      </c>
      <c r="L82" s="102">
        <v>1.4076155912114086E-2</v>
      </c>
      <c r="M82" s="96">
        <f>INDEX('Pace of change parameters'!$E$20:$I$20,1,$B$6)</f>
        <v>1.2019795091496865E-2</v>
      </c>
      <c r="N82" s="107">
        <f>IF(INDEX('Pace of change parameters'!$E$28:$I$28,1,$B$6)=1,(1+L82)*D82,D82)</f>
        <v>284860.07665264833</v>
      </c>
      <c r="O82" s="93">
        <f>IF(K82&lt;INDEX('Pace of change parameters'!$E$16:$I$16,1,$B$6),1,IF(K82&gt;INDEX('Pace of change parameters'!$E$17:$I$17,1,$B$6),0,(K82-INDEX('Pace of change parameters'!$E$17:$I$17,1,$B$6))/(INDEX('Pace of change parameters'!$E$16:$I$16,1,$B$6)-INDEX('Pace of change parameters'!$E$17:$I$17,1,$B$6))))</f>
        <v>0</v>
      </c>
      <c r="P82" s="56">
        <v>1.4076155912114086E-2</v>
      </c>
      <c r="Q82" s="56">
        <v>1.2019795091496865E-2</v>
      </c>
      <c r="R82" s="9">
        <f>IF(INDEX('Pace of change parameters'!$E$29:$I$29,1,$B$6)=1,D82*(1+P82),D82)</f>
        <v>284860.07665264833</v>
      </c>
      <c r="S82" s="102">
        <f>IF(P82&lt;INDEX('Pace of change parameters'!$E$22:$I$22,1,$B$6),INDEX('Pace of change parameters'!$E$22:$I$22,1,$B$6),P82)</f>
        <v>1.9868988667141502E-2</v>
      </c>
      <c r="T82" s="131">
        <v>1.780088104205757E-2</v>
      </c>
      <c r="U82" s="116">
        <f t="shared" si="11"/>
        <v>286487.31813053205</v>
      </c>
      <c r="V82" s="130">
        <f>IF(J82&gt;INDEX('Pace of change parameters'!$E$24:$I$24,1,$B$6),0,IF(J82&lt;INDEX('Pace of change parameters'!$E$23:$I$23,1,$B$6),1,(J82-INDEX('Pace of change parameters'!$E$24:$I$24,1,$B$6))/(INDEX('Pace of change parameters'!$E$23:$I$23,1,$B$6)-INDEX('Pace of change parameters'!$E$24:$I$24,1,$B$6))))</f>
        <v>1</v>
      </c>
      <c r="W82" s="131">
        <f>MIN(S82, S82+(INDEX('Pace of change parameters'!$E$25:$I$25,1,$B$6)-S82)*(1-V82))</f>
        <v>1.9868988667141502E-2</v>
      </c>
      <c r="X82" s="131">
        <v>1.780088104205757E-2</v>
      </c>
      <c r="Y82" s="107">
        <f t="shared" si="12"/>
        <v>286487.31813053205</v>
      </c>
      <c r="Z82" s="96">
        <v>0</v>
      </c>
      <c r="AA82" s="98">
        <f t="shared" si="15"/>
        <v>281982.48913361033</v>
      </c>
      <c r="AB82" s="98">
        <f>IF(INDEX('Pace of change parameters'!$E$27:$I$27,1,$B$6)=1,MAX(AA82,Y82),Y82)</f>
        <v>286487.31813053205</v>
      </c>
      <c r="AC82" s="96">
        <f t="shared" si="13"/>
        <v>1.9868988667141485E-2</v>
      </c>
      <c r="AD82" s="142">
        <v>1.780088104205757E-2</v>
      </c>
      <c r="AE82" s="55">
        <f>IF(ROUND(AB82,0)/D82 &gt; (1+'Pace of change parameters'!$G$25), ROUND(AB82,0), ROUNDUP(AB82,0))</f>
        <v>286487</v>
      </c>
      <c r="AF82" s="55">
        <v>1316.1487341807056</v>
      </c>
      <c r="AG82" s="16">
        <f t="shared" si="14"/>
        <v>1.986785615116804E-2</v>
      </c>
      <c r="AH82" s="16">
        <f t="shared" si="14"/>
        <v>1.7799750822619309E-2</v>
      </c>
      <c r="AI82" s="55"/>
      <c r="AJ82" s="55">
        <v>281982.48913361033</v>
      </c>
      <c r="AK82" s="55">
        <v>1295.4545795597207</v>
      </c>
      <c r="AL82" s="16">
        <f t="shared" si="16"/>
        <v>1.5974434725467335E-2</v>
      </c>
      <c r="AM82" s="57">
        <f t="shared" si="16"/>
        <v>1.5974434725467557E-2</v>
      </c>
      <c r="AN82" s="10"/>
    </row>
    <row r="83" spans="1:40" x14ac:dyDescent="0.2">
      <c r="A83" s="188" t="s">
        <v>213</v>
      </c>
      <c r="B83" s="188" t="s">
        <v>214</v>
      </c>
      <c r="D83" s="67">
        <v>201481</v>
      </c>
      <c r="E83" s="72">
        <v>1146.3364616963486</v>
      </c>
      <c r="F83" s="54"/>
      <c r="G83" s="87">
        <v>203934.18752784232</v>
      </c>
      <c r="H83" s="80">
        <v>1155.3643312593888</v>
      </c>
      <c r="I83" s="89"/>
      <c r="J83" s="102">
        <f t="shared" si="9"/>
        <v>-1.2029309835592916E-2</v>
      </c>
      <c r="K83" s="125">
        <f t="shared" si="9"/>
        <v>-7.8138724892082845E-3</v>
      </c>
      <c r="L83" s="102">
        <v>1.633784428261098E-2</v>
      </c>
      <c r="M83" s="96">
        <f>INDEX('Pace of change parameters'!$E$20:$I$20,1,$B$6)</f>
        <v>1.2019795091496865E-2</v>
      </c>
      <c r="N83" s="107">
        <f>IF(INDEX('Pace of change parameters'!$E$28:$I$28,1,$B$6)=1,(1+L83)*D83,D83)</f>
        <v>204772.76520390474</v>
      </c>
      <c r="O83" s="93">
        <f>IF(K83&lt;INDEX('Pace of change parameters'!$E$16:$I$16,1,$B$6),1,IF(K83&gt;INDEX('Pace of change parameters'!$E$17:$I$17,1,$B$6),0,(K83-INDEX('Pace of change parameters'!$E$17:$I$17,1,$B$6))/(INDEX('Pace of change parameters'!$E$16:$I$16,1,$B$6)-INDEX('Pace of change parameters'!$E$17:$I$17,1,$B$6))))</f>
        <v>0</v>
      </c>
      <c r="P83" s="56">
        <v>1.633784428261098E-2</v>
      </c>
      <c r="Q83" s="56">
        <v>1.2019795091496865E-2</v>
      </c>
      <c r="R83" s="9">
        <f>IF(INDEX('Pace of change parameters'!$E$29:$I$29,1,$B$6)=1,D83*(1+P83),D83)</f>
        <v>204772.76520390474</v>
      </c>
      <c r="S83" s="102">
        <f>IF(P83&lt;INDEX('Pace of change parameters'!$E$22:$I$22,1,$B$6),INDEX('Pace of change parameters'!$E$22:$I$22,1,$B$6),P83)</f>
        <v>1.9868988667141502E-2</v>
      </c>
      <c r="T83" s="131">
        <v>1.5535936930132666E-2</v>
      </c>
      <c r="U83" s="116">
        <f t="shared" si="11"/>
        <v>205484.22370564434</v>
      </c>
      <c r="V83" s="130">
        <f>IF(J83&gt;INDEX('Pace of change parameters'!$E$24:$I$24,1,$B$6),0,IF(J83&lt;INDEX('Pace of change parameters'!$E$23:$I$23,1,$B$6),1,(J83-INDEX('Pace of change parameters'!$E$24:$I$24,1,$B$6))/(INDEX('Pace of change parameters'!$E$23:$I$23,1,$B$6)-INDEX('Pace of change parameters'!$E$24:$I$24,1,$B$6))))</f>
        <v>1</v>
      </c>
      <c r="W83" s="131">
        <f>MIN(S83, S83+(INDEX('Pace of change parameters'!$E$25:$I$25,1,$B$6)-S83)*(1-V83))</f>
        <v>1.9868988667141502E-2</v>
      </c>
      <c r="X83" s="131">
        <v>1.5535936930132666E-2</v>
      </c>
      <c r="Y83" s="107">
        <f t="shared" si="12"/>
        <v>205484.22370564434</v>
      </c>
      <c r="Z83" s="96">
        <v>0</v>
      </c>
      <c r="AA83" s="98">
        <f t="shared" si="15"/>
        <v>208152.95899304887</v>
      </c>
      <c r="AB83" s="98">
        <f>IF(INDEX('Pace of change parameters'!$E$27:$I$27,1,$B$6)=1,MAX(AA83,Y83),Y83)</f>
        <v>205484.22370564434</v>
      </c>
      <c r="AC83" s="96">
        <f t="shared" si="13"/>
        <v>1.9868988667141485E-2</v>
      </c>
      <c r="AD83" s="142">
        <v>1.5535936930132666E-2</v>
      </c>
      <c r="AE83" s="55">
        <f>IF(ROUND(AB83,0)/D83 &gt; (1+'Pace of change parameters'!$G$25), ROUND(AB83,0), ROUNDUP(AB83,0))</f>
        <v>205484</v>
      </c>
      <c r="AF83" s="55">
        <v>1164.1446052888596</v>
      </c>
      <c r="AG83" s="16">
        <f t="shared" si="14"/>
        <v>1.9867878360738667E-2</v>
      </c>
      <c r="AH83" s="16">
        <f t="shared" si="14"/>
        <v>1.5534831341017075E-2</v>
      </c>
      <c r="AI83" s="55"/>
      <c r="AJ83" s="55">
        <v>208152.95899304887</v>
      </c>
      <c r="AK83" s="55">
        <v>1179.2652677905387</v>
      </c>
      <c r="AL83" s="16">
        <f t="shared" si="16"/>
        <v>-1.2822104504111365E-2</v>
      </c>
      <c r="AM83" s="57">
        <f t="shared" si="16"/>
        <v>-1.2822104504111365E-2</v>
      </c>
      <c r="AN83" s="10"/>
    </row>
    <row r="84" spans="1:40" x14ac:dyDescent="0.2">
      <c r="A84" s="188" t="s">
        <v>215</v>
      </c>
      <c r="B84" s="188" t="s">
        <v>216</v>
      </c>
      <c r="D84" s="67">
        <v>681000</v>
      </c>
      <c r="E84" s="72">
        <v>1189.8395845940913</v>
      </c>
      <c r="F84" s="54"/>
      <c r="G84" s="87">
        <v>706339.49593124376</v>
      </c>
      <c r="H84" s="80">
        <v>1224.0323810278189</v>
      </c>
      <c r="I84" s="89"/>
      <c r="J84" s="102">
        <f t="shared" si="9"/>
        <v>-3.5874386293287985E-2</v>
      </c>
      <c r="K84" s="125">
        <f t="shared" si="9"/>
        <v>-2.7934552192986906E-2</v>
      </c>
      <c r="L84" s="102">
        <v>2.0354050675014168E-2</v>
      </c>
      <c r="M84" s="96">
        <f>INDEX('Pace of change parameters'!$E$20:$I$20,1,$B$6)</f>
        <v>1.2019795091496865E-2</v>
      </c>
      <c r="N84" s="107">
        <f>IF(INDEX('Pace of change parameters'!$E$28:$I$28,1,$B$6)=1,(1+L84)*D84,D84)</f>
        <v>694861.10850968468</v>
      </c>
      <c r="O84" s="93">
        <f>IF(K84&lt;INDEX('Pace of change parameters'!$E$16:$I$16,1,$B$6),1,IF(K84&gt;INDEX('Pace of change parameters'!$E$17:$I$17,1,$B$6),0,(K84-INDEX('Pace of change parameters'!$E$17:$I$17,1,$B$6))/(INDEX('Pace of change parameters'!$E$16:$I$16,1,$B$6)-INDEX('Pace of change parameters'!$E$17:$I$17,1,$B$6))))</f>
        <v>0</v>
      </c>
      <c r="P84" s="56">
        <v>2.0354050675014168E-2</v>
      </c>
      <c r="Q84" s="56">
        <v>1.2019795091496865E-2</v>
      </c>
      <c r="R84" s="9">
        <f>IF(INDEX('Pace of change parameters'!$E$29:$I$29,1,$B$6)=1,D84*(1+P84),D84)</f>
        <v>694861.10850968468</v>
      </c>
      <c r="S84" s="102">
        <f>IF(P84&lt;INDEX('Pace of change parameters'!$E$22:$I$22,1,$B$6),INDEX('Pace of change parameters'!$E$22:$I$22,1,$B$6),P84)</f>
        <v>2.0354050675014168E-2</v>
      </c>
      <c r="T84" s="131">
        <v>1.2019795091496865E-2</v>
      </c>
      <c r="U84" s="116">
        <f t="shared" si="11"/>
        <v>694861.10850968468</v>
      </c>
      <c r="V84" s="130">
        <f>IF(J84&gt;INDEX('Pace of change parameters'!$E$24:$I$24,1,$B$6),0,IF(J84&lt;INDEX('Pace of change parameters'!$E$23:$I$23,1,$B$6),1,(J84-INDEX('Pace of change parameters'!$E$24:$I$24,1,$B$6))/(INDEX('Pace of change parameters'!$E$23:$I$23,1,$B$6)-INDEX('Pace of change parameters'!$E$24:$I$24,1,$B$6))))</f>
        <v>1</v>
      </c>
      <c r="W84" s="131">
        <f>MIN(S84, S84+(INDEX('Pace of change parameters'!$E$25:$I$25,1,$B$6)-S84)*(1-V84))</f>
        <v>2.0354050675014168E-2</v>
      </c>
      <c r="X84" s="131">
        <v>1.2019795091496865E-2</v>
      </c>
      <c r="Y84" s="107">
        <f t="shared" si="12"/>
        <v>694861.10850968468</v>
      </c>
      <c r="Z84" s="96">
        <v>0</v>
      </c>
      <c r="AA84" s="98">
        <f t="shared" si="15"/>
        <v>720951.48888007819</v>
      </c>
      <c r="AB84" s="98">
        <f>IF(INDEX('Pace of change parameters'!$E$27:$I$27,1,$B$6)=1,MAX(AA84,Y84),Y84)</f>
        <v>694861.10850968468</v>
      </c>
      <c r="AC84" s="96">
        <f t="shared" si="13"/>
        <v>2.0354050675014168E-2</v>
      </c>
      <c r="AD84" s="142">
        <v>1.2019795091496865E-2</v>
      </c>
      <c r="AE84" s="55">
        <f>IF(ROUND(AB84,0)/D84 &gt; (1+'Pace of change parameters'!$G$25), ROUND(AB84,0), ROUNDUP(AB84,0))</f>
        <v>694861</v>
      </c>
      <c r="AF84" s="55">
        <v>1204.1410245536708</v>
      </c>
      <c r="AG84" s="16">
        <f t="shared" si="14"/>
        <v>2.0353891336270191E-2</v>
      </c>
      <c r="AH84" s="16">
        <f t="shared" si="14"/>
        <v>1.2019637054232257E-2</v>
      </c>
      <c r="AI84" s="55"/>
      <c r="AJ84" s="55">
        <v>720951.48888007819</v>
      </c>
      <c r="AK84" s="55">
        <v>1249.3538484294727</v>
      </c>
      <c r="AL84" s="16">
        <f t="shared" si="16"/>
        <v>-3.6188965946387097E-2</v>
      </c>
      <c r="AM84" s="57">
        <f t="shared" si="16"/>
        <v>-3.6188965946387097E-2</v>
      </c>
      <c r="AN84" s="10"/>
    </row>
    <row r="85" spans="1:40" x14ac:dyDescent="0.2">
      <c r="A85" s="188" t="s">
        <v>217</v>
      </c>
      <c r="B85" s="188" t="s">
        <v>218</v>
      </c>
      <c r="D85" s="67">
        <v>384400</v>
      </c>
      <c r="E85" s="72">
        <v>1254.7649383486132</v>
      </c>
      <c r="F85" s="54"/>
      <c r="G85" s="87">
        <v>391618.67342741054</v>
      </c>
      <c r="H85" s="80">
        <v>1272.7428739374641</v>
      </c>
      <c r="I85" s="89"/>
      <c r="J85" s="102">
        <f t="shared" si="9"/>
        <v>-1.8432914253637023E-2</v>
      </c>
      <c r="K85" s="125">
        <f t="shared" si="9"/>
        <v>-1.4125347669975752E-2</v>
      </c>
      <c r="L85" s="102">
        <v>1.6461002131385571E-2</v>
      </c>
      <c r="M85" s="96">
        <f>INDEX('Pace of change parameters'!$E$20:$I$20,1,$B$6)</f>
        <v>1.2019795091496865E-2</v>
      </c>
      <c r="N85" s="107">
        <f>IF(INDEX('Pace of change parameters'!$E$28:$I$28,1,$B$6)=1,(1+L85)*D85,D85)</f>
        <v>390727.60921930464</v>
      </c>
      <c r="O85" s="93">
        <f>IF(K85&lt;INDEX('Pace of change parameters'!$E$16:$I$16,1,$B$6),1,IF(K85&gt;INDEX('Pace of change parameters'!$E$17:$I$17,1,$B$6),0,(K85-INDEX('Pace of change parameters'!$E$17:$I$17,1,$B$6))/(INDEX('Pace of change parameters'!$E$16:$I$16,1,$B$6)-INDEX('Pace of change parameters'!$E$17:$I$17,1,$B$6))))</f>
        <v>0</v>
      </c>
      <c r="P85" s="56">
        <v>1.6461002131385571E-2</v>
      </c>
      <c r="Q85" s="56">
        <v>1.2019795091496865E-2</v>
      </c>
      <c r="R85" s="9">
        <f>IF(INDEX('Pace of change parameters'!$E$29:$I$29,1,$B$6)=1,D85*(1+P85),D85)</f>
        <v>390727.60921930464</v>
      </c>
      <c r="S85" s="102">
        <f>IF(P85&lt;INDEX('Pace of change parameters'!$E$22:$I$22,1,$B$6),INDEX('Pace of change parameters'!$E$22:$I$22,1,$B$6),P85)</f>
        <v>1.9868988667141502E-2</v>
      </c>
      <c r="T85" s="131">
        <v>1.5412891165383025E-2</v>
      </c>
      <c r="U85" s="116">
        <f t="shared" si="11"/>
        <v>392037.6392436492</v>
      </c>
      <c r="V85" s="130">
        <f>IF(J85&gt;INDEX('Pace of change parameters'!$E$24:$I$24,1,$B$6),0,IF(J85&lt;INDEX('Pace of change parameters'!$E$23:$I$23,1,$B$6),1,(J85-INDEX('Pace of change parameters'!$E$24:$I$24,1,$B$6))/(INDEX('Pace of change parameters'!$E$23:$I$23,1,$B$6)-INDEX('Pace of change parameters'!$E$24:$I$24,1,$B$6))))</f>
        <v>1</v>
      </c>
      <c r="W85" s="131">
        <f>MIN(S85, S85+(INDEX('Pace of change parameters'!$E$25:$I$25,1,$B$6)-S85)*(1-V85))</f>
        <v>1.9868988667141502E-2</v>
      </c>
      <c r="X85" s="131">
        <v>1.5412891165383025E-2</v>
      </c>
      <c r="Y85" s="107">
        <f t="shared" si="12"/>
        <v>392037.6392436492</v>
      </c>
      <c r="Z85" s="96">
        <v>0</v>
      </c>
      <c r="AA85" s="98">
        <f t="shared" si="15"/>
        <v>399720.05998120771</v>
      </c>
      <c r="AB85" s="98">
        <f>IF(INDEX('Pace of change parameters'!$E$27:$I$27,1,$B$6)=1,MAX(AA85,Y85),Y85)</f>
        <v>392037.6392436492</v>
      </c>
      <c r="AC85" s="96">
        <f t="shared" si="13"/>
        <v>1.9868988667141485E-2</v>
      </c>
      <c r="AD85" s="142">
        <v>1.5412891165383025E-2</v>
      </c>
      <c r="AE85" s="55">
        <f>IF(ROUND(AB85,0)/D85 &gt; (1+'Pace of change parameters'!$G$25), ROUND(AB85,0), ROUNDUP(AB85,0))</f>
        <v>392038</v>
      </c>
      <c r="AF85" s="55">
        <v>1274.1056662232481</v>
      </c>
      <c r="AG85" s="16">
        <f t="shared" si="14"/>
        <v>1.98699271592091E-2</v>
      </c>
      <c r="AH85" s="16">
        <f t="shared" si="14"/>
        <v>1.5413825556912064E-2</v>
      </c>
      <c r="AI85" s="55"/>
      <c r="AJ85" s="55">
        <v>399720.05998120771</v>
      </c>
      <c r="AK85" s="55">
        <v>1299.0720117058891</v>
      </c>
      <c r="AL85" s="16">
        <f t="shared" si="16"/>
        <v>-1.9218600091196025E-2</v>
      </c>
      <c r="AM85" s="57">
        <f t="shared" si="16"/>
        <v>-1.9218600091195914E-2</v>
      </c>
      <c r="AN85" s="10"/>
    </row>
    <row r="86" spans="1:40" x14ac:dyDescent="0.2">
      <c r="A86" s="188" t="s">
        <v>219</v>
      </c>
      <c r="B86" s="188" t="s">
        <v>220</v>
      </c>
      <c r="D86" s="67">
        <v>297405</v>
      </c>
      <c r="E86" s="72">
        <v>1210.2705092725457</v>
      </c>
      <c r="F86" s="54"/>
      <c r="G86" s="87">
        <v>307469.23748056235</v>
      </c>
      <c r="H86" s="80">
        <v>1244.3872145294072</v>
      </c>
      <c r="I86" s="89"/>
      <c r="J86" s="102">
        <f t="shared" si="9"/>
        <v>-3.2732502161939347E-2</v>
      </c>
      <c r="K86" s="125">
        <f t="shared" si="9"/>
        <v>-2.7416470418947125E-2</v>
      </c>
      <c r="L86" s="102">
        <v>1.7581782201854024E-2</v>
      </c>
      <c r="M86" s="96">
        <f>INDEX('Pace of change parameters'!$E$20:$I$20,1,$B$6)</f>
        <v>1.2019795091496865E-2</v>
      </c>
      <c r="N86" s="107">
        <f>IF(INDEX('Pace of change parameters'!$E$28:$I$28,1,$B$6)=1,(1+L86)*D86,D86)</f>
        <v>302633.90993574238</v>
      </c>
      <c r="O86" s="93">
        <f>IF(K86&lt;INDEX('Pace of change parameters'!$E$16:$I$16,1,$B$6),1,IF(K86&gt;INDEX('Pace of change parameters'!$E$17:$I$17,1,$B$6),0,(K86-INDEX('Pace of change parameters'!$E$17:$I$17,1,$B$6))/(INDEX('Pace of change parameters'!$E$16:$I$16,1,$B$6)-INDEX('Pace of change parameters'!$E$17:$I$17,1,$B$6))))</f>
        <v>0</v>
      </c>
      <c r="P86" s="56">
        <v>1.7581782201854024E-2</v>
      </c>
      <c r="Q86" s="56">
        <v>1.2019795091496865E-2</v>
      </c>
      <c r="R86" s="9">
        <f>IF(INDEX('Pace of change parameters'!$E$29:$I$29,1,$B$6)=1,D86*(1+P86),D86)</f>
        <v>302633.90993574238</v>
      </c>
      <c r="S86" s="102">
        <f>IF(P86&lt;INDEX('Pace of change parameters'!$E$22:$I$22,1,$B$6),INDEX('Pace of change parameters'!$E$22:$I$22,1,$B$6),P86)</f>
        <v>1.9868988667141502E-2</v>
      </c>
      <c r="T86" s="131">
        <v>1.4294499944529582E-2</v>
      </c>
      <c r="U86" s="116">
        <f t="shared" si="11"/>
        <v>303314.13657455123</v>
      </c>
      <c r="V86" s="130">
        <f>IF(J86&gt;INDEX('Pace of change parameters'!$E$24:$I$24,1,$B$6),0,IF(J86&lt;INDEX('Pace of change parameters'!$E$23:$I$23,1,$B$6),1,(J86-INDEX('Pace of change parameters'!$E$24:$I$24,1,$B$6))/(INDEX('Pace of change parameters'!$E$23:$I$23,1,$B$6)-INDEX('Pace of change parameters'!$E$24:$I$24,1,$B$6))))</f>
        <v>1</v>
      </c>
      <c r="W86" s="131">
        <f>MIN(S86, S86+(INDEX('Pace of change parameters'!$E$25:$I$25,1,$B$6)-S86)*(1-V86))</f>
        <v>1.9868988667141502E-2</v>
      </c>
      <c r="X86" s="131">
        <v>1.4294499944529582E-2</v>
      </c>
      <c r="Y86" s="107">
        <f t="shared" si="12"/>
        <v>303314.13657455123</v>
      </c>
      <c r="Z86" s="96">
        <v>0</v>
      </c>
      <c r="AA86" s="98">
        <f t="shared" si="15"/>
        <v>313829.83087216679</v>
      </c>
      <c r="AB86" s="98">
        <f>IF(INDEX('Pace of change parameters'!$E$27:$I$27,1,$B$6)=1,MAX(AA86,Y86),Y86)</f>
        <v>303314.13657455123</v>
      </c>
      <c r="AC86" s="96">
        <f t="shared" si="13"/>
        <v>1.9868988667141485E-2</v>
      </c>
      <c r="AD86" s="142">
        <v>1.4294499944529582E-2</v>
      </c>
      <c r="AE86" s="55">
        <f>IF(ROUND(AB86,0)/D86 &gt; (1+'Pace of change parameters'!$G$25), ROUND(AB86,0), ROUNDUP(AB86,0))</f>
        <v>303314</v>
      </c>
      <c r="AF86" s="55">
        <v>1227.5701682566983</v>
      </c>
      <c r="AG86" s="16">
        <f t="shared" si="14"/>
        <v>1.9868529446377847E-2</v>
      </c>
      <c r="AH86" s="16">
        <f t="shared" si="14"/>
        <v>1.4294043233814557E-2</v>
      </c>
      <c r="AI86" s="55"/>
      <c r="AJ86" s="55">
        <v>313829.83087216679</v>
      </c>
      <c r="AK86" s="55">
        <v>1270.1297608673422</v>
      </c>
      <c r="AL86" s="16">
        <f t="shared" si="16"/>
        <v>-3.3508066594377439E-2</v>
      </c>
      <c r="AM86" s="57">
        <f t="shared" si="16"/>
        <v>-3.3508066594377661E-2</v>
      </c>
      <c r="AN86" s="10"/>
    </row>
    <row r="87" spans="1:40" x14ac:dyDescent="0.2">
      <c r="A87" s="188" t="s">
        <v>221</v>
      </c>
      <c r="B87" s="188" t="s">
        <v>222</v>
      </c>
      <c r="D87" s="67">
        <v>252593</v>
      </c>
      <c r="E87" s="72">
        <v>1156.4092627041136</v>
      </c>
      <c r="F87" s="54"/>
      <c r="G87" s="87">
        <v>260524.12665419426</v>
      </c>
      <c r="H87" s="80">
        <v>1187.7609745864133</v>
      </c>
      <c r="I87" s="89"/>
      <c r="J87" s="102">
        <f t="shared" si="9"/>
        <v>-3.0442964173992282E-2</v>
      </c>
      <c r="K87" s="125">
        <f t="shared" si="9"/>
        <v>-2.6395640666015852E-2</v>
      </c>
      <c r="L87" s="102">
        <v>1.6244375343984929E-2</v>
      </c>
      <c r="M87" s="96">
        <f>INDEX('Pace of change parameters'!$E$20:$I$20,1,$B$6)</f>
        <v>1.2019795091496865E-2</v>
      </c>
      <c r="N87" s="107">
        <f>IF(INDEX('Pace of change parameters'!$E$28:$I$28,1,$B$6)=1,(1+L87)*D87,D87)</f>
        <v>256696.21550126318</v>
      </c>
      <c r="O87" s="93">
        <f>IF(K87&lt;INDEX('Pace of change parameters'!$E$16:$I$16,1,$B$6),1,IF(K87&gt;INDEX('Pace of change parameters'!$E$17:$I$17,1,$B$6),0,(K87-INDEX('Pace of change parameters'!$E$17:$I$17,1,$B$6))/(INDEX('Pace of change parameters'!$E$16:$I$16,1,$B$6)-INDEX('Pace of change parameters'!$E$17:$I$17,1,$B$6))))</f>
        <v>0</v>
      </c>
      <c r="P87" s="56">
        <v>1.6244375343984929E-2</v>
      </c>
      <c r="Q87" s="56">
        <v>1.2019795091496865E-2</v>
      </c>
      <c r="R87" s="9">
        <f>IF(INDEX('Pace of change parameters'!$E$29:$I$29,1,$B$6)=1,D87*(1+P87),D87)</f>
        <v>256696.21550126318</v>
      </c>
      <c r="S87" s="102">
        <f>IF(P87&lt;INDEX('Pace of change parameters'!$E$22:$I$22,1,$B$6),INDEX('Pace of change parameters'!$E$22:$I$22,1,$B$6),P87)</f>
        <v>1.9868988667141502E-2</v>
      </c>
      <c r="T87" s="131">
        <v>1.5629340710231698E-2</v>
      </c>
      <c r="U87" s="116">
        <f t="shared" si="11"/>
        <v>257611.76745439926</v>
      </c>
      <c r="V87" s="130">
        <f>IF(J87&gt;INDEX('Pace of change parameters'!$E$24:$I$24,1,$B$6),0,IF(J87&lt;INDEX('Pace of change parameters'!$E$23:$I$23,1,$B$6),1,(J87-INDEX('Pace of change parameters'!$E$24:$I$24,1,$B$6))/(INDEX('Pace of change parameters'!$E$23:$I$23,1,$B$6)-INDEX('Pace of change parameters'!$E$24:$I$24,1,$B$6))))</f>
        <v>1</v>
      </c>
      <c r="W87" s="131">
        <f>MIN(S87, S87+(INDEX('Pace of change parameters'!$E$25:$I$25,1,$B$6)-S87)*(1-V87))</f>
        <v>1.9868988667141502E-2</v>
      </c>
      <c r="X87" s="131">
        <v>1.5629340710231698E-2</v>
      </c>
      <c r="Y87" s="107">
        <f t="shared" si="12"/>
        <v>257611.76745439926</v>
      </c>
      <c r="Z87" s="96">
        <v>0</v>
      </c>
      <c r="AA87" s="98">
        <f t="shared" si="15"/>
        <v>265913.57000771008</v>
      </c>
      <c r="AB87" s="98">
        <f>IF(INDEX('Pace of change parameters'!$E$27:$I$27,1,$B$6)=1,MAX(AA87,Y87),Y87)</f>
        <v>257611.76745439926</v>
      </c>
      <c r="AC87" s="96">
        <f t="shared" si="13"/>
        <v>1.9868988667141485E-2</v>
      </c>
      <c r="AD87" s="142">
        <v>1.5629340710231698E-2</v>
      </c>
      <c r="AE87" s="55">
        <f>IF(ROUND(AB87,0)/D87 &gt; (1+'Pace of change parameters'!$G$25), ROUND(AB87,0), ROUNDUP(AB87,0))</f>
        <v>257612</v>
      </c>
      <c r="AF87" s="55">
        <v>1174.4842372748783</v>
      </c>
      <c r="AG87" s="16">
        <f t="shared" si="14"/>
        <v>1.9869909300732846E-2</v>
      </c>
      <c r="AH87" s="16">
        <f t="shared" si="14"/>
        <v>1.5630257516701773E-2</v>
      </c>
      <c r="AI87" s="55"/>
      <c r="AJ87" s="55">
        <v>265913.57000771008</v>
      </c>
      <c r="AK87" s="55">
        <v>1212.3320980837279</v>
      </c>
      <c r="AL87" s="16">
        <f t="shared" si="16"/>
        <v>-3.1219053647654649E-2</v>
      </c>
      <c r="AM87" s="57">
        <f t="shared" si="16"/>
        <v>-3.1219053647654649E-2</v>
      </c>
      <c r="AN87" s="10"/>
    </row>
    <row r="88" spans="1:40" x14ac:dyDescent="0.2">
      <c r="A88" s="188" t="s">
        <v>223</v>
      </c>
      <c r="B88" s="188" t="s">
        <v>224</v>
      </c>
      <c r="D88" s="67">
        <v>326416</v>
      </c>
      <c r="E88" s="72">
        <v>1164.2512785745416</v>
      </c>
      <c r="F88" s="54"/>
      <c r="G88" s="87">
        <v>334955.18695865048</v>
      </c>
      <c r="H88" s="80">
        <v>1187.8568475791676</v>
      </c>
      <c r="I88" s="89"/>
      <c r="J88" s="102">
        <f t="shared" si="9"/>
        <v>-2.5493520599532138E-2</v>
      </c>
      <c r="K88" s="125">
        <f t="shared" si="9"/>
        <v>-1.9872402177698256E-2</v>
      </c>
      <c r="L88" s="102">
        <v>1.7857296671731859E-2</v>
      </c>
      <c r="M88" s="96">
        <f>INDEX('Pace of change parameters'!$E$20:$I$20,1,$B$6)</f>
        <v>1.2019795091496865E-2</v>
      </c>
      <c r="N88" s="107">
        <f>IF(INDEX('Pace of change parameters'!$E$28:$I$28,1,$B$6)=1,(1+L88)*D88,D88)</f>
        <v>332244.90735040006</v>
      </c>
      <c r="O88" s="93">
        <f>IF(K88&lt;INDEX('Pace of change parameters'!$E$16:$I$16,1,$B$6),1,IF(K88&gt;INDEX('Pace of change parameters'!$E$17:$I$17,1,$B$6),0,(K88-INDEX('Pace of change parameters'!$E$17:$I$17,1,$B$6))/(INDEX('Pace of change parameters'!$E$16:$I$16,1,$B$6)-INDEX('Pace of change parameters'!$E$17:$I$17,1,$B$6))))</f>
        <v>0</v>
      </c>
      <c r="P88" s="56">
        <v>1.7857296671731859E-2</v>
      </c>
      <c r="Q88" s="56">
        <v>1.2019795091496865E-2</v>
      </c>
      <c r="R88" s="9">
        <f>IF(INDEX('Pace of change parameters'!$E$29:$I$29,1,$B$6)=1,D88*(1+P88),D88)</f>
        <v>332244.90735040006</v>
      </c>
      <c r="S88" s="102">
        <f>IF(P88&lt;INDEX('Pace of change parameters'!$E$22:$I$22,1,$B$6),INDEX('Pace of change parameters'!$E$22:$I$22,1,$B$6),P88)</f>
        <v>1.9868988667141502E-2</v>
      </c>
      <c r="T88" s="131">
        <v>1.4019949855468949E-2</v>
      </c>
      <c r="U88" s="116">
        <f t="shared" si="11"/>
        <v>332901.55580477364</v>
      </c>
      <c r="V88" s="130">
        <f>IF(J88&gt;INDEX('Pace of change parameters'!$E$24:$I$24,1,$B$6),0,IF(J88&lt;INDEX('Pace of change parameters'!$E$23:$I$23,1,$B$6),1,(J88-INDEX('Pace of change parameters'!$E$24:$I$24,1,$B$6))/(INDEX('Pace of change parameters'!$E$23:$I$23,1,$B$6)-INDEX('Pace of change parameters'!$E$24:$I$24,1,$B$6))))</f>
        <v>1</v>
      </c>
      <c r="W88" s="131">
        <f>MIN(S88, S88+(INDEX('Pace of change parameters'!$E$25:$I$25,1,$B$6)-S88)*(1-V88))</f>
        <v>1.9868988667141502E-2</v>
      </c>
      <c r="X88" s="131">
        <v>1.4019949855468949E-2</v>
      </c>
      <c r="Y88" s="107">
        <f t="shared" si="12"/>
        <v>332901.55580477364</v>
      </c>
      <c r="Z88" s="96">
        <v>0</v>
      </c>
      <c r="AA88" s="98">
        <f t="shared" si="15"/>
        <v>341884.38015570166</v>
      </c>
      <c r="AB88" s="98">
        <f>IF(INDEX('Pace of change parameters'!$E$27:$I$27,1,$B$6)=1,MAX(AA88,Y88),Y88)</f>
        <v>332901.55580477364</v>
      </c>
      <c r="AC88" s="96">
        <f t="shared" si="13"/>
        <v>1.9868988667141485E-2</v>
      </c>
      <c r="AD88" s="142">
        <v>1.4019949855468949E-2</v>
      </c>
      <c r="AE88" s="55">
        <f>IF(ROUND(AB88,0)/D88 &gt; (1+'Pace of change parameters'!$G$25), ROUND(AB88,0), ROUNDUP(AB88,0))</f>
        <v>332902</v>
      </c>
      <c r="AF88" s="55">
        <v>1180.5755983758397</v>
      </c>
      <c r="AG88" s="16">
        <f t="shared" si="14"/>
        <v>1.9870349492671968E-2</v>
      </c>
      <c r="AH88" s="16">
        <f t="shared" si="14"/>
        <v>1.4021302876544794E-2</v>
      </c>
      <c r="AI88" s="55"/>
      <c r="AJ88" s="55">
        <v>341884.38015570166</v>
      </c>
      <c r="AK88" s="55">
        <v>1212.4299543939974</v>
      </c>
      <c r="AL88" s="16">
        <f t="shared" si="16"/>
        <v>-2.6273151618131485E-2</v>
      </c>
      <c r="AM88" s="57">
        <f t="shared" si="16"/>
        <v>-2.6273151618131374E-2</v>
      </c>
      <c r="AN88" s="10"/>
    </row>
    <row r="89" spans="1:40" x14ac:dyDescent="0.2">
      <c r="A89" s="188" t="s">
        <v>225</v>
      </c>
      <c r="B89" s="188" t="s">
        <v>226</v>
      </c>
      <c r="D89" s="67">
        <v>343583</v>
      </c>
      <c r="E89" s="72">
        <v>1131.659028737653</v>
      </c>
      <c r="F89" s="54"/>
      <c r="G89" s="87">
        <v>353916.9992600751</v>
      </c>
      <c r="H89" s="80">
        <v>1160.629268838047</v>
      </c>
      <c r="I89" s="89"/>
      <c r="J89" s="102">
        <f t="shared" ref="J89:K152" si="17">D89/G89-1</f>
        <v>-2.9198934444177871E-2</v>
      </c>
      <c r="K89" s="125">
        <f t="shared" si="17"/>
        <v>-2.4960804348314714E-2</v>
      </c>
      <c r="L89" s="102">
        <v>1.6437869713954001E-2</v>
      </c>
      <c r="M89" s="96">
        <f>INDEX('Pace of change parameters'!$E$20:$I$20,1,$B$6)</f>
        <v>1.2019795091496865E-2</v>
      </c>
      <c r="N89" s="107">
        <f>IF(INDEX('Pace of change parameters'!$E$28:$I$28,1,$B$6)=1,(1+L89)*D89,D89)</f>
        <v>349230.77258992946</v>
      </c>
      <c r="O89" s="93">
        <f>IF(K89&lt;INDEX('Pace of change parameters'!$E$16:$I$16,1,$B$6),1,IF(K89&gt;INDEX('Pace of change parameters'!$E$17:$I$17,1,$B$6),0,(K89-INDEX('Pace of change parameters'!$E$17:$I$17,1,$B$6))/(INDEX('Pace of change parameters'!$E$16:$I$16,1,$B$6)-INDEX('Pace of change parameters'!$E$17:$I$17,1,$B$6))))</f>
        <v>0</v>
      </c>
      <c r="P89" s="56">
        <v>1.6437869713954001E-2</v>
      </c>
      <c r="Q89" s="56">
        <v>1.2019795091496865E-2</v>
      </c>
      <c r="R89" s="9">
        <f>IF(INDEX('Pace of change parameters'!$E$29:$I$29,1,$B$6)=1,D89*(1+P89),D89)</f>
        <v>349230.77258992946</v>
      </c>
      <c r="S89" s="102">
        <f>IF(P89&lt;INDEX('Pace of change parameters'!$E$22:$I$22,1,$B$6),INDEX('Pace of change parameters'!$E$22:$I$22,1,$B$6),P89)</f>
        <v>1.9868988667141502E-2</v>
      </c>
      <c r="T89" s="131">
        <v>1.5436000256025428E-2</v>
      </c>
      <c r="U89" s="116">
        <f t="shared" si="11"/>
        <v>350409.64673322247</v>
      </c>
      <c r="V89" s="130">
        <f>IF(J89&gt;INDEX('Pace of change parameters'!$E$24:$I$24,1,$B$6),0,IF(J89&lt;INDEX('Pace of change parameters'!$E$23:$I$23,1,$B$6),1,(J89-INDEX('Pace of change parameters'!$E$24:$I$24,1,$B$6))/(INDEX('Pace of change parameters'!$E$23:$I$23,1,$B$6)-INDEX('Pace of change parameters'!$E$24:$I$24,1,$B$6))))</f>
        <v>1</v>
      </c>
      <c r="W89" s="131">
        <f>MIN(S89, S89+(INDEX('Pace of change parameters'!$E$25:$I$25,1,$B$6)-S89)*(1-V89))</f>
        <v>1.9868988667141502E-2</v>
      </c>
      <c r="X89" s="131">
        <v>1.5436000256025428E-2</v>
      </c>
      <c r="Y89" s="107">
        <f t="shared" si="12"/>
        <v>350409.64673322247</v>
      </c>
      <c r="Z89" s="96">
        <v>0</v>
      </c>
      <c r="AA89" s="98">
        <f t="shared" si="15"/>
        <v>361238.45406679355</v>
      </c>
      <c r="AB89" s="98">
        <f>IF(INDEX('Pace of change parameters'!$E$27:$I$27,1,$B$6)=1,MAX(AA89,Y89),Y89)</f>
        <v>350409.64673322247</v>
      </c>
      <c r="AC89" s="96">
        <f t="shared" si="13"/>
        <v>1.9868988667141485E-2</v>
      </c>
      <c r="AD89" s="142">
        <v>1.5436000256025428E-2</v>
      </c>
      <c r="AE89" s="55">
        <f>IF(ROUND(AB89,0)/D89 &gt; (1+'Pace of change parameters'!$G$25), ROUND(AB89,0), ROUNDUP(AB89,0))</f>
        <v>350410</v>
      </c>
      <c r="AF89" s="55">
        <v>1149.1284762919238</v>
      </c>
      <c r="AG89" s="16">
        <f t="shared" si="14"/>
        <v>1.9870016851823324E-2</v>
      </c>
      <c r="AH89" s="16">
        <f t="shared" si="14"/>
        <v>1.5437023971573538E-2</v>
      </c>
      <c r="AI89" s="55"/>
      <c r="AJ89" s="55">
        <v>361238.45406679355</v>
      </c>
      <c r="AK89" s="55">
        <v>1184.6391207437705</v>
      </c>
      <c r="AL89" s="16">
        <f t="shared" si="16"/>
        <v>-2.9975917416564246E-2</v>
      </c>
      <c r="AM89" s="57">
        <f t="shared" si="16"/>
        <v>-2.9975917416564357E-2</v>
      </c>
      <c r="AN89" s="10"/>
    </row>
    <row r="90" spans="1:40" x14ac:dyDescent="0.2">
      <c r="A90" s="188" t="s">
        <v>227</v>
      </c>
      <c r="B90" s="188" t="s">
        <v>228</v>
      </c>
      <c r="D90" s="67">
        <v>171646</v>
      </c>
      <c r="E90" s="72">
        <v>1162.3931360672952</v>
      </c>
      <c r="F90" s="54"/>
      <c r="G90" s="87">
        <v>175945.64464773776</v>
      </c>
      <c r="H90" s="80">
        <v>1187.1259786395187</v>
      </c>
      <c r="I90" s="89"/>
      <c r="J90" s="102">
        <f t="shared" si="17"/>
        <v>-2.4437346297182416E-2</v>
      </c>
      <c r="K90" s="125">
        <f t="shared" si="17"/>
        <v>-2.0834218960120832E-2</v>
      </c>
      <c r="L90" s="102">
        <v>1.5757572645302753E-2</v>
      </c>
      <c r="M90" s="96">
        <f>INDEX('Pace of change parameters'!$E$20:$I$20,1,$B$6)</f>
        <v>1.2019795091496865E-2</v>
      </c>
      <c r="N90" s="107">
        <f>IF(INDEX('Pace of change parameters'!$E$28:$I$28,1,$B$6)=1,(1+L90)*D90,D90)</f>
        <v>174350.72431427563</v>
      </c>
      <c r="O90" s="93">
        <f>IF(K90&lt;INDEX('Pace of change parameters'!$E$16:$I$16,1,$B$6),1,IF(K90&gt;INDEX('Pace of change parameters'!$E$17:$I$17,1,$B$6),0,(K90-INDEX('Pace of change parameters'!$E$17:$I$17,1,$B$6))/(INDEX('Pace of change parameters'!$E$16:$I$16,1,$B$6)-INDEX('Pace of change parameters'!$E$17:$I$17,1,$B$6))))</f>
        <v>0</v>
      </c>
      <c r="P90" s="56">
        <v>1.5757572645302753E-2</v>
      </c>
      <c r="Q90" s="56">
        <v>1.2019795091496865E-2</v>
      </c>
      <c r="R90" s="9">
        <f>IF(INDEX('Pace of change parameters'!$E$29:$I$29,1,$B$6)=1,D90*(1+P90),D90)</f>
        <v>174350.72431427563</v>
      </c>
      <c r="S90" s="102">
        <f>IF(P90&lt;INDEX('Pace of change parameters'!$E$22:$I$22,1,$B$6),INDEX('Pace of change parameters'!$E$22:$I$22,1,$B$6),P90)</f>
        <v>1.9868988667141502E-2</v>
      </c>
      <c r="T90" s="131">
        <v>1.6116081953647665E-2</v>
      </c>
      <c r="U90" s="116">
        <f t="shared" si="11"/>
        <v>175056.43242876016</v>
      </c>
      <c r="V90" s="130">
        <f>IF(J90&gt;INDEX('Pace of change parameters'!$E$24:$I$24,1,$B$6),0,IF(J90&lt;INDEX('Pace of change parameters'!$E$23:$I$23,1,$B$6),1,(J90-INDEX('Pace of change parameters'!$E$24:$I$24,1,$B$6))/(INDEX('Pace of change parameters'!$E$23:$I$23,1,$B$6)-INDEX('Pace of change parameters'!$E$24:$I$24,1,$B$6))))</f>
        <v>1</v>
      </c>
      <c r="W90" s="131">
        <f>MIN(S90, S90+(INDEX('Pace of change parameters'!$E$25:$I$25,1,$B$6)-S90)*(1-V90))</f>
        <v>1.9868988667141502E-2</v>
      </c>
      <c r="X90" s="131">
        <v>1.6116081953647665E-2</v>
      </c>
      <c r="Y90" s="107">
        <f t="shared" si="12"/>
        <v>175056.43242876016</v>
      </c>
      <c r="Z90" s="96">
        <v>0</v>
      </c>
      <c r="AA90" s="98">
        <f t="shared" si="15"/>
        <v>179585.41919493533</v>
      </c>
      <c r="AB90" s="98">
        <f>IF(INDEX('Pace of change parameters'!$E$27:$I$27,1,$B$6)=1,MAX(AA90,Y90),Y90)</f>
        <v>175056.43242876016</v>
      </c>
      <c r="AC90" s="96">
        <f t="shared" si="13"/>
        <v>1.9868988667141485E-2</v>
      </c>
      <c r="AD90" s="142">
        <v>1.6116081953647665E-2</v>
      </c>
      <c r="AE90" s="55">
        <f>IF(ROUND(AB90,0)/D90 &gt; (1+'Pace of change parameters'!$G$25), ROUND(AB90,0), ROUNDUP(AB90,0))</f>
        <v>175056</v>
      </c>
      <c r="AF90" s="55">
        <v>1181.1234414627584</v>
      </c>
      <c r="AG90" s="16">
        <f t="shared" si="14"/>
        <v>1.986646936135994E-2</v>
      </c>
      <c r="AH90" s="16">
        <f t="shared" si="14"/>
        <v>1.6113571918389802E-2</v>
      </c>
      <c r="AI90" s="55"/>
      <c r="AJ90" s="55">
        <v>179585.41919493533</v>
      </c>
      <c r="AK90" s="55">
        <v>1211.6839660226105</v>
      </c>
      <c r="AL90" s="16">
        <f t="shared" si="16"/>
        <v>-2.5221530875058185E-2</v>
      </c>
      <c r="AM90" s="57">
        <f t="shared" si="16"/>
        <v>-2.5221530875058185E-2</v>
      </c>
      <c r="AN90" s="10"/>
    </row>
    <row r="91" spans="1:40" x14ac:dyDescent="0.2">
      <c r="A91" s="188" t="s">
        <v>229</v>
      </c>
      <c r="B91" s="188" t="s">
        <v>230</v>
      </c>
      <c r="D91" s="67">
        <v>386724</v>
      </c>
      <c r="E91" s="72">
        <v>1348.5356456620884</v>
      </c>
      <c r="F91" s="54"/>
      <c r="G91" s="87">
        <v>386521.48368531821</v>
      </c>
      <c r="H91" s="80">
        <v>1343.5181283484039</v>
      </c>
      <c r="I91" s="89"/>
      <c r="J91" s="102">
        <f t="shared" si="17"/>
        <v>5.2394581732140288E-4</v>
      </c>
      <c r="K91" s="125">
        <f t="shared" si="17"/>
        <v>3.7346108011602208E-3</v>
      </c>
      <c r="L91" s="102">
        <v>1.5267350067702745E-2</v>
      </c>
      <c r="M91" s="96">
        <f>INDEX('Pace of change parameters'!$E$20:$I$20,1,$B$6)</f>
        <v>1.2019795091496865E-2</v>
      </c>
      <c r="N91" s="107">
        <f>IF(INDEX('Pace of change parameters'!$E$28:$I$28,1,$B$6)=1,(1+L91)*D91,D91)</f>
        <v>392628.2506875823</v>
      </c>
      <c r="O91" s="93">
        <f>IF(K91&lt;INDEX('Pace of change parameters'!$E$16:$I$16,1,$B$6),1,IF(K91&gt;INDEX('Pace of change parameters'!$E$17:$I$17,1,$B$6),0,(K91-INDEX('Pace of change parameters'!$E$17:$I$17,1,$B$6))/(INDEX('Pace of change parameters'!$E$16:$I$16,1,$B$6)-INDEX('Pace of change parameters'!$E$17:$I$17,1,$B$6))))</f>
        <v>0</v>
      </c>
      <c r="P91" s="56">
        <v>1.5267350067702745E-2</v>
      </c>
      <c r="Q91" s="56">
        <v>1.2019795091496865E-2</v>
      </c>
      <c r="R91" s="9">
        <f>IF(INDEX('Pace of change parameters'!$E$29:$I$29,1,$B$6)=1,D91*(1+P91),D91)</f>
        <v>392628.2506875823</v>
      </c>
      <c r="S91" s="102">
        <f>IF(P91&lt;INDEX('Pace of change parameters'!$E$22:$I$22,1,$B$6),INDEX('Pace of change parameters'!$E$22:$I$22,1,$B$6),P91)</f>
        <v>1.9868988667141502E-2</v>
      </c>
      <c r="T91" s="131">
        <v>1.6606714342055406E-2</v>
      </c>
      <c r="U91" s="116">
        <f t="shared" si="11"/>
        <v>394407.81477331161</v>
      </c>
      <c r="V91" s="130">
        <f>IF(J91&gt;INDEX('Pace of change parameters'!$E$24:$I$24,1,$B$6),0,IF(J91&lt;INDEX('Pace of change parameters'!$E$23:$I$23,1,$B$6),1,(J91-INDEX('Pace of change parameters'!$E$24:$I$24,1,$B$6))/(INDEX('Pace of change parameters'!$E$23:$I$23,1,$B$6)-INDEX('Pace of change parameters'!$E$24:$I$24,1,$B$6))))</f>
        <v>1</v>
      </c>
      <c r="W91" s="131">
        <f>MIN(S91, S91+(INDEX('Pace of change parameters'!$E$25:$I$25,1,$B$6)-S91)*(1-V91))</f>
        <v>1.9868988667141502E-2</v>
      </c>
      <c r="X91" s="131">
        <v>1.6606714342055406E-2</v>
      </c>
      <c r="Y91" s="107">
        <f t="shared" si="12"/>
        <v>394407.81477331161</v>
      </c>
      <c r="Z91" s="96">
        <v>0</v>
      </c>
      <c r="AA91" s="98">
        <f t="shared" si="15"/>
        <v>394517.42505163915</v>
      </c>
      <c r="AB91" s="98">
        <f>IF(INDEX('Pace of change parameters'!$E$27:$I$27,1,$B$6)=1,MAX(AA91,Y91),Y91)</f>
        <v>394407.81477331161</v>
      </c>
      <c r="AC91" s="96">
        <f t="shared" si="13"/>
        <v>1.9868988667141485E-2</v>
      </c>
      <c r="AD91" s="142">
        <v>1.6606714342055406E-2</v>
      </c>
      <c r="AE91" s="55">
        <f>IF(ROUND(AB91,0)/D91 &gt; (1+'Pace of change parameters'!$G$25), ROUND(AB91,0), ROUNDUP(AB91,0))</f>
        <v>394408</v>
      </c>
      <c r="AF91" s="55">
        <v>1370.9310357430074</v>
      </c>
      <c r="AG91" s="16">
        <f t="shared" si="14"/>
        <v>1.9869467630661664E-2</v>
      </c>
      <c r="AH91" s="16">
        <f t="shared" si="14"/>
        <v>1.6607191773506003E-2</v>
      </c>
      <c r="AI91" s="55"/>
      <c r="AJ91" s="55">
        <v>394517.42505163915</v>
      </c>
      <c r="AK91" s="55">
        <v>1371.3113885740349</v>
      </c>
      <c r="AL91" s="16">
        <f t="shared" si="16"/>
        <v>-2.7736430558122915E-4</v>
      </c>
      <c r="AM91" s="57">
        <f t="shared" si="16"/>
        <v>-2.7736430558122915E-4</v>
      </c>
      <c r="AN91" s="10"/>
    </row>
    <row r="92" spans="1:40" x14ac:dyDescent="0.2">
      <c r="A92" s="188" t="s">
        <v>231</v>
      </c>
      <c r="B92" s="188" t="s">
        <v>232</v>
      </c>
      <c r="D92" s="67">
        <v>209613</v>
      </c>
      <c r="E92" s="72">
        <v>1162.4102043591993</v>
      </c>
      <c r="F92" s="54"/>
      <c r="G92" s="87">
        <v>215918.58091091141</v>
      </c>
      <c r="H92" s="80">
        <v>1192.602513810624</v>
      </c>
      <c r="I92" s="89"/>
      <c r="J92" s="102">
        <f t="shared" si="17"/>
        <v>-2.9203512195706383E-2</v>
      </c>
      <c r="K92" s="125">
        <f t="shared" si="17"/>
        <v>-2.5316322162489691E-2</v>
      </c>
      <c r="L92" s="102">
        <v>1.607204838074705E-2</v>
      </c>
      <c r="M92" s="96">
        <f>INDEX('Pace of change parameters'!$E$20:$I$20,1,$B$6)</f>
        <v>1.2019795091496865E-2</v>
      </c>
      <c r="N92" s="107">
        <f>IF(INDEX('Pace of change parameters'!$E$28:$I$28,1,$B$6)=1,(1+L92)*D92,D92)</f>
        <v>212981.91027723352</v>
      </c>
      <c r="O92" s="93">
        <f>IF(K92&lt;INDEX('Pace of change parameters'!$E$16:$I$16,1,$B$6),1,IF(K92&gt;INDEX('Pace of change parameters'!$E$17:$I$17,1,$B$6),0,(K92-INDEX('Pace of change parameters'!$E$17:$I$17,1,$B$6))/(INDEX('Pace of change parameters'!$E$16:$I$16,1,$B$6)-INDEX('Pace of change parameters'!$E$17:$I$17,1,$B$6))))</f>
        <v>0</v>
      </c>
      <c r="P92" s="56">
        <v>1.607204838074705E-2</v>
      </c>
      <c r="Q92" s="56">
        <v>1.2019795091496865E-2</v>
      </c>
      <c r="R92" s="9">
        <f>IF(INDEX('Pace of change parameters'!$E$29:$I$29,1,$B$6)=1,D92*(1+P92),D92)</f>
        <v>212981.91027723352</v>
      </c>
      <c r="S92" s="102">
        <f>IF(P92&lt;INDEX('Pace of change parameters'!$E$22:$I$22,1,$B$6),INDEX('Pace of change parameters'!$E$22:$I$22,1,$B$6),P92)</f>
        <v>1.9868988667141502E-2</v>
      </c>
      <c r="T92" s="131">
        <v>1.5801592589750335E-2</v>
      </c>
      <c r="U92" s="116">
        <f t="shared" si="11"/>
        <v>213777.79832148552</v>
      </c>
      <c r="V92" s="130">
        <f>IF(J92&gt;INDEX('Pace of change parameters'!$E$24:$I$24,1,$B$6),0,IF(J92&lt;INDEX('Pace of change parameters'!$E$23:$I$23,1,$B$6),1,(J92-INDEX('Pace of change parameters'!$E$24:$I$24,1,$B$6))/(INDEX('Pace of change parameters'!$E$23:$I$23,1,$B$6)-INDEX('Pace of change parameters'!$E$24:$I$24,1,$B$6))))</f>
        <v>1</v>
      </c>
      <c r="W92" s="131">
        <f>MIN(S92, S92+(INDEX('Pace of change parameters'!$E$25:$I$25,1,$B$6)-S92)*(1-V92))</f>
        <v>1.9868988667141502E-2</v>
      </c>
      <c r="X92" s="131">
        <v>1.5801592589750335E-2</v>
      </c>
      <c r="Y92" s="107">
        <f t="shared" si="12"/>
        <v>213777.79832148552</v>
      </c>
      <c r="Z92" s="96">
        <v>0</v>
      </c>
      <c r="AA92" s="98">
        <f t="shared" si="15"/>
        <v>220385.27263630193</v>
      </c>
      <c r="AB92" s="98">
        <f>IF(INDEX('Pace of change parameters'!$E$27:$I$27,1,$B$6)=1,MAX(AA92,Y92),Y92)</f>
        <v>213777.79832148552</v>
      </c>
      <c r="AC92" s="96">
        <f t="shared" si="13"/>
        <v>1.9868988667141485E-2</v>
      </c>
      <c r="AD92" s="142">
        <v>1.5801592589750335E-2</v>
      </c>
      <c r="AE92" s="55">
        <f>IF(ROUND(AB92,0)/D92 &gt; (1+'Pace of change parameters'!$G$25), ROUND(AB92,0), ROUNDUP(AB92,0))</f>
        <v>213778</v>
      </c>
      <c r="AF92" s="55">
        <v>1180.7792507797258</v>
      </c>
      <c r="AG92" s="16">
        <f t="shared" si="14"/>
        <v>1.9869950814119353E-2</v>
      </c>
      <c r="AH92" s="16">
        <f t="shared" si="14"/>
        <v>1.5802550899536083E-2</v>
      </c>
      <c r="AI92" s="55"/>
      <c r="AJ92" s="55">
        <v>220385.27263630193</v>
      </c>
      <c r="AK92" s="55">
        <v>1217.2737938720459</v>
      </c>
      <c r="AL92" s="16">
        <f t="shared" si="16"/>
        <v>-2.9980554314107066E-2</v>
      </c>
      <c r="AM92" s="57">
        <f t="shared" si="16"/>
        <v>-2.9980554314107066E-2</v>
      </c>
      <c r="AN92" s="10"/>
    </row>
    <row r="93" spans="1:40" x14ac:dyDescent="0.2">
      <c r="A93" s="188" t="s">
        <v>233</v>
      </c>
      <c r="B93" s="188" t="s">
        <v>234</v>
      </c>
      <c r="D93" s="67">
        <v>377981</v>
      </c>
      <c r="E93" s="72">
        <v>1344.818987938354</v>
      </c>
      <c r="F93" s="54"/>
      <c r="G93" s="87">
        <v>356534.82023412565</v>
      </c>
      <c r="H93" s="80">
        <v>1262.0397113213519</v>
      </c>
      <c r="I93" s="89"/>
      <c r="J93" s="102">
        <f t="shared" si="17"/>
        <v>6.015171183502166E-2</v>
      </c>
      <c r="K93" s="125">
        <f t="shared" si="17"/>
        <v>6.5591657595569952E-2</v>
      </c>
      <c r="L93" s="102">
        <v>1.7212762034284568E-2</v>
      </c>
      <c r="M93" s="96">
        <f>INDEX('Pace of change parameters'!$E$20:$I$20,1,$B$6)</f>
        <v>1.2019795091496865E-2</v>
      </c>
      <c r="N93" s="107">
        <f>IF(INDEX('Pace of change parameters'!$E$28:$I$28,1,$B$6)=1,(1+L93)*D93,D93)</f>
        <v>384487.09700648091</v>
      </c>
      <c r="O93" s="93">
        <f>IF(K93&lt;INDEX('Pace of change parameters'!$E$16:$I$16,1,$B$6),1,IF(K93&gt;INDEX('Pace of change parameters'!$E$17:$I$17,1,$B$6),0,(K93-INDEX('Pace of change parameters'!$E$17:$I$17,1,$B$6))/(INDEX('Pace of change parameters'!$E$16:$I$16,1,$B$6)-INDEX('Pace of change parameters'!$E$17:$I$17,1,$B$6))))</f>
        <v>0</v>
      </c>
      <c r="P93" s="56">
        <v>1.7212762034284568E-2</v>
      </c>
      <c r="Q93" s="56">
        <v>1.2019795091496865E-2</v>
      </c>
      <c r="R93" s="9">
        <f>IF(INDEX('Pace of change parameters'!$E$29:$I$29,1,$B$6)=1,D93*(1+P93),D93)</f>
        <v>384487.09700648091</v>
      </c>
      <c r="S93" s="102">
        <f>IF(P93&lt;INDEX('Pace of change parameters'!$E$22:$I$22,1,$B$6),INDEX('Pace of change parameters'!$E$22:$I$22,1,$B$6),P93)</f>
        <v>1.9868988667141502E-2</v>
      </c>
      <c r="T93" s="131">
        <v>1.4662461437251695E-2</v>
      </c>
      <c r="U93" s="116">
        <f t="shared" si="11"/>
        <v>385491.10020539479</v>
      </c>
      <c r="V93" s="130">
        <f>IF(J93&gt;INDEX('Pace of change parameters'!$E$24:$I$24,1,$B$6),0,IF(J93&lt;INDEX('Pace of change parameters'!$E$23:$I$23,1,$B$6),1,(J93-INDEX('Pace of change parameters'!$E$24:$I$24,1,$B$6))/(INDEX('Pace of change parameters'!$E$23:$I$23,1,$B$6)-INDEX('Pace of change parameters'!$E$24:$I$24,1,$B$6))))</f>
        <v>0.79696576329956692</v>
      </c>
      <c r="W93" s="131">
        <f>MIN(S93, S93+(INDEX('Pace of change parameters'!$E$25:$I$25,1,$B$6)-S93)*(1-V93))</f>
        <v>1.5950427898823144E-2</v>
      </c>
      <c r="X93" s="131">
        <v>1.076390529067317E-2</v>
      </c>
      <c r="Y93" s="107">
        <f t="shared" si="12"/>
        <v>384009.95868762507</v>
      </c>
      <c r="Z93" s="96">
        <v>0</v>
      </c>
      <c r="AA93" s="98">
        <f t="shared" si="15"/>
        <v>363910.42970985873</v>
      </c>
      <c r="AB93" s="98">
        <f>IF(INDEX('Pace of change parameters'!$E$27:$I$27,1,$B$6)=1,MAX(AA93,Y93),Y93)</f>
        <v>384009.95868762507</v>
      </c>
      <c r="AC93" s="96">
        <f t="shared" si="13"/>
        <v>1.5950427898823172E-2</v>
      </c>
      <c r="AD93" s="142">
        <v>1.076390529067317E-2</v>
      </c>
      <c r="AE93" s="55">
        <f>IF(ROUND(AB93,0)/D93 &gt; (1+'Pace of change parameters'!$G$25), ROUND(AB93,0), ROUNDUP(AB93,0))</f>
        <v>384010</v>
      </c>
      <c r="AF93" s="55">
        <v>1359.2946383925885</v>
      </c>
      <c r="AG93" s="16">
        <f t="shared" si="14"/>
        <v>1.5950537196314007E-2</v>
      </c>
      <c r="AH93" s="16">
        <f t="shared" si="14"/>
        <v>1.0764014030190117E-2</v>
      </c>
      <c r="AI93" s="55"/>
      <c r="AJ93" s="55">
        <v>363910.42970985873</v>
      </c>
      <c r="AK93" s="55">
        <v>1288.1474335557768</v>
      </c>
      <c r="AL93" s="16">
        <f t="shared" si="16"/>
        <v>5.5232190806310255E-2</v>
      </c>
      <c r="AM93" s="57">
        <f t="shared" si="16"/>
        <v>5.5232190806310255E-2</v>
      </c>
      <c r="AN93" s="10"/>
    </row>
    <row r="94" spans="1:40" x14ac:dyDescent="0.2">
      <c r="A94" s="188" t="s">
        <v>235</v>
      </c>
      <c r="B94" s="188" t="s">
        <v>236</v>
      </c>
      <c r="D94" s="67">
        <v>233737</v>
      </c>
      <c r="E94" s="72">
        <v>1242.1422654844837</v>
      </c>
      <c r="F94" s="54"/>
      <c r="G94" s="87">
        <v>238642.16265848093</v>
      </c>
      <c r="H94" s="80">
        <v>1261.7977695928098</v>
      </c>
      <c r="I94" s="89"/>
      <c r="J94" s="102">
        <f t="shared" si="17"/>
        <v>-2.0554467843558188E-2</v>
      </c>
      <c r="K94" s="125">
        <f t="shared" si="17"/>
        <v>-1.5577380608834845E-2</v>
      </c>
      <c r="L94" s="102">
        <v>1.7162409599470019E-2</v>
      </c>
      <c r="M94" s="96">
        <f>INDEX('Pace of change parameters'!$E$20:$I$20,1,$B$6)</f>
        <v>1.2019795091496865E-2</v>
      </c>
      <c r="N94" s="107">
        <f>IF(INDEX('Pace of change parameters'!$E$28:$I$28,1,$B$6)=1,(1+L94)*D94,D94)</f>
        <v>237748.49013255132</v>
      </c>
      <c r="O94" s="93">
        <f>IF(K94&lt;INDEX('Pace of change parameters'!$E$16:$I$16,1,$B$6),1,IF(K94&gt;INDEX('Pace of change parameters'!$E$17:$I$17,1,$B$6),0,(K94-INDEX('Pace of change parameters'!$E$17:$I$17,1,$B$6))/(INDEX('Pace of change parameters'!$E$16:$I$16,1,$B$6)-INDEX('Pace of change parameters'!$E$17:$I$17,1,$B$6))))</f>
        <v>0</v>
      </c>
      <c r="P94" s="56">
        <v>1.7162409599470019E-2</v>
      </c>
      <c r="Q94" s="56">
        <v>1.2019795091496865E-2</v>
      </c>
      <c r="R94" s="9">
        <f>IF(INDEX('Pace of change parameters'!$E$29:$I$29,1,$B$6)=1,D94*(1+P94),D94)</f>
        <v>237748.49013255132</v>
      </c>
      <c r="S94" s="102">
        <f>IF(P94&lt;INDEX('Pace of change parameters'!$E$22:$I$22,1,$B$6),INDEX('Pace of change parameters'!$E$22:$I$22,1,$B$6),P94)</f>
        <v>1.9868988667141502E-2</v>
      </c>
      <c r="T94" s="131">
        <v>1.4712690117515637E-2</v>
      </c>
      <c r="U94" s="116">
        <f t="shared" si="11"/>
        <v>238381.11780409166</v>
      </c>
      <c r="V94" s="130">
        <f>IF(J94&gt;INDEX('Pace of change parameters'!$E$24:$I$24,1,$B$6),0,IF(J94&lt;INDEX('Pace of change parameters'!$E$23:$I$23,1,$B$6),1,(J94-INDEX('Pace of change parameters'!$E$24:$I$24,1,$B$6))/(INDEX('Pace of change parameters'!$E$23:$I$23,1,$B$6)-INDEX('Pace of change parameters'!$E$24:$I$24,1,$B$6))))</f>
        <v>1</v>
      </c>
      <c r="W94" s="131">
        <f>MIN(S94, S94+(INDEX('Pace of change parameters'!$E$25:$I$25,1,$B$6)-S94)*(1-V94))</f>
        <v>1.9868988667141502E-2</v>
      </c>
      <c r="X94" s="131">
        <v>1.4712690117515637E-2</v>
      </c>
      <c r="Y94" s="107">
        <f t="shared" si="12"/>
        <v>238381.11780409166</v>
      </c>
      <c r="Z94" s="96">
        <v>0</v>
      </c>
      <c r="AA94" s="98">
        <f t="shared" si="15"/>
        <v>243578.93544004965</v>
      </c>
      <c r="AB94" s="98">
        <f>IF(INDEX('Pace of change parameters'!$E$27:$I$27,1,$B$6)=1,MAX(AA94,Y94),Y94)</f>
        <v>238381.11780409166</v>
      </c>
      <c r="AC94" s="96">
        <f t="shared" si="13"/>
        <v>1.9868988667141485E-2</v>
      </c>
      <c r="AD94" s="142">
        <v>1.4712690117515637E-2</v>
      </c>
      <c r="AE94" s="55">
        <f>IF(ROUND(AB94,0)/D94 &gt; (1+'Pace of change parameters'!$G$25), ROUND(AB94,0), ROUNDUP(AB94,0))</f>
        <v>238381</v>
      </c>
      <c r="AF94" s="55">
        <v>1260.4168968404799</v>
      </c>
      <c r="AG94" s="16">
        <f t="shared" si="14"/>
        <v>1.9868484664387731E-2</v>
      </c>
      <c r="AH94" s="16">
        <f t="shared" si="14"/>
        <v>1.4712188662921344E-2</v>
      </c>
      <c r="AI94" s="55"/>
      <c r="AJ94" s="55">
        <v>243578.93544004965</v>
      </c>
      <c r="AK94" s="55">
        <v>1287.9004867965775</v>
      </c>
      <c r="AL94" s="16">
        <f t="shared" si="16"/>
        <v>-2.1339839714214492E-2</v>
      </c>
      <c r="AM94" s="57">
        <f t="shared" si="16"/>
        <v>-2.1339839714214381E-2</v>
      </c>
      <c r="AN94" s="10"/>
    </row>
    <row r="95" spans="1:40" x14ac:dyDescent="0.2">
      <c r="A95" s="188" t="s">
        <v>237</v>
      </c>
      <c r="B95" s="188" t="s">
        <v>238</v>
      </c>
      <c r="D95" s="67">
        <v>344217</v>
      </c>
      <c r="E95" s="72">
        <v>1275.6525057338818</v>
      </c>
      <c r="F95" s="54"/>
      <c r="G95" s="87">
        <v>350258.79207216547</v>
      </c>
      <c r="H95" s="80">
        <v>1293.3630158610408</v>
      </c>
      <c r="I95" s="89"/>
      <c r="J95" s="102">
        <f t="shared" si="17"/>
        <v>-1.724950867449071E-2</v>
      </c>
      <c r="K95" s="125">
        <f t="shared" si="17"/>
        <v>-1.3693379128649763E-2</v>
      </c>
      <c r="L95" s="102">
        <v>1.5681837009630772E-2</v>
      </c>
      <c r="M95" s="96">
        <f>INDEX('Pace of change parameters'!$E$20:$I$20,1,$B$6)</f>
        <v>1.2019795091496865E-2</v>
      </c>
      <c r="N95" s="107">
        <f>IF(INDEX('Pace of change parameters'!$E$28:$I$28,1,$B$6)=1,(1+L95)*D95,D95)</f>
        <v>349614.95488994406</v>
      </c>
      <c r="O95" s="93">
        <f>IF(K95&lt;INDEX('Pace of change parameters'!$E$16:$I$16,1,$B$6),1,IF(K95&gt;INDEX('Pace of change parameters'!$E$17:$I$17,1,$B$6),0,(K95-INDEX('Pace of change parameters'!$E$17:$I$17,1,$B$6))/(INDEX('Pace of change parameters'!$E$16:$I$16,1,$B$6)-INDEX('Pace of change parameters'!$E$17:$I$17,1,$B$6))))</f>
        <v>0</v>
      </c>
      <c r="P95" s="56">
        <v>1.5681837009630772E-2</v>
      </c>
      <c r="Q95" s="56">
        <v>1.2019795091496865E-2</v>
      </c>
      <c r="R95" s="9">
        <f>IF(INDEX('Pace of change parameters'!$E$29:$I$29,1,$B$6)=1,D95*(1+P95),D95)</f>
        <v>349614.95488994406</v>
      </c>
      <c r="S95" s="102">
        <f>IF(P95&lt;INDEX('Pace of change parameters'!$E$22:$I$22,1,$B$6),INDEX('Pace of change parameters'!$E$22:$I$22,1,$B$6),P95)</f>
        <v>1.9868988667141502E-2</v>
      </c>
      <c r="T95" s="131">
        <v>1.6191849969357852E-2</v>
      </c>
      <c r="U95" s="116">
        <f t="shared" si="11"/>
        <v>351056.24367203744</v>
      </c>
      <c r="V95" s="130">
        <f>IF(J95&gt;INDEX('Pace of change parameters'!$E$24:$I$24,1,$B$6),0,IF(J95&lt;INDEX('Pace of change parameters'!$E$23:$I$23,1,$B$6),1,(J95-INDEX('Pace of change parameters'!$E$24:$I$24,1,$B$6))/(INDEX('Pace of change parameters'!$E$23:$I$23,1,$B$6)-INDEX('Pace of change parameters'!$E$24:$I$24,1,$B$6))))</f>
        <v>1</v>
      </c>
      <c r="W95" s="131">
        <f>MIN(S95, S95+(INDEX('Pace of change parameters'!$E$25:$I$25,1,$B$6)-S95)*(1-V95))</f>
        <v>1.9868988667141502E-2</v>
      </c>
      <c r="X95" s="131">
        <v>1.6191849969357852E-2</v>
      </c>
      <c r="Y95" s="107">
        <f t="shared" si="12"/>
        <v>351056.24367203744</v>
      </c>
      <c r="Z95" s="96">
        <v>0</v>
      </c>
      <c r="AA95" s="98">
        <f t="shared" si="15"/>
        <v>357504.56981715508</v>
      </c>
      <c r="AB95" s="98">
        <f>IF(INDEX('Pace of change parameters'!$E$27:$I$27,1,$B$6)=1,MAX(AA95,Y95),Y95)</f>
        <v>351056.24367203744</v>
      </c>
      <c r="AC95" s="96">
        <f t="shared" si="13"/>
        <v>1.9868988667141485E-2</v>
      </c>
      <c r="AD95" s="142">
        <v>1.6191849969357852E-2</v>
      </c>
      <c r="AE95" s="55">
        <f>IF(ROUND(AB95,0)/D95 &gt; (1+'Pace of change parameters'!$G$25), ROUND(AB95,0), ROUNDUP(AB95,0))</f>
        <v>351056</v>
      </c>
      <c r="AF95" s="55">
        <v>1296.3067799382034</v>
      </c>
      <c r="AG95" s="16">
        <f t="shared" si="14"/>
        <v>1.9868280764750113E-2</v>
      </c>
      <c r="AH95" s="16">
        <f t="shared" si="14"/>
        <v>1.6191144619309261E-2</v>
      </c>
      <c r="AI95" s="55"/>
      <c r="AJ95" s="55">
        <v>357504.56981715508</v>
      </c>
      <c r="AK95" s="55">
        <v>1320.1187209814641</v>
      </c>
      <c r="AL95" s="16">
        <f t="shared" si="16"/>
        <v>-1.8037726959555189E-2</v>
      </c>
      <c r="AM95" s="57">
        <f t="shared" si="16"/>
        <v>-1.8037726959555078E-2</v>
      </c>
      <c r="AN95" s="10"/>
    </row>
    <row r="96" spans="1:40" x14ac:dyDescent="0.2">
      <c r="A96" s="188" t="s">
        <v>239</v>
      </c>
      <c r="B96" s="188" t="s">
        <v>240</v>
      </c>
      <c r="D96" s="67">
        <v>138906</v>
      </c>
      <c r="E96" s="72">
        <v>1212.2485199282976</v>
      </c>
      <c r="F96" s="54"/>
      <c r="G96" s="87">
        <v>141276.18521573595</v>
      </c>
      <c r="H96" s="80">
        <v>1230.5231631634963</v>
      </c>
      <c r="I96" s="89"/>
      <c r="J96" s="102">
        <f t="shared" si="17"/>
        <v>-1.6776962176013988E-2</v>
      </c>
      <c r="K96" s="125">
        <f t="shared" si="17"/>
        <v>-1.4851116811338438E-2</v>
      </c>
      <c r="L96" s="102">
        <v>1.4002044852090556E-2</v>
      </c>
      <c r="M96" s="96">
        <f>INDEX('Pace of change parameters'!$E$20:$I$20,1,$B$6)</f>
        <v>1.2019795091496865E-2</v>
      </c>
      <c r="N96" s="107">
        <f>IF(INDEX('Pace of change parameters'!$E$28:$I$28,1,$B$6)=1,(1+L96)*D96,D96)</f>
        <v>140850.9680422245</v>
      </c>
      <c r="O96" s="93">
        <f>IF(K96&lt;INDEX('Pace of change parameters'!$E$16:$I$16,1,$B$6),1,IF(K96&gt;INDEX('Pace of change parameters'!$E$17:$I$17,1,$B$6),0,(K96-INDEX('Pace of change parameters'!$E$17:$I$17,1,$B$6))/(INDEX('Pace of change parameters'!$E$16:$I$16,1,$B$6)-INDEX('Pace of change parameters'!$E$17:$I$17,1,$B$6))))</f>
        <v>0</v>
      </c>
      <c r="P96" s="56">
        <v>1.4002044852090556E-2</v>
      </c>
      <c r="Q96" s="56">
        <v>1.2019795091496865E-2</v>
      </c>
      <c r="R96" s="9">
        <f>IF(INDEX('Pace of change parameters'!$E$29:$I$29,1,$B$6)=1,D96*(1+P96),D96)</f>
        <v>140850.9680422245</v>
      </c>
      <c r="S96" s="102">
        <f>IF(P96&lt;INDEX('Pace of change parameters'!$E$22:$I$22,1,$B$6),INDEX('Pace of change parameters'!$E$22:$I$22,1,$B$6),P96)</f>
        <v>1.9868988667141502E-2</v>
      </c>
      <c r="T96" s="131">
        <v>1.7875269750216471E-2</v>
      </c>
      <c r="U96" s="116">
        <f t="shared" si="11"/>
        <v>141665.92173979795</v>
      </c>
      <c r="V96" s="130">
        <f>IF(J96&gt;INDEX('Pace of change parameters'!$E$24:$I$24,1,$B$6),0,IF(J96&lt;INDEX('Pace of change parameters'!$E$23:$I$23,1,$B$6),1,(J96-INDEX('Pace of change parameters'!$E$24:$I$24,1,$B$6))/(INDEX('Pace of change parameters'!$E$23:$I$23,1,$B$6)-INDEX('Pace of change parameters'!$E$24:$I$24,1,$B$6))))</f>
        <v>1</v>
      </c>
      <c r="W96" s="131">
        <f>MIN(S96, S96+(INDEX('Pace of change parameters'!$E$25:$I$25,1,$B$6)-S96)*(1-V96))</f>
        <v>1.9868988667141502E-2</v>
      </c>
      <c r="X96" s="131">
        <v>1.7875269750216471E-2</v>
      </c>
      <c r="Y96" s="107">
        <f t="shared" si="12"/>
        <v>141665.92173979795</v>
      </c>
      <c r="Z96" s="96">
        <v>0</v>
      </c>
      <c r="AA96" s="98">
        <f t="shared" si="15"/>
        <v>144198.75521798246</v>
      </c>
      <c r="AB96" s="98">
        <f>IF(INDEX('Pace of change parameters'!$E$27:$I$27,1,$B$6)=1,MAX(AA96,Y96),Y96)</f>
        <v>141665.92173979795</v>
      </c>
      <c r="AC96" s="96">
        <f t="shared" si="13"/>
        <v>1.9868988667141485E-2</v>
      </c>
      <c r="AD96" s="142">
        <v>1.7875269750216471E-2</v>
      </c>
      <c r="AE96" s="55">
        <f>IF(ROUND(AB96,0)/D96 &gt; (1+'Pace of change parameters'!$G$25), ROUND(AB96,0), ROUNDUP(AB96,0))</f>
        <v>141666</v>
      </c>
      <c r="AF96" s="55">
        <v>1233.9184708768807</v>
      </c>
      <c r="AG96" s="16">
        <f t="shared" si="14"/>
        <v>1.9869552071184904E-2</v>
      </c>
      <c r="AH96" s="16">
        <f t="shared" si="14"/>
        <v>1.7875832052873797E-2</v>
      </c>
      <c r="AI96" s="55"/>
      <c r="AJ96" s="55">
        <v>144198.75521798246</v>
      </c>
      <c r="AK96" s="55">
        <v>1255.9789048954765</v>
      </c>
      <c r="AL96" s="16">
        <f t="shared" si="16"/>
        <v>-1.7564334824900163E-2</v>
      </c>
      <c r="AM96" s="57">
        <f t="shared" si="16"/>
        <v>-1.7564334824900274E-2</v>
      </c>
      <c r="AN96" s="10"/>
    </row>
    <row r="97" spans="1:40" x14ac:dyDescent="0.2">
      <c r="A97" s="188" t="s">
        <v>241</v>
      </c>
      <c r="B97" s="188" t="s">
        <v>242</v>
      </c>
      <c r="D97" s="67">
        <v>96178</v>
      </c>
      <c r="E97" s="72">
        <v>1250.645323958918</v>
      </c>
      <c r="F97" s="54"/>
      <c r="G97" s="87">
        <v>100745.14516879039</v>
      </c>
      <c r="H97" s="80">
        <v>1291.3021305565037</v>
      </c>
      <c r="I97" s="89"/>
      <c r="J97" s="102">
        <f t="shared" si="17"/>
        <v>-4.5333650183723595E-2</v>
      </c>
      <c r="K97" s="125">
        <f t="shared" si="17"/>
        <v>-3.1485123144700533E-2</v>
      </c>
      <c r="L97" s="102">
        <v>2.6700299436337449E-2</v>
      </c>
      <c r="M97" s="96">
        <f>INDEX('Pace of change parameters'!$E$20:$I$20,1,$B$6)</f>
        <v>1.2019795091496865E-2</v>
      </c>
      <c r="N97" s="107">
        <f>IF(INDEX('Pace of change parameters'!$E$28:$I$28,1,$B$6)=1,(1+L97)*D97,D97)</f>
        <v>98745.981399188066</v>
      </c>
      <c r="O97" s="93">
        <f>IF(K97&lt;INDEX('Pace of change parameters'!$E$16:$I$16,1,$B$6),1,IF(K97&gt;INDEX('Pace of change parameters'!$E$17:$I$17,1,$B$6),0,(K97-INDEX('Pace of change parameters'!$E$17:$I$17,1,$B$6))/(INDEX('Pace of change parameters'!$E$16:$I$16,1,$B$6)-INDEX('Pace of change parameters'!$E$17:$I$17,1,$B$6))))</f>
        <v>0</v>
      </c>
      <c r="P97" s="56">
        <v>2.6700299436337449E-2</v>
      </c>
      <c r="Q97" s="56">
        <v>1.2019795091496865E-2</v>
      </c>
      <c r="R97" s="9">
        <f>IF(INDEX('Pace of change parameters'!$E$29:$I$29,1,$B$6)=1,D97*(1+P97),D97)</f>
        <v>98745.981399188066</v>
      </c>
      <c r="S97" s="102">
        <f>IF(P97&lt;INDEX('Pace of change parameters'!$E$22:$I$22,1,$B$6),INDEX('Pace of change parameters'!$E$22:$I$22,1,$B$6),P97)</f>
        <v>2.6700299436337449E-2</v>
      </c>
      <c r="T97" s="131">
        <v>1.2019795091496865E-2</v>
      </c>
      <c r="U97" s="116">
        <f t="shared" si="11"/>
        <v>98745.981399188066</v>
      </c>
      <c r="V97" s="130">
        <f>IF(J97&gt;INDEX('Pace of change parameters'!$E$24:$I$24,1,$B$6),0,IF(J97&lt;INDEX('Pace of change parameters'!$E$23:$I$23,1,$B$6),1,(J97-INDEX('Pace of change parameters'!$E$24:$I$24,1,$B$6))/(INDEX('Pace of change parameters'!$E$23:$I$23,1,$B$6)-INDEX('Pace of change parameters'!$E$24:$I$24,1,$B$6))))</f>
        <v>1</v>
      </c>
      <c r="W97" s="131">
        <f>MIN(S97, S97+(INDEX('Pace of change parameters'!$E$25:$I$25,1,$B$6)-S97)*(1-V97))</f>
        <v>2.6700299436337449E-2</v>
      </c>
      <c r="X97" s="131">
        <v>1.2019795091496865E-2</v>
      </c>
      <c r="Y97" s="107">
        <f t="shared" si="12"/>
        <v>98745.981399188066</v>
      </c>
      <c r="Z97" s="96">
        <v>0</v>
      </c>
      <c r="AA97" s="98">
        <f t="shared" si="15"/>
        <v>102829.25254111688</v>
      </c>
      <c r="AB97" s="98">
        <f>IF(INDEX('Pace of change parameters'!$E$27:$I$27,1,$B$6)=1,MAX(AA97,Y97),Y97)</f>
        <v>98745.981399188066</v>
      </c>
      <c r="AC97" s="96">
        <f t="shared" si="13"/>
        <v>2.6700299436337449E-2</v>
      </c>
      <c r="AD97" s="142">
        <v>1.2019795091496865E-2</v>
      </c>
      <c r="AE97" s="55">
        <f>IF(ROUND(AB97,0)/D97 &gt; (1+'Pace of change parameters'!$G$25), ROUND(AB97,0), ROUNDUP(AB97,0))</f>
        <v>98746</v>
      </c>
      <c r="AF97" s="55">
        <v>1265.6780629011773</v>
      </c>
      <c r="AG97" s="16">
        <f t="shared" si="14"/>
        <v>2.6700492836199574E-2</v>
      </c>
      <c r="AH97" s="16">
        <f t="shared" si="14"/>
        <v>1.2019985725987725E-2</v>
      </c>
      <c r="AI97" s="55"/>
      <c r="AJ97" s="55">
        <v>102829.25254111688</v>
      </c>
      <c r="AK97" s="55">
        <v>1318.0152022949464</v>
      </c>
      <c r="AL97" s="16">
        <f t="shared" si="16"/>
        <v>-3.9709055937017124E-2</v>
      </c>
      <c r="AM97" s="57">
        <f t="shared" si="16"/>
        <v>-3.9709055937017235E-2</v>
      </c>
      <c r="AN97" s="10"/>
    </row>
    <row r="98" spans="1:40" x14ac:dyDescent="0.2">
      <c r="A98" s="188" t="s">
        <v>243</v>
      </c>
      <c r="B98" s="188" t="s">
        <v>244</v>
      </c>
      <c r="D98" s="67">
        <v>364802</v>
      </c>
      <c r="E98" s="72">
        <v>1113.5668397866043</v>
      </c>
      <c r="F98" s="54"/>
      <c r="G98" s="87">
        <v>371287.93678838515</v>
      </c>
      <c r="H98" s="80">
        <v>1127.1802428423291</v>
      </c>
      <c r="I98" s="89"/>
      <c r="J98" s="102">
        <f t="shared" si="17"/>
        <v>-1.746875173076734E-2</v>
      </c>
      <c r="K98" s="125">
        <f t="shared" si="17"/>
        <v>-1.2077396798046092E-2</v>
      </c>
      <c r="L98" s="102">
        <v>1.757295986247942E-2</v>
      </c>
      <c r="M98" s="96">
        <f>INDEX('Pace of change parameters'!$E$20:$I$20,1,$B$6)</f>
        <v>1.2019795091496865E-2</v>
      </c>
      <c r="N98" s="107">
        <f>IF(INDEX('Pace of change parameters'!$E$28:$I$28,1,$B$6)=1,(1+L98)*D98,D98)</f>
        <v>371212.65090375219</v>
      </c>
      <c r="O98" s="93">
        <f>IF(K98&lt;INDEX('Pace of change parameters'!$E$16:$I$16,1,$B$6),1,IF(K98&gt;INDEX('Pace of change parameters'!$E$17:$I$17,1,$B$6),0,(K98-INDEX('Pace of change parameters'!$E$17:$I$17,1,$B$6))/(INDEX('Pace of change parameters'!$E$16:$I$16,1,$B$6)-INDEX('Pace of change parameters'!$E$17:$I$17,1,$B$6))))</f>
        <v>0</v>
      </c>
      <c r="P98" s="56">
        <v>1.757295986247942E-2</v>
      </c>
      <c r="Q98" s="56">
        <v>1.2019795091496865E-2</v>
      </c>
      <c r="R98" s="9">
        <f>IF(INDEX('Pace of change parameters'!$E$29:$I$29,1,$B$6)=1,D98*(1+P98),D98)</f>
        <v>371212.65090375219</v>
      </c>
      <c r="S98" s="102">
        <f>IF(P98&lt;INDEX('Pace of change parameters'!$E$22:$I$22,1,$B$6),INDEX('Pace of change parameters'!$E$22:$I$22,1,$B$6),P98)</f>
        <v>1.9868988667141502E-2</v>
      </c>
      <c r="T98" s="131">
        <v>1.4303293859715183E-2</v>
      </c>
      <c r="U98" s="116">
        <f t="shared" si="11"/>
        <v>372050.24680375058</v>
      </c>
      <c r="V98" s="130">
        <f>IF(J98&gt;INDEX('Pace of change parameters'!$E$24:$I$24,1,$B$6),0,IF(J98&lt;INDEX('Pace of change parameters'!$E$23:$I$23,1,$B$6),1,(J98-INDEX('Pace of change parameters'!$E$24:$I$24,1,$B$6))/(INDEX('Pace of change parameters'!$E$23:$I$23,1,$B$6)-INDEX('Pace of change parameters'!$E$24:$I$24,1,$B$6))))</f>
        <v>1</v>
      </c>
      <c r="W98" s="131">
        <f>MIN(S98, S98+(INDEX('Pace of change parameters'!$E$25:$I$25,1,$B$6)-S98)*(1-V98))</f>
        <v>1.9868988667141502E-2</v>
      </c>
      <c r="X98" s="131">
        <v>1.4303293859715183E-2</v>
      </c>
      <c r="Y98" s="107">
        <f t="shared" si="12"/>
        <v>372050.24680375058</v>
      </c>
      <c r="Z98" s="96">
        <v>0</v>
      </c>
      <c r="AA98" s="98">
        <f t="shared" si="15"/>
        <v>378968.74289591634</v>
      </c>
      <c r="AB98" s="98">
        <f>IF(INDEX('Pace of change parameters'!$E$27:$I$27,1,$B$6)=1,MAX(AA98,Y98),Y98)</f>
        <v>372050.24680375058</v>
      </c>
      <c r="AC98" s="96">
        <f t="shared" si="13"/>
        <v>1.9868988667141485E-2</v>
      </c>
      <c r="AD98" s="142">
        <v>1.4303293859715183E-2</v>
      </c>
      <c r="AE98" s="55">
        <f>IF(ROUND(AB98,0)/D98 &gt; (1+'Pace of change parameters'!$G$25), ROUND(AB98,0), ROUNDUP(AB98,0))</f>
        <v>372050</v>
      </c>
      <c r="AF98" s="55">
        <v>1129.4937642655118</v>
      </c>
      <c r="AG98" s="16">
        <f t="shared" si="14"/>
        <v>1.986831212548168E-2</v>
      </c>
      <c r="AH98" s="16">
        <f t="shared" si="14"/>
        <v>1.4302621010122474E-2</v>
      </c>
      <c r="AI98" s="55"/>
      <c r="AJ98" s="55">
        <v>378968.74289591634</v>
      </c>
      <c r="AK98" s="55">
        <v>1150.498137219399</v>
      </c>
      <c r="AL98" s="16">
        <f t="shared" si="16"/>
        <v>-1.8256763982818947E-2</v>
      </c>
      <c r="AM98" s="57">
        <f t="shared" si="16"/>
        <v>-1.8256763982818836E-2</v>
      </c>
      <c r="AN98" s="10"/>
    </row>
    <row r="99" spans="1:40" x14ac:dyDescent="0.2">
      <c r="A99" s="188" t="s">
        <v>245</v>
      </c>
      <c r="B99" s="188" t="s">
        <v>246</v>
      </c>
      <c r="D99" s="67">
        <v>128218</v>
      </c>
      <c r="E99" s="72">
        <v>1302.8052169671741</v>
      </c>
      <c r="F99" s="54"/>
      <c r="G99" s="87">
        <v>126274.91741322567</v>
      </c>
      <c r="H99" s="80">
        <v>1275.7978527481366</v>
      </c>
      <c r="I99" s="89"/>
      <c r="J99" s="102">
        <f t="shared" si="17"/>
        <v>1.5387716155978337E-2</v>
      </c>
      <c r="K99" s="125">
        <f t="shared" si="17"/>
        <v>2.1168999587875215E-2</v>
      </c>
      <c r="L99" s="102">
        <v>1.7781902689433915E-2</v>
      </c>
      <c r="M99" s="96">
        <f>INDEX('Pace of change parameters'!$E$20:$I$20,1,$B$6)</f>
        <v>1.2019795091496865E-2</v>
      </c>
      <c r="N99" s="107">
        <f>IF(INDEX('Pace of change parameters'!$E$28:$I$28,1,$B$6)=1,(1+L99)*D99,D99)</f>
        <v>130497.95999903383</v>
      </c>
      <c r="O99" s="93">
        <f>IF(K99&lt;INDEX('Pace of change parameters'!$E$16:$I$16,1,$B$6),1,IF(K99&gt;INDEX('Pace of change parameters'!$E$17:$I$17,1,$B$6),0,(K99-INDEX('Pace of change parameters'!$E$17:$I$17,1,$B$6))/(INDEX('Pace of change parameters'!$E$16:$I$16,1,$B$6)-INDEX('Pace of change parameters'!$E$17:$I$17,1,$B$6))))</f>
        <v>0</v>
      </c>
      <c r="P99" s="56">
        <v>1.7781902689433915E-2</v>
      </c>
      <c r="Q99" s="56">
        <v>1.2019795091496865E-2</v>
      </c>
      <c r="R99" s="9">
        <f>IF(INDEX('Pace of change parameters'!$E$29:$I$29,1,$B$6)=1,D99*(1+P99),D99)</f>
        <v>130497.95999903383</v>
      </c>
      <c r="S99" s="102">
        <f>IF(P99&lt;INDEX('Pace of change parameters'!$E$22:$I$22,1,$B$6),INDEX('Pace of change parameters'!$E$22:$I$22,1,$B$6),P99)</f>
        <v>1.9868988667141502E-2</v>
      </c>
      <c r="T99" s="131">
        <v>1.4095065164502429E-2</v>
      </c>
      <c r="U99" s="116">
        <f t="shared" si="11"/>
        <v>130765.56198892355</v>
      </c>
      <c r="V99" s="130">
        <f>IF(J99&gt;INDEX('Pace of change parameters'!$E$24:$I$24,1,$B$6),0,IF(J99&lt;INDEX('Pace of change parameters'!$E$23:$I$23,1,$B$6),1,(J99-INDEX('Pace of change parameters'!$E$24:$I$24,1,$B$6))/(INDEX('Pace of change parameters'!$E$23:$I$23,1,$B$6)-INDEX('Pace of change parameters'!$E$24:$I$24,1,$B$6))))</f>
        <v>1</v>
      </c>
      <c r="W99" s="131">
        <f>MIN(S99, S99+(INDEX('Pace of change parameters'!$E$25:$I$25,1,$B$6)-S99)*(1-V99))</f>
        <v>1.9868988667141502E-2</v>
      </c>
      <c r="X99" s="131">
        <v>1.4095065164502429E-2</v>
      </c>
      <c r="Y99" s="107">
        <f t="shared" si="12"/>
        <v>130765.56198892355</v>
      </c>
      <c r="Z99" s="96">
        <v>0</v>
      </c>
      <c r="AA99" s="98">
        <f t="shared" si="15"/>
        <v>128887.15729714166</v>
      </c>
      <c r="AB99" s="98">
        <f>IF(INDEX('Pace of change parameters'!$E$27:$I$27,1,$B$6)=1,MAX(AA99,Y99),Y99)</f>
        <v>130765.56198892355</v>
      </c>
      <c r="AC99" s="96">
        <f t="shared" si="13"/>
        <v>1.9868988667141485E-2</v>
      </c>
      <c r="AD99" s="142">
        <v>1.4095065164502429E-2</v>
      </c>
      <c r="AE99" s="55">
        <f>IF(ROUND(AB99,0)/D99 &gt; (1+'Pace of change parameters'!$G$25), ROUND(AB99,0), ROUNDUP(AB99,0))</f>
        <v>130766</v>
      </c>
      <c r="AF99" s="55">
        <v>1321.1727667698276</v>
      </c>
      <c r="AG99" s="16">
        <f t="shared" si="14"/>
        <v>1.9872404810556965E-2</v>
      </c>
      <c r="AH99" s="16">
        <f t="shared" si="14"/>
        <v>1.4098461967638976E-2</v>
      </c>
      <c r="AI99" s="55"/>
      <c r="AJ99" s="55">
        <v>128887.15729714166</v>
      </c>
      <c r="AK99" s="55">
        <v>1302.1901886374333</v>
      </c>
      <c r="AL99" s="16">
        <f t="shared" si="16"/>
        <v>1.4577423711245263E-2</v>
      </c>
      <c r="AM99" s="57">
        <f t="shared" si="16"/>
        <v>1.4577423711245263E-2</v>
      </c>
      <c r="AN99" s="10"/>
    </row>
    <row r="100" spans="1:40" x14ac:dyDescent="0.2">
      <c r="A100" s="188" t="s">
        <v>247</v>
      </c>
      <c r="B100" s="188" t="s">
        <v>248</v>
      </c>
      <c r="D100" s="67">
        <v>146285</v>
      </c>
      <c r="E100" s="72">
        <v>1415.4681475847212</v>
      </c>
      <c r="F100" s="54"/>
      <c r="G100" s="87">
        <v>142815.35330315633</v>
      </c>
      <c r="H100" s="80">
        <v>1376.0981221813604</v>
      </c>
      <c r="I100" s="89"/>
      <c r="J100" s="102">
        <f t="shared" si="17"/>
        <v>2.4294633711255065E-2</v>
      </c>
      <c r="K100" s="125">
        <f t="shared" si="17"/>
        <v>2.8609896902520582E-2</v>
      </c>
      <c r="L100" s="102">
        <v>1.6283345467394961E-2</v>
      </c>
      <c r="M100" s="96">
        <f>INDEX('Pace of change parameters'!$E$20:$I$20,1,$B$6)</f>
        <v>1.2019795091496865E-2</v>
      </c>
      <c r="N100" s="107">
        <f>IF(INDEX('Pace of change parameters'!$E$28:$I$28,1,$B$6)=1,(1+L100)*D100,D100)</f>
        <v>148667.00919169787</v>
      </c>
      <c r="O100" s="93">
        <f>IF(K100&lt;INDEX('Pace of change parameters'!$E$16:$I$16,1,$B$6),1,IF(K100&gt;INDEX('Pace of change parameters'!$E$17:$I$17,1,$B$6),0,(K100-INDEX('Pace of change parameters'!$E$17:$I$17,1,$B$6))/(INDEX('Pace of change parameters'!$E$16:$I$16,1,$B$6)-INDEX('Pace of change parameters'!$E$17:$I$17,1,$B$6))))</f>
        <v>0</v>
      </c>
      <c r="P100" s="56">
        <v>1.6283345467394961E-2</v>
      </c>
      <c r="Q100" s="56">
        <v>1.2019795091496865E-2</v>
      </c>
      <c r="R100" s="9">
        <f>IF(INDEX('Pace of change parameters'!$E$29:$I$29,1,$B$6)=1,D100*(1+P100),D100)</f>
        <v>148667.00919169787</v>
      </c>
      <c r="S100" s="102">
        <f>IF(P100&lt;INDEX('Pace of change parameters'!$E$22:$I$22,1,$B$6),INDEX('Pace of change parameters'!$E$22:$I$22,1,$B$6),P100)</f>
        <v>1.9868988667141502E-2</v>
      </c>
      <c r="T100" s="131">
        <v>1.5590395665109336E-2</v>
      </c>
      <c r="U100" s="116">
        <f t="shared" si="11"/>
        <v>149191.53500717279</v>
      </c>
      <c r="V100" s="130">
        <f>IF(J100&gt;INDEX('Pace of change parameters'!$E$24:$I$24,1,$B$6),0,IF(J100&lt;INDEX('Pace of change parameters'!$E$23:$I$23,1,$B$6),1,(J100-INDEX('Pace of change parameters'!$E$24:$I$24,1,$B$6))/(INDEX('Pace of change parameters'!$E$23:$I$23,1,$B$6)-INDEX('Pace of change parameters'!$E$24:$I$24,1,$B$6))))</f>
        <v>1</v>
      </c>
      <c r="W100" s="131">
        <f>MIN(S100, S100+(INDEX('Pace of change parameters'!$E$25:$I$25,1,$B$6)-S100)*(1-V100))</f>
        <v>1.9868988667141502E-2</v>
      </c>
      <c r="X100" s="131">
        <v>1.5590395665109336E-2</v>
      </c>
      <c r="Y100" s="107">
        <f t="shared" si="12"/>
        <v>149191.53500717279</v>
      </c>
      <c r="Z100" s="96">
        <v>0</v>
      </c>
      <c r="AA100" s="98">
        <f t="shared" si="15"/>
        <v>145769.76396187188</v>
      </c>
      <c r="AB100" s="98">
        <f>IF(INDEX('Pace of change parameters'!$E$27:$I$27,1,$B$6)=1,MAX(AA100,Y100),Y100)</f>
        <v>149191.53500717279</v>
      </c>
      <c r="AC100" s="96">
        <f t="shared" si="13"/>
        <v>1.9868988667141485E-2</v>
      </c>
      <c r="AD100" s="142">
        <v>1.5590395665109336E-2</v>
      </c>
      <c r="AE100" s="55">
        <f>IF(ROUND(AB100,0)/D100 &gt; (1+'Pace of change parameters'!$G$25), ROUND(AB100,0), ROUNDUP(AB100,0))</f>
        <v>149192</v>
      </c>
      <c r="AF100" s="55">
        <v>1437.5403364978699</v>
      </c>
      <c r="AG100" s="16">
        <f t="shared" si="14"/>
        <v>1.9872167344567204E-2</v>
      </c>
      <c r="AH100" s="16">
        <f t="shared" si="14"/>
        <v>1.5593561007226864E-2</v>
      </c>
      <c r="AI100" s="55"/>
      <c r="AJ100" s="55">
        <v>145769.76396187188</v>
      </c>
      <c r="AK100" s="55">
        <v>1404.5653623315218</v>
      </c>
      <c r="AL100" s="16">
        <f t="shared" si="16"/>
        <v>2.3476995126528788E-2</v>
      </c>
      <c r="AM100" s="57">
        <f t="shared" si="16"/>
        <v>2.3476995126528788E-2</v>
      </c>
      <c r="AN100" s="10"/>
    </row>
    <row r="101" spans="1:40" x14ac:dyDescent="0.2">
      <c r="A101" s="188" t="s">
        <v>249</v>
      </c>
      <c r="B101" s="188" t="s">
        <v>250</v>
      </c>
      <c r="D101" s="67">
        <v>436543</v>
      </c>
      <c r="E101" s="72">
        <v>1117.4125767466155</v>
      </c>
      <c r="F101" s="54"/>
      <c r="G101" s="87">
        <v>441240.88389587024</v>
      </c>
      <c r="H101" s="80">
        <v>1123.0200027894214</v>
      </c>
      <c r="I101" s="89"/>
      <c r="J101" s="102">
        <f t="shared" si="17"/>
        <v>-1.0646982333982646E-2</v>
      </c>
      <c r="K101" s="125">
        <f t="shared" si="17"/>
        <v>-4.9931666656674034E-3</v>
      </c>
      <c r="L101" s="102">
        <v>1.7803143675839239E-2</v>
      </c>
      <c r="M101" s="96">
        <f>INDEX('Pace of change parameters'!$E$20:$I$20,1,$B$6)</f>
        <v>1.2019795091496865E-2</v>
      </c>
      <c r="N101" s="107">
        <f>IF(INDEX('Pace of change parameters'!$E$28:$I$28,1,$B$6)=1,(1+L101)*D101,D101)</f>
        <v>444314.8377496819</v>
      </c>
      <c r="O101" s="93">
        <f>IF(K101&lt;INDEX('Pace of change parameters'!$E$16:$I$16,1,$B$6),1,IF(K101&gt;INDEX('Pace of change parameters'!$E$17:$I$17,1,$B$6),0,(K101-INDEX('Pace of change parameters'!$E$17:$I$17,1,$B$6))/(INDEX('Pace of change parameters'!$E$16:$I$16,1,$B$6)-INDEX('Pace of change parameters'!$E$17:$I$17,1,$B$6))))</f>
        <v>0</v>
      </c>
      <c r="P101" s="56">
        <v>1.7803143675839239E-2</v>
      </c>
      <c r="Q101" s="56">
        <v>1.2019795091496865E-2</v>
      </c>
      <c r="R101" s="9">
        <f>IF(INDEX('Pace of change parameters'!$E$29:$I$29,1,$B$6)=1,D101*(1+P101),D101)</f>
        <v>444314.8377496819</v>
      </c>
      <c r="S101" s="102">
        <f>IF(P101&lt;INDEX('Pace of change parameters'!$E$22:$I$22,1,$B$6),INDEX('Pace of change parameters'!$E$22:$I$22,1,$B$6),P101)</f>
        <v>1.9868988667141502E-2</v>
      </c>
      <c r="T101" s="131">
        <v>1.4073901563636415E-2</v>
      </c>
      <c r="U101" s="116">
        <f t="shared" si="11"/>
        <v>445216.66791971994</v>
      </c>
      <c r="V101" s="130">
        <f>IF(J101&gt;INDEX('Pace of change parameters'!$E$24:$I$24,1,$B$6),0,IF(J101&lt;INDEX('Pace of change parameters'!$E$23:$I$23,1,$B$6),1,(J101-INDEX('Pace of change parameters'!$E$24:$I$24,1,$B$6))/(INDEX('Pace of change parameters'!$E$23:$I$23,1,$B$6)-INDEX('Pace of change parameters'!$E$24:$I$24,1,$B$6))))</f>
        <v>1</v>
      </c>
      <c r="W101" s="131">
        <f>MIN(S101, S101+(INDEX('Pace of change parameters'!$E$25:$I$25,1,$B$6)-S101)*(1-V101))</f>
        <v>1.9868988667141502E-2</v>
      </c>
      <c r="X101" s="131">
        <v>1.4073901563636415E-2</v>
      </c>
      <c r="Y101" s="107">
        <f t="shared" si="12"/>
        <v>445216.66791971994</v>
      </c>
      <c r="Z101" s="96">
        <v>0</v>
      </c>
      <c r="AA101" s="98">
        <f t="shared" si="15"/>
        <v>450368.80145019531</v>
      </c>
      <c r="AB101" s="98">
        <f>IF(INDEX('Pace of change parameters'!$E$27:$I$27,1,$B$6)=1,MAX(AA101,Y101),Y101)</f>
        <v>445216.66791971994</v>
      </c>
      <c r="AC101" s="96">
        <f t="shared" si="13"/>
        <v>1.9868988667141485E-2</v>
      </c>
      <c r="AD101" s="142">
        <v>1.4073901563636415E-2</v>
      </c>
      <c r="AE101" s="55">
        <f>IF(ROUND(AB101,0)/D101 &gt; (1+'Pace of change parameters'!$G$25), ROUND(AB101,0), ROUNDUP(AB101,0))</f>
        <v>445217</v>
      </c>
      <c r="AF101" s="55">
        <v>1133.1397765486556</v>
      </c>
      <c r="AG101" s="16">
        <f t="shared" si="14"/>
        <v>1.9869749371768552E-2</v>
      </c>
      <c r="AH101" s="16">
        <f t="shared" si="14"/>
        <v>1.4074657945796876E-2</v>
      </c>
      <c r="AI101" s="55"/>
      <c r="AJ101" s="55">
        <v>450368.80145019531</v>
      </c>
      <c r="AK101" s="55">
        <v>1146.251834587988</v>
      </c>
      <c r="AL101" s="16">
        <f t="shared" si="16"/>
        <v>-1.1439072674675588E-2</v>
      </c>
      <c r="AM101" s="57">
        <f t="shared" si="16"/>
        <v>-1.1439072674675699E-2</v>
      </c>
      <c r="AN101" s="10"/>
    </row>
    <row r="102" spans="1:40" x14ac:dyDescent="0.2">
      <c r="A102" s="188" t="s">
        <v>251</v>
      </c>
      <c r="B102" s="188" t="s">
        <v>252</v>
      </c>
      <c r="D102" s="67">
        <v>341565</v>
      </c>
      <c r="E102" s="72">
        <v>1371.1469171602862</v>
      </c>
      <c r="F102" s="54"/>
      <c r="G102" s="87">
        <v>343364.70817029075</v>
      </c>
      <c r="H102" s="80">
        <v>1369.1780424491678</v>
      </c>
      <c r="I102" s="89"/>
      <c r="J102" s="102">
        <f t="shared" si="17"/>
        <v>-5.2413894831561114E-3</v>
      </c>
      <c r="K102" s="125">
        <f t="shared" si="17"/>
        <v>1.4379975796254829E-3</v>
      </c>
      <c r="L102" s="102">
        <v>1.8815083772738994E-2</v>
      </c>
      <c r="M102" s="96">
        <f>INDEX('Pace of change parameters'!$E$20:$I$20,1,$B$6)</f>
        <v>1.2019795091496865E-2</v>
      </c>
      <c r="N102" s="107">
        <f>IF(INDEX('Pace of change parameters'!$E$28:$I$28,1,$B$6)=1,(1+L102)*D102,D102)</f>
        <v>347991.57408883562</v>
      </c>
      <c r="O102" s="93">
        <f>IF(K102&lt;INDEX('Pace of change parameters'!$E$16:$I$16,1,$B$6),1,IF(K102&gt;INDEX('Pace of change parameters'!$E$17:$I$17,1,$B$6),0,(K102-INDEX('Pace of change parameters'!$E$17:$I$17,1,$B$6))/(INDEX('Pace of change parameters'!$E$16:$I$16,1,$B$6)-INDEX('Pace of change parameters'!$E$17:$I$17,1,$B$6))))</f>
        <v>0</v>
      </c>
      <c r="P102" s="56">
        <v>1.8815083772738994E-2</v>
      </c>
      <c r="Q102" s="56">
        <v>1.2019795091496865E-2</v>
      </c>
      <c r="R102" s="9">
        <f>IF(INDEX('Pace of change parameters'!$E$29:$I$29,1,$B$6)=1,D102*(1+P102),D102)</f>
        <v>347991.57408883562</v>
      </c>
      <c r="S102" s="102">
        <f>IF(P102&lt;INDEX('Pace of change parameters'!$E$22:$I$22,1,$B$6),INDEX('Pace of change parameters'!$E$22:$I$22,1,$B$6),P102)</f>
        <v>1.9868988667141502E-2</v>
      </c>
      <c r="T102" s="131">
        <v>1.3066670655342616E-2</v>
      </c>
      <c r="U102" s="116">
        <f t="shared" si="11"/>
        <v>348351.55111409217</v>
      </c>
      <c r="V102" s="130">
        <f>IF(J102&gt;INDEX('Pace of change parameters'!$E$24:$I$24,1,$B$6),0,IF(J102&lt;INDEX('Pace of change parameters'!$E$23:$I$23,1,$B$6),1,(J102-INDEX('Pace of change parameters'!$E$24:$I$24,1,$B$6))/(INDEX('Pace of change parameters'!$E$23:$I$23,1,$B$6)-INDEX('Pace of change parameters'!$E$24:$I$24,1,$B$6))))</f>
        <v>1</v>
      </c>
      <c r="W102" s="131">
        <f>MIN(S102, S102+(INDEX('Pace of change parameters'!$E$25:$I$25,1,$B$6)-S102)*(1-V102))</f>
        <v>1.9868988667141502E-2</v>
      </c>
      <c r="X102" s="131">
        <v>1.3066670655342616E-2</v>
      </c>
      <c r="Y102" s="107">
        <f t="shared" si="12"/>
        <v>348351.55111409217</v>
      </c>
      <c r="Z102" s="96">
        <v>0</v>
      </c>
      <c r="AA102" s="98">
        <f t="shared" si="15"/>
        <v>350467.86851112393</v>
      </c>
      <c r="AB102" s="98">
        <f>IF(INDEX('Pace of change parameters'!$E$27:$I$27,1,$B$6)=1,MAX(AA102,Y102),Y102)</f>
        <v>348351.55111409217</v>
      </c>
      <c r="AC102" s="96">
        <f t="shared" si="13"/>
        <v>1.9868988667141485E-2</v>
      </c>
      <c r="AD102" s="142">
        <v>1.3066670655342616E-2</v>
      </c>
      <c r="AE102" s="55">
        <f>IF(ROUND(AB102,0)/D102 &gt; (1+'Pace of change parameters'!$G$25), ROUND(AB102,0), ROUNDUP(AB102,0))</f>
        <v>348352</v>
      </c>
      <c r="AF102" s="55">
        <v>1389.0650322941972</v>
      </c>
      <c r="AG102" s="16">
        <f t="shared" si="14"/>
        <v>1.9870302870610201E-2</v>
      </c>
      <c r="AH102" s="16">
        <f t="shared" si="14"/>
        <v>1.3067976093342537E-2</v>
      </c>
      <c r="AI102" s="55"/>
      <c r="AJ102" s="55">
        <v>350467.86851112393</v>
      </c>
      <c r="AK102" s="55">
        <v>1397.502127421352</v>
      </c>
      <c r="AL102" s="16">
        <f t="shared" si="16"/>
        <v>-6.0372681812820295E-3</v>
      </c>
      <c r="AM102" s="57">
        <f t="shared" si="16"/>
        <v>-6.0372681812820295E-3</v>
      </c>
      <c r="AN102" s="10"/>
    </row>
    <row r="103" spans="1:40" x14ac:dyDescent="0.2">
      <c r="A103" s="188" t="s">
        <v>253</v>
      </c>
      <c r="B103" s="188" t="s">
        <v>254</v>
      </c>
      <c r="D103" s="67">
        <v>284674</v>
      </c>
      <c r="E103" s="72">
        <v>1202.237336798697</v>
      </c>
      <c r="F103" s="54"/>
      <c r="G103" s="87">
        <v>281281.96251075011</v>
      </c>
      <c r="H103" s="80">
        <v>1181.3258503843176</v>
      </c>
      <c r="I103" s="89"/>
      <c r="J103" s="102">
        <f t="shared" si="17"/>
        <v>1.2059207277182793E-2</v>
      </c>
      <c r="K103" s="125">
        <f t="shared" si="17"/>
        <v>1.7701708980275344E-2</v>
      </c>
      <c r="L103" s="102">
        <v>1.7662077061076698E-2</v>
      </c>
      <c r="M103" s="96">
        <f>INDEX('Pace of change parameters'!$E$20:$I$20,1,$B$6)</f>
        <v>1.2019795091496865E-2</v>
      </c>
      <c r="N103" s="107">
        <f>IF(INDEX('Pace of change parameters'!$E$28:$I$28,1,$B$6)=1,(1+L103)*D103,D103)</f>
        <v>289701.93412528496</v>
      </c>
      <c r="O103" s="93">
        <f>IF(K103&lt;INDEX('Pace of change parameters'!$E$16:$I$16,1,$B$6),1,IF(K103&gt;INDEX('Pace of change parameters'!$E$17:$I$17,1,$B$6),0,(K103-INDEX('Pace of change parameters'!$E$17:$I$17,1,$B$6))/(INDEX('Pace of change parameters'!$E$16:$I$16,1,$B$6)-INDEX('Pace of change parameters'!$E$17:$I$17,1,$B$6))))</f>
        <v>0</v>
      </c>
      <c r="P103" s="56">
        <v>1.7662077061076698E-2</v>
      </c>
      <c r="Q103" s="56">
        <v>1.2019795091496865E-2</v>
      </c>
      <c r="R103" s="9">
        <f>IF(INDEX('Pace of change parameters'!$E$29:$I$29,1,$B$6)=1,D103*(1+P103),D103)</f>
        <v>289701.93412528496</v>
      </c>
      <c r="S103" s="102">
        <f>IF(P103&lt;INDEX('Pace of change parameters'!$E$22:$I$22,1,$B$6),INDEX('Pace of change parameters'!$E$22:$I$22,1,$B$6),P103)</f>
        <v>1.9868988667141502E-2</v>
      </c>
      <c r="T103" s="131">
        <v>1.4214470791513945E-2</v>
      </c>
      <c r="U103" s="116">
        <f t="shared" si="11"/>
        <v>290330.18447982986</v>
      </c>
      <c r="V103" s="130">
        <f>IF(J103&gt;INDEX('Pace of change parameters'!$E$24:$I$24,1,$B$6),0,IF(J103&lt;INDEX('Pace of change parameters'!$E$23:$I$23,1,$B$6),1,(J103-INDEX('Pace of change parameters'!$E$24:$I$24,1,$B$6))/(INDEX('Pace of change parameters'!$E$23:$I$23,1,$B$6)-INDEX('Pace of change parameters'!$E$24:$I$24,1,$B$6))))</f>
        <v>1</v>
      </c>
      <c r="W103" s="131">
        <f>MIN(S103, S103+(INDEX('Pace of change parameters'!$E$25:$I$25,1,$B$6)-S103)*(1-V103))</f>
        <v>1.9868988667141502E-2</v>
      </c>
      <c r="X103" s="131">
        <v>1.4214470791513945E-2</v>
      </c>
      <c r="Y103" s="107">
        <f t="shared" si="12"/>
        <v>290330.18447982986</v>
      </c>
      <c r="Z103" s="96">
        <v>0</v>
      </c>
      <c r="AA103" s="98">
        <f t="shared" si="15"/>
        <v>287100.82168047928</v>
      </c>
      <c r="AB103" s="98">
        <f>IF(INDEX('Pace of change parameters'!$E$27:$I$27,1,$B$6)=1,MAX(AA103,Y103),Y103)</f>
        <v>290330.18447982986</v>
      </c>
      <c r="AC103" s="96">
        <f t="shared" si="13"/>
        <v>1.9868988667141485E-2</v>
      </c>
      <c r="AD103" s="142">
        <v>1.4214470791513945E-2</v>
      </c>
      <c r="AE103" s="55">
        <f>IF(ROUND(AB103,0)/D103 &gt; (1+'Pace of change parameters'!$G$25), ROUND(AB103,0), ROUNDUP(AB103,0))</f>
        <v>290330</v>
      </c>
      <c r="AF103" s="55">
        <v>1219.3257295301009</v>
      </c>
      <c r="AG103" s="16">
        <f t="shared" si="14"/>
        <v>1.9868340628227399E-2</v>
      </c>
      <c r="AH103" s="16">
        <f t="shared" si="14"/>
        <v>1.42138263455589E-2</v>
      </c>
      <c r="AI103" s="55"/>
      <c r="AJ103" s="55">
        <v>287100.82168047928</v>
      </c>
      <c r="AK103" s="55">
        <v>1205.7638509428646</v>
      </c>
      <c r="AL103" s="16">
        <f t="shared" si="16"/>
        <v>1.124754119691973E-2</v>
      </c>
      <c r="AM103" s="57">
        <f t="shared" si="16"/>
        <v>1.124754119691973E-2</v>
      </c>
      <c r="AN103" s="10"/>
    </row>
    <row r="104" spans="1:40" x14ac:dyDescent="0.2">
      <c r="A104" s="188" t="s">
        <v>255</v>
      </c>
      <c r="B104" s="188" t="s">
        <v>256</v>
      </c>
      <c r="D104" s="67">
        <v>257601</v>
      </c>
      <c r="E104" s="72">
        <v>1347.1494301353737</v>
      </c>
      <c r="F104" s="54"/>
      <c r="G104" s="87">
        <v>260489.48341494659</v>
      </c>
      <c r="H104" s="80">
        <v>1355.8008186754985</v>
      </c>
      <c r="I104" s="89"/>
      <c r="J104" s="102">
        <f t="shared" si="17"/>
        <v>-1.1088675738764375E-2</v>
      </c>
      <c r="K104" s="125">
        <f t="shared" si="17"/>
        <v>-6.3810173448459739E-3</v>
      </c>
      <c r="L104" s="102">
        <v>1.6837460099765611E-2</v>
      </c>
      <c r="M104" s="96">
        <f>INDEX('Pace of change parameters'!$E$20:$I$20,1,$B$6)</f>
        <v>1.2019795091496865E-2</v>
      </c>
      <c r="N104" s="107">
        <f>IF(INDEX('Pace of change parameters'!$E$28:$I$28,1,$B$6)=1,(1+L104)*D104,D104)</f>
        <v>261938.34655915972</v>
      </c>
      <c r="O104" s="93">
        <f>IF(K104&lt;INDEX('Pace of change parameters'!$E$16:$I$16,1,$B$6),1,IF(K104&gt;INDEX('Pace of change parameters'!$E$17:$I$17,1,$B$6),0,(K104-INDEX('Pace of change parameters'!$E$17:$I$17,1,$B$6))/(INDEX('Pace of change parameters'!$E$16:$I$16,1,$B$6)-INDEX('Pace of change parameters'!$E$17:$I$17,1,$B$6))))</f>
        <v>0</v>
      </c>
      <c r="P104" s="56">
        <v>1.6837460099765611E-2</v>
      </c>
      <c r="Q104" s="56">
        <v>1.2019795091496865E-2</v>
      </c>
      <c r="R104" s="9">
        <f>IF(INDEX('Pace of change parameters'!$E$29:$I$29,1,$B$6)=1,D104*(1+P104),D104)</f>
        <v>261938.34655915972</v>
      </c>
      <c r="S104" s="102">
        <f>IF(P104&lt;INDEX('Pace of change parameters'!$E$22:$I$22,1,$B$6),INDEX('Pace of change parameters'!$E$22:$I$22,1,$B$6),P104)</f>
        <v>1.9868988667141502E-2</v>
      </c>
      <c r="T104" s="131">
        <v>1.5036960607083705E-2</v>
      </c>
      <c r="U104" s="116">
        <f t="shared" si="11"/>
        <v>262719.27134964429</v>
      </c>
      <c r="V104" s="130">
        <f>IF(J104&gt;INDEX('Pace of change parameters'!$E$24:$I$24,1,$B$6),0,IF(J104&lt;INDEX('Pace of change parameters'!$E$23:$I$23,1,$B$6),1,(J104-INDEX('Pace of change parameters'!$E$24:$I$24,1,$B$6))/(INDEX('Pace of change parameters'!$E$23:$I$23,1,$B$6)-INDEX('Pace of change parameters'!$E$24:$I$24,1,$B$6))))</f>
        <v>1</v>
      </c>
      <c r="W104" s="131">
        <f>MIN(S104, S104+(INDEX('Pace of change parameters'!$E$25:$I$25,1,$B$6)-S104)*(1-V104))</f>
        <v>1.9868988667141502E-2</v>
      </c>
      <c r="X104" s="131">
        <v>1.5036960607083705E-2</v>
      </c>
      <c r="Y104" s="107">
        <f t="shared" si="12"/>
        <v>262719.27134964429</v>
      </c>
      <c r="Z104" s="96">
        <v>0</v>
      </c>
      <c r="AA104" s="98">
        <f t="shared" si="15"/>
        <v>265878.2101063325</v>
      </c>
      <c r="AB104" s="98">
        <f>IF(INDEX('Pace of change parameters'!$E$27:$I$27,1,$B$6)=1,MAX(AA104,Y104),Y104)</f>
        <v>262719.27134964429</v>
      </c>
      <c r="AC104" s="96">
        <f t="shared" si="13"/>
        <v>1.9868988667141485E-2</v>
      </c>
      <c r="AD104" s="142">
        <v>1.5036960607083705E-2</v>
      </c>
      <c r="AE104" s="55">
        <f>IF(ROUND(AB104,0)/D104 &gt; (1+'Pace of change parameters'!$G$25), ROUND(AB104,0), ROUNDUP(AB104,0))</f>
        <v>262719</v>
      </c>
      <c r="AF104" s="55">
        <v>1367.4050507221752</v>
      </c>
      <c r="AG104" s="16">
        <f t="shared" si="14"/>
        <v>1.9867935295282191E-2</v>
      </c>
      <c r="AH104" s="16">
        <f t="shared" si="14"/>
        <v>1.5035912225985326E-2</v>
      </c>
      <c r="AI104" s="55"/>
      <c r="AJ104" s="55">
        <v>265878.2101063325</v>
      </c>
      <c r="AK104" s="55">
        <v>1383.8481700081484</v>
      </c>
      <c r="AL104" s="16">
        <f t="shared" si="16"/>
        <v>-1.1882170054736796E-2</v>
      </c>
      <c r="AM104" s="57">
        <f t="shared" si="16"/>
        <v>-1.1882170054736796E-2</v>
      </c>
      <c r="AN104" s="10"/>
    </row>
    <row r="105" spans="1:40" x14ac:dyDescent="0.2">
      <c r="A105" s="188" t="s">
        <v>257</v>
      </c>
      <c r="B105" s="188" t="s">
        <v>258</v>
      </c>
      <c r="D105" s="67">
        <v>302931</v>
      </c>
      <c r="E105" s="72">
        <v>1042.9723031460032</v>
      </c>
      <c r="F105" s="54"/>
      <c r="G105" s="87">
        <v>318179.19506418868</v>
      </c>
      <c r="H105" s="80">
        <v>1081.3391252602166</v>
      </c>
      <c r="I105" s="89"/>
      <c r="J105" s="102">
        <f t="shared" si="17"/>
        <v>-4.7923293856823479E-2</v>
      </c>
      <c r="K105" s="125">
        <f t="shared" si="17"/>
        <v>-3.5480841502873339E-2</v>
      </c>
      <c r="L105" s="102">
        <v>2.5245628682878607E-2</v>
      </c>
      <c r="M105" s="96">
        <f>INDEX('Pace of change parameters'!$E$20:$I$20,1,$B$6)</f>
        <v>1.2019795091496865E-2</v>
      </c>
      <c r="N105" s="107">
        <f>IF(INDEX('Pace of change parameters'!$E$28:$I$28,1,$B$6)=1,(1+L105)*D105,D105)</f>
        <v>310578.68354253308</v>
      </c>
      <c r="O105" s="93">
        <f>IF(K105&lt;INDEX('Pace of change parameters'!$E$16:$I$16,1,$B$6),1,IF(K105&gt;INDEX('Pace of change parameters'!$E$17:$I$17,1,$B$6),0,(K105-INDEX('Pace of change parameters'!$E$17:$I$17,1,$B$6))/(INDEX('Pace of change parameters'!$E$16:$I$16,1,$B$6)-INDEX('Pace of change parameters'!$E$17:$I$17,1,$B$6))))</f>
        <v>0</v>
      </c>
      <c r="P105" s="56">
        <v>2.5245628682878607E-2</v>
      </c>
      <c r="Q105" s="56">
        <v>1.2019795091496865E-2</v>
      </c>
      <c r="R105" s="9">
        <f>IF(INDEX('Pace of change parameters'!$E$29:$I$29,1,$B$6)=1,D105*(1+P105),D105)</f>
        <v>310578.68354253308</v>
      </c>
      <c r="S105" s="102">
        <f>IF(P105&lt;INDEX('Pace of change parameters'!$E$22:$I$22,1,$B$6),INDEX('Pace of change parameters'!$E$22:$I$22,1,$B$6),P105)</f>
        <v>2.5245628682878607E-2</v>
      </c>
      <c r="T105" s="131">
        <v>1.2019795091496865E-2</v>
      </c>
      <c r="U105" s="116">
        <f t="shared" si="11"/>
        <v>310578.68354253308</v>
      </c>
      <c r="V105" s="130">
        <f>IF(J105&gt;INDEX('Pace of change parameters'!$E$24:$I$24,1,$B$6),0,IF(J105&lt;INDEX('Pace of change parameters'!$E$23:$I$23,1,$B$6),1,(J105-INDEX('Pace of change parameters'!$E$24:$I$24,1,$B$6))/(INDEX('Pace of change parameters'!$E$23:$I$23,1,$B$6)-INDEX('Pace of change parameters'!$E$24:$I$24,1,$B$6))))</f>
        <v>1</v>
      </c>
      <c r="W105" s="131">
        <f>MIN(S105, S105+(INDEX('Pace of change parameters'!$E$25:$I$25,1,$B$6)-S105)*(1-V105))</f>
        <v>2.5245628682878607E-2</v>
      </c>
      <c r="X105" s="131">
        <v>1.2019795091496865E-2</v>
      </c>
      <c r="Y105" s="107">
        <f t="shared" si="12"/>
        <v>310578.68354253308</v>
      </c>
      <c r="Z105" s="96">
        <v>0</v>
      </c>
      <c r="AA105" s="98">
        <f t="shared" si="15"/>
        <v>324761.34455678379</v>
      </c>
      <c r="AB105" s="98">
        <f>IF(INDEX('Pace of change parameters'!$E$27:$I$27,1,$B$6)=1,MAX(AA105,Y105),Y105)</f>
        <v>310578.68354253308</v>
      </c>
      <c r="AC105" s="96">
        <f t="shared" si="13"/>
        <v>2.5245628682878607E-2</v>
      </c>
      <c r="AD105" s="142">
        <v>1.2019795091496865E-2</v>
      </c>
      <c r="AE105" s="55">
        <f>IF(ROUND(AB105,0)/D105 &gt; (1+'Pace of change parameters'!$G$25), ROUND(AB105,0), ROUNDUP(AB105,0))</f>
        <v>310579</v>
      </c>
      <c r="AF105" s="55">
        <v>1055.5096920037186</v>
      </c>
      <c r="AG105" s="16">
        <f t="shared" ref="AG105:AH136" si="18">AE105/D105 - 1</f>
        <v>2.5246673334851755E-2</v>
      </c>
      <c r="AH105" s="16">
        <f t="shared" si="18"/>
        <v>1.202082626729184E-2</v>
      </c>
      <c r="AI105" s="55"/>
      <c r="AJ105" s="55">
        <v>324761.34455678379</v>
      </c>
      <c r="AK105" s="55">
        <v>1103.7087078258489</v>
      </c>
      <c r="AL105" s="16">
        <f t="shared" si="16"/>
        <v>-4.3670051237591268E-2</v>
      </c>
      <c r="AM105" s="57">
        <f t="shared" si="16"/>
        <v>-4.3670051237591156E-2</v>
      </c>
      <c r="AN105" s="10"/>
    </row>
    <row r="106" spans="1:40" x14ac:dyDescent="0.2">
      <c r="A106" s="188" t="s">
        <v>259</v>
      </c>
      <c r="B106" s="188" t="s">
        <v>260</v>
      </c>
      <c r="D106" s="67">
        <v>777109</v>
      </c>
      <c r="E106" s="72">
        <v>1158.2865015255004</v>
      </c>
      <c r="F106" s="54"/>
      <c r="G106" s="87">
        <v>799541.49362410896</v>
      </c>
      <c r="H106" s="80">
        <v>1182.3889455071094</v>
      </c>
      <c r="I106" s="89"/>
      <c r="J106" s="102">
        <f t="shared" si="17"/>
        <v>-2.8056697248354689E-2</v>
      </c>
      <c r="K106" s="125">
        <f t="shared" si="17"/>
        <v>-2.0384530888244878E-2</v>
      </c>
      <c r="L106" s="102">
        <v>2.0008310682565478E-2</v>
      </c>
      <c r="M106" s="96">
        <f>INDEX('Pace of change parameters'!$E$20:$I$20,1,$B$6)</f>
        <v>1.2019795091496865E-2</v>
      </c>
      <c r="N106" s="107">
        <f>IF(INDEX('Pace of change parameters'!$E$28:$I$28,1,$B$6)=1,(1+L106)*D106,D106)</f>
        <v>792657.63830621773</v>
      </c>
      <c r="O106" s="93">
        <f>IF(K106&lt;INDEX('Pace of change parameters'!$E$16:$I$16,1,$B$6),1,IF(K106&gt;INDEX('Pace of change parameters'!$E$17:$I$17,1,$B$6),0,(K106-INDEX('Pace of change parameters'!$E$17:$I$17,1,$B$6))/(INDEX('Pace of change parameters'!$E$16:$I$16,1,$B$6)-INDEX('Pace of change parameters'!$E$17:$I$17,1,$B$6))))</f>
        <v>0</v>
      </c>
      <c r="P106" s="56">
        <v>2.0008310682565478E-2</v>
      </c>
      <c r="Q106" s="56">
        <v>1.2019795091496865E-2</v>
      </c>
      <c r="R106" s="9">
        <f>IF(INDEX('Pace of change parameters'!$E$29:$I$29,1,$B$6)=1,D106*(1+P106),D106)</f>
        <v>792657.63830621773</v>
      </c>
      <c r="S106" s="102">
        <f>IF(P106&lt;INDEX('Pace of change parameters'!$E$22:$I$22,1,$B$6),INDEX('Pace of change parameters'!$E$22:$I$22,1,$B$6),P106)</f>
        <v>2.0008310682565478E-2</v>
      </c>
      <c r="T106" s="131">
        <v>1.2019795091496865E-2</v>
      </c>
      <c r="U106" s="116">
        <f t="shared" si="11"/>
        <v>792657.63830621773</v>
      </c>
      <c r="V106" s="130">
        <f>IF(J106&gt;INDEX('Pace of change parameters'!$E$24:$I$24,1,$B$6),0,IF(J106&lt;INDEX('Pace of change parameters'!$E$23:$I$23,1,$B$6),1,(J106-INDEX('Pace of change parameters'!$E$24:$I$24,1,$B$6))/(INDEX('Pace of change parameters'!$E$23:$I$23,1,$B$6)-INDEX('Pace of change parameters'!$E$24:$I$24,1,$B$6))))</f>
        <v>1</v>
      </c>
      <c r="W106" s="131">
        <f>MIN(S106, S106+(INDEX('Pace of change parameters'!$E$25:$I$25,1,$B$6)-S106)*(1-V106))</f>
        <v>2.0008310682565478E-2</v>
      </c>
      <c r="X106" s="131">
        <v>1.2019795091496865E-2</v>
      </c>
      <c r="Y106" s="107">
        <f t="shared" si="12"/>
        <v>792657.63830621773</v>
      </c>
      <c r="Z106" s="96">
        <v>0</v>
      </c>
      <c r="AA106" s="98">
        <f t="shared" si="15"/>
        <v>816081.54941092758</v>
      </c>
      <c r="AB106" s="98">
        <f>IF(INDEX('Pace of change parameters'!$E$27:$I$27,1,$B$6)=1,MAX(AA106,Y106),Y106)</f>
        <v>792657.63830621773</v>
      </c>
      <c r="AC106" s="96">
        <f t="shared" si="13"/>
        <v>2.0008310682565478E-2</v>
      </c>
      <c r="AD106" s="142">
        <v>1.2019795091496865E-2</v>
      </c>
      <c r="AE106" s="55">
        <f>IF(ROUND(AB106,0)/D106 &gt; (1+'Pace of change parameters'!$G$25), ROUND(AB106,0), ROUNDUP(AB106,0))</f>
        <v>792658</v>
      </c>
      <c r="AF106" s="55">
        <v>1172.2094028160564</v>
      </c>
      <c r="AG106" s="16">
        <f t="shared" si="18"/>
        <v>2.0008776117635962E-2</v>
      </c>
      <c r="AH106" s="16">
        <f t="shared" si="18"/>
        <v>1.2020256881366542E-2</v>
      </c>
      <c r="AI106" s="55"/>
      <c r="AJ106" s="55">
        <v>816081.54941092758</v>
      </c>
      <c r="AK106" s="55">
        <v>1206.8489382358914</v>
      </c>
      <c r="AL106" s="16">
        <f t="shared" si="16"/>
        <v>-2.8702461693730696E-2</v>
      </c>
      <c r="AM106" s="57">
        <f t="shared" si="16"/>
        <v>-2.8702461693730585E-2</v>
      </c>
      <c r="AN106" s="10"/>
    </row>
    <row r="107" spans="1:40" x14ac:dyDescent="0.2">
      <c r="A107" s="188" t="s">
        <v>261</v>
      </c>
      <c r="B107" s="188" t="s">
        <v>262</v>
      </c>
      <c r="D107" s="67">
        <v>167625</v>
      </c>
      <c r="E107" s="72">
        <v>1263.4534872721229</v>
      </c>
      <c r="F107" s="54"/>
      <c r="G107" s="87">
        <v>169525.39390524692</v>
      </c>
      <c r="H107" s="80">
        <v>1270.3274230325017</v>
      </c>
      <c r="I107" s="89"/>
      <c r="J107" s="102">
        <f t="shared" si="17"/>
        <v>-1.1210083996673115E-2</v>
      </c>
      <c r="K107" s="125">
        <f t="shared" si="17"/>
        <v>-5.4111527750613231E-3</v>
      </c>
      <c r="L107" s="102">
        <v>1.7954961997694863E-2</v>
      </c>
      <c r="M107" s="96">
        <f>INDEX('Pace of change parameters'!$E$20:$I$20,1,$B$6)</f>
        <v>1.2019795091496865E-2</v>
      </c>
      <c r="N107" s="107">
        <f>IF(INDEX('Pace of change parameters'!$E$28:$I$28,1,$B$6)=1,(1+L107)*D107,D107)</f>
        <v>170634.70050486361</v>
      </c>
      <c r="O107" s="93">
        <f>IF(K107&lt;INDEX('Pace of change parameters'!$E$16:$I$16,1,$B$6),1,IF(K107&gt;INDEX('Pace of change parameters'!$E$17:$I$17,1,$B$6),0,(K107-INDEX('Pace of change parameters'!$E$17:$I$17,1,$B$6))/(INDEX('Pace of change parameters'!$E$16:$I$16,1,$B$6)-INDEX('Pace of change parameters'!$E$17:$I$17,1,$B$6))))</f>
        <v>0</v>
      </c>
      <c r="P107" s="56">
        <v>1.7954961997694863E-2</v>
      </c>
      <c r="Q107" s="56">
        <v>1.2019795091496865E-2</v>
      </c>
      <c r="R107" s="9">
        <f>IF(INDEX('Pace of change parameters'!$E$29:$I$29,1,$B$6)=1,D107*(1+P107),D107)</f>
        <v>170634.70050486361</v>
      </c>
      <c r="S107" s="102">
        <f>IF(P107&lt;INDEX('Pace of change parameters'!$E$22:$I$22,1,$B$6),INDEX('Pace of change parameters'!$E$22:$I$22,1,$B$6),P107)</f>
        <v>1.9868988667141502E-2</v>
      </c>
      <c r="T107" s="131">
        <v>1.3922662065111835E-2</v>
      </c>
      <c r="U107" s="116">
        <f t="shared" si="11"/>
        <v>170955.53922532959</v>
      </c>
      <c r="V107" s="130">
        <f>IF(J107&gt;INDEX('Pace of change parameters'!$E$24:$I$24,1,$B$6),0,IF(J107&lt;INDEX('Pace of change parameters'!$E$23:$I$23,1,$B$6),1,(J107-INDEX('Pace of change parameters'!$E$24:$I$24,1,$B$6))/(INDEX('Pace of change parameters'!$E$23:$I$23,1,$B$6)-INDEX('Pace of change parameters'!$E$24:$I$24,1,$B$6))))</f>
        <v>1</v>
      </c>
      <c r="W107" s="131">
        <f>MIN(S107, S107+(INDEX('Pace of change parameters'!$E$25:$I$25,1,$B$6)-S107)*(1-V107))</f>
        <v>1.9868988667141502E-2</v>
      </c>
      <c r="X107" s="131">
        <v>1.3922662065111835E-2</v>
      </c>
      <c r="Y107" s="107">
        <f t="shared" si="12"/>
        <v>170955.53922532959</v>
      </c>
      <c r="Z107" s="96">
        <v>0</v>
      </c>
      <c r="AA107" s="98">
        <f t="shared" si="15"/>
        <v>173032.35319983659</v>
      </c>
      <c r="AB107" s="98">
        <f>IF(INDEX('Pace of change parameters'!$E$27:$I$27,1,$B$6)=1,MAX(AA107,Y107),Y107)</f>
        <v>170955.53922532959</v>
      </c>
      <c r="AC107" s="96">
        <f t="shared" si="13"/>
        <v>1.9868988667141485E-2</v>
      </c>
      <c r="AD107" s="142">
        <v>1.3922662065111835E-2</v>
      </c>
      <c r="AE107" s="55">
        <f>IF(ROUND(AB107,0)/D107 &gt; (1+'Pace of change parameters'!$G$25), ROUND(AB107,0), ROUNDUP(AB107,0))</f>
        <v>170956</v>
      </c>
      <c r="AF107" s="55">
        <v>1281.0475759951785</v>
      </c>
      <c r="AG107" s="16">
        <f t="shared" si="18"/>
        <v>1.9871737509321363E-2</v>
      </c>
      <c r="AH107" s="16">
        <f t="shared" si="18"/>
        <v>1.3925394880220265E-2</v>
      </c>
      <c r="AI107" s="55"/>
      <c r="AJ107" s="55">
        <v>173032.35319983659</v>
      </c>
      <c r="AK107" s="55">
        <v>1296.6065925465746</v>
      </c>
      <c r="AL107" s="16">
        <f t="shared" si="16"/>
        <v>-1.199979750283231E-2</v>
      </c>
      <c r="AM107" s="57">
        <f t="shared" si="16"/>
        <v>-1.1999797502832199E-2</v>
      </c>
      <c r="AN107" s="10"/>
    </row>
    <row r="108" spans="1:40" x14ac:dyDescent="0.2">
      <c r="A108" s="188" t="s">
        <v>263</v>
      </c>
      <c r="B108" s="188" t="s">
        <v>264</v>
      </c>
      <c r="D108" s="67">
        <v>395277</v>
      </c>
      <c r="E108" s="72">
        <v>1347.762543332381</v>
      </c>
      <c r="F108" s="54"/>
      <c r="G108" s="87">
        <v>371158.60710015177</v>
      </c>
      <c r="H108" s="80">
        <v>1260.9172282737675</v>
      </c>
      <c r="I108" s="89"/>
      <c r="J108" s="102">
        <f t="shared" si="17"/>
        <v>6.4981364943371034E-2</v>
      </c>
      <c r="K108" s="125">
        <f t="shared" si="17"/>
        <v>6.8874715255899277E-2</v>
      </c>
      <c r="L108" s="102">
        <v>1.5719528922720771E-2</v>
      </c>
      <c r="M108" s="96">
        <f>INDEX('Pace of change parameters'!$E$20:$I$20,1,$B$6)</f>
        <v>1.2019795091496865E-2</v>
      </c>
      <c r="N108" s="107">
        <f>IF(INDEX('Pace of change parameters'!$E$28:$I$28,1,$B$6)=1,(1+L108)*D108,D108)</f>
        <v>401490.56823398633</v>
      </c>
      <c r="O108" s="93">
        <f>IF(K108&lt;INDEX('Pace of change parameters'!$E$16:$I$16,1,$B$6),1,IF(K108&gt;INDEX('Pace of change parameters'!$E$17:$I$17,1,$B$6),0,(K108-INDEX('Pace of change parameters'!$E$17:$I$17,1,$B$6))/(INDEX('Pace of change parameters'!$E$16:$I$16,1,$B$6)-INDEX('Pace of change parameters'!$E$17:$I$17,1,$B$6))))</f>
        <v>0</v>
      </c>
      <c r="P108" s="56">
        <v>1.5719528922720771E-2</v>
      </c>
      <c r="Q108" s="56">
        <v>1.2019795091496865E-2</v>
      </c>
      <c r="R108" s="9">
        <f>IF(INDEX('Pace of change parameters'!$E$29:$I$29,1,$B$6)=1,D108*(1+P108),D108)</f>
        <v>401490.56823398633</v>
      </c>
      <c r="S108" s="102">
        <f>IF(P108&lt;INDEX('Pace of change parameters'!$E$22:$I$22,1,$B$6),INDEX('Pace of change parameters'!$E$22:$I$22,1,$B$6),P108)</f>
        <v>1.9868988667141502E-2</v>
      </c>
      <c r="T108" s="131">
        <v>1.6154140529103023E-2</v>
      </c>
      <c r="U108" s="116">
        <f t="shared" si="11"/>
        <v>403130.75423338171</v>
      </c>
      <c r="V108" s="130">
        <f>IF(J108&gt;INDEX('Pace of change parameters'!$E$24:$I$24,1,$B$6),0,IF(J108&lt;INDEX('Pace of change parameters'!$E$23:$I$23,1,$B$6),1,(J108-INDEX('Pace of change parameters'!$E$24:$I$24,1,$B$6))/(INDEX('Pace of change parameters'!$E$23:$I$23,1,$B$6)-INDEX('Pace of change parameters'!$E$24:$I$24,1,$B$6))))</f>
        <v>0.70037270113257943</v>
      </c>
      <c r="W108" s="131">
        <f>MIN(S108, S108+(INDEX('Pace of change parameters'!$E$25:$I$25,1,$B$6)-S108)*(1-V108))</f>
        <v>1.4086181799000286E-2</v>
      </c>
      <c r="X108" s="131">
        <v>1.0392397395191821E-2</v>
      </c>
      <c r="Y108" s="107">
        <f t="shared" si="12"/>
        <v>400844.94368296344</v>
      </c>
      <c r="Z108" s="96">
        <v>0</v>
      </c>
      <c r="AA108" s="98">
        <f t="shared" si="15"/>
        <v>378836.73777398083</v>
      </c>
      <c r="AB108" s="98">
        <f>IF(INDEX('Pace of change parameters'!$E$27:$I$27,1,$B$6)=1,MAX(AA108,Y108),Y108)</f>
        <v>400844.94368296344</v>
      </c>
      <c r="AC108" s="96">
        <f t="shared" si="13"/>
        <v>1.4086181799000341E-2</v>
      </c>
      <c r="AD108" s="142">
        <v>1.0392397395191821E-2</v>
      </c>
      <c r="AE108" s="55">
        <f>IF(ROUND(AB108,0)/D108 &gt; (1+'Pace of change parameters'!$G$25), ROUND(AB108,0), ROUNDUP(AB108,0))</f>
        <v>400845</v>
      </c>
      <c r="AF108" s="55">
        <v>1361.7692185998928</v>
      </c>
      <c r="AG108" s="16">
        <f t="shared" si="18"/>
        <v>1.4086324273863582E-2</v>
      </c>
      <c r="AH108" s="16">
        <f t="shared" si="18"/>
        <v>1.0392539351093744E-2</v>
      </c>
      <c r="AI108" s="55"/>
      <c r="AJ108" s="55">
        <v>378836.73777398083</v>
      </c>
      <c r="AK108" s="55">
        <v>1287.0017297843467</v>
      </c>
      <c r="AL108" s="16">
        <f t="shared" si="16"/>
        <v>5.8094318822768498E-2</v>
      </c>
      <c r="AM108" s="57">
        <f t="shared" si="16"/>
        <v>5.8094318822768276E-2</v>
      </c>
      <c r="AN108" s="10"/>
    </row>
    <row r="109" spans="1:40" x14ac:dyDescent="0.2">
      <c r="A109" s="188" t="s">
        <v>265</v>
      </c>
      <c r="B109" s="188" t="s">
        <v>266</v>
      </c>
      <c r="D109" s="67">
        <v>428640</v>
      </c>
      <c r="E109" s="72">
        <v>1193.2390825827854</v>
      </c>
      <c r="F109" s="54"/>
      <c r="G109" s="87">
        <v>427504.62706991477</v>
      </c>
      <c r="H109" s="80">
        <v>1184.383815328626</v>
      </c>
      <c r="I109" s="89"/>
      <c r="J109" s="102">
        <f t="shared" si="17"/>
        <v>2.6558143659567435E-3</v>
      </c>
      <c r="K109" s="125">
        <f t="shared" si="17"/>
        <v>7.4766871512021993E-3</v>
      </c>
      <c r="L109" s="102">
        <v>1.6885690863887692E-2</v>
      </c>
      <c r="M109" s="96">
        <f>INDEX('Pace of change parameters'!$E$20:$I$20,1,$B$6)</f>
        <v>1.2019795091496865E-2</v>
      </c>
      <c r="N109" s="107">
        <f>IF(INDEX('Pace of change parameters'!$E$28:$I$28,1,$B$6)=1,(1+L109)*D109,D109)</f>
        <v>435877.88253189682</v>
      </c>
      <c r="O109" s="93">
        <f>IF(K109&lt;INDEX('Pace of change parameters'!$E$16:$I$16,1,$B$6),1,IF(K109&gt;INDEX('Pace of change parameters'!$E$17:$I$17,1,$B$6),0,(K109-INDEX('Pace of change parameters'!$E$17:$I$17,1,$B$6))/(INDEX('Pace of change parameters'!$E$16:$I$16,1,$B$6)-INDEX('Pace of change parameters'!$E$17:$I$17,1,$B$6))))</f>
        <v>0</v>
      </c>
      <c r="P109" s="56">
        <v>1.6885690863887692E-2</v>
      </c>
      <c r="Q109" s="56">
        <v>1.2019795091496865E-2</v>
      </c>
      <c r="R109" s="9">
        <f>IF(INDEX('Pace of change parameters'!$E$29:$I$29,1,$B$6)=1,D109*(1+P109),D109)</f>
        <v>435877.88253189682</v>
      </c>
      <c r="S109" s="102">
        <f>IF(P109&lt;INDEX('Pace of change parameters'!$E$22:$I$22,1,$B$6),INDEX('Pace of change parameters'!$E$22:$I$22,1,$B$6),P109)</f>
        <v>1.9868988667141502E-2</v>
      </c>
      <c r="T109" s="131">
        <v>1.4988817528011733E-2</v>
      </c>
      <c r="U109" s="116">
        <f t="shared" si="11"/>
        <v>437156.64330228354</v>
      </c>
      <c r="V109" s="130">
        <f>IF(J109&gt;INDEX('Pace of change parameters'!$E$24:$I$24,1,$B$6),0,IF(J109&lt;INDEX('Pace of change parameters'!$E$23:$I$23,1,$B$6),1,(J109-INDEX('Pace of change parameters'!$E$24:$I$24,1,$B$6))/(INDEX('Pace of change parameters'!$E$23:$I$23,1,$B$6)-INDEX('Pace of change parameters'!$E$24:$I$24,1,$B$6))))</f>
        <v>1</v>
      </c>
      <c r="W109" s="131">
        <f>MIN(S109, S109+(INDEX('Pace of change parameters'!$E$25:$I$25,1,$B$6)-S109)*(1-V109))</f>
        <v>1.9868988667141502E-2</v>
      </c>
      <c r="X109" s="131">
        <v>1.4988817528011733E-2</v>
      </c>
      <c r="Y109" s="107">
        <f t="shared" si="12"/>
        <v>437156.64330228354</v>
      </c>
      <c r="Z109" s="96">
        <v>0</v>
      </c>
      <c r="AA109" s="98">
        <f t="shared" si="15"/>
        <v>436348.38369448809</v>
      </c>
      <c r="AB109" s="98">
        <f>IF(INDEX('Pace of change parameters'!$E$27:$I$27,1,$B$6)=1,MAX(AA109,Y109),Y109)</f>
        <v>437156.64330228354</v>
      </c>
      <c r="AC109" s="96">
        <f t="shared" si="13"/>
        <v>1.9868988667141485E-2</v>
      </c>
      <c r="AD109" s="142">
        <v>1.4988817528011733E-2</v>
      </c>
      <c r="AE109" s="55">
        <f>IF(ROUND(AB109,0)/D109 &gt; (1+'Pace of change parameters'!$G$25), ROUND(AB109,0), ROUNDUP(AB109,0))</f>
        <v>437157</v>
      </c>
      <c r="AF109" s="55">
        <v>1211.1253136751209</v>
      </c>
      <c r="AG109" s="16">
        <f t="shared" si="18"/>
        <v>1.9869820828667395E-2</v>
      </c>
      <c r="AH109" s="16">
        <f t="shared" si="18"/>
        <v>1.4989645707564669E-2</v>
      </c>
      <c r="AI109" s="55"/>
      <c r="AJ109" s="55">
        <v>436348.38369448809</v>
      </c>
      <c r="AK109" s="55">
        <v>1208.8850757819707</v>
      </c>
      <c r="AL109" s="16">
        <f t="shared" si="16"/>
        <v>1.8531438083155827E-3</v>
      </c>
      <c r="AM109" s="57">
        <f t="shared" si="16"/>
        <v>1.8531438083153606E-3</v>
      </c>
      <c r="AN109" s="10"/>
    </row>
    <row r="110" spans="1:40" x14ac:dyDescent="0.2">
      <c r="A110" s="188" t="s">
        <v>267</v>
      </c>
      <c r="B110" s="188" t="s">
        <v>268</v>
      </c>
      <c r="D110" s="67">
        <v>186338</v>
      </c>
      <c r="E110" s="72">
        <v>1226.3593008197686</v>
      </c>
      <c r="F110" s="54"/>
      <c r="G110" s="87">
        <v>190004.13810386721</v>
      </c>
      <c r="H110" s="80">
        <v>1243.0655725869383</v>
      </c>
      <c r="I110" s="89"/>
      <c r="J110" s="102">
        <f t="shared" si="17"/>
        <v>-1.9295043468280038E-2</v>
      </c>
      <c r="K110" s="125">
        <f t="shared" si="17"/>
        <v>-1.3439574014106448E-2</v>
      </c>
      <c r="L110" s="102">
        <v>1.8062235233875956E-2</v>
      </c>
      <c r="M110" s="96">
        <f>INDEX('Pace of change parameters'!$E$20:$I$20,1,$B$6)</f>
        <v>1.2019795091496865E-2</v>
      </c>
      <c r="N110" s="107">
        <f>IF(INDEX('Pace of change parameters'!$E$28:$I$28,1,$B$6)=1,(1+L110)*D110,D110)</f>
        <v>189703.68078900999</v>
      </c>
      <c r="O110" s="93">
        <f>IF(K110&lt;INDEX('Pace of change parameters'!$E$16:$I$16,1,$B$6),1,IF(K110&gt;INDEX('Pace of change parameters'!$E$17:$I$17,1,$B$6),0,(K110-INDEX('Pace of change parameters'!$E$17:$I$17,1,$B$6))/(INDEX('Pace of change parameters'!$E$16:$I$16,1,$B$6)-INDEX('Pace of change parameters'!$E$17:$I$17,1,$B$6))))</f>
        <v>0</v>
      </c>
      <c r="P110" s="56">
        <v>1.8062235233875956E-2</v>
      </c>
      <c r="Q110" s="56">
        <v>1.2019795091496865E-2</v>
      </c>
      <c r="R110" s="9">
        <f>IF(INDEX('Pace of change parameters'!$E$29:$I$29,1,$B$6)=1,D110*(1+P110),D110)</f>
        <v>189703.68078900999</v>
      </c>
      <c r="S110" s="102">
        <f>IF(P110&lt;INDEX('Pace of change parameters'!$E$22:$I$22,1,$B$6),INDEX('Pace of change parameters'!$E$22:$I$22,1,$B$6),P110)</f>
        <v>1.9868988667141502E-2</v>
      </c>
      <c r="T110" s="131">
        <v>1.3815825015830674E-2</v>
      </c>
      <c r="U110" s="116">
        <f t="shared" si="11"/>
        <v>190040.3476102578</v>
      </c>
      <c r="V110" s="130">
        <f>IF(J110&gt;INDEX('Pace of change parameters'!$E$24:$I$24,1,$B$6),0,IF(J110&lt;INDEX('Pace of change parameters'!$E$23:$I$23,1,$B$6),1,(J110-INDEX('Pace of change parameters'!$E$24:$I$24,1,$B$6))/(INDEX('Pace of change parameters'!$E$23:$I$23,1,$B$6)-INDEX('Pace of change parameters'!$E$24:$I$24,1,$B$6))))</f>
        <v>1</v>
      </c>
      <c r="W110" s="131">
        <f>MIN(S110, S110+(INDEX('Pace of change parameters'!$E$25:$I$25,1,$B$6)-S110)*(1-V110))</f>
        <v>1.9868988667141502E-2</v>
      </c>
      <c r="X110" s="131">
        <v>1.3815825015830674E-2</v>
      </c>
      <c r="Y110" s="107">
        <f t="shared" si="12"/>
        <v>190040.3476102578</v>
      </c>
      <c r="Z110" s="96">
        <v>0</v>
      </c>
      <c r="AA110" s="98">
        <f t="shared" si="15"/>
        <v>193934.73966616939</v>
      </c>
      <c r="AB110" s="98">
        <f>IF(INDEX('Pace of change parameters'!$E$27:$I$27,1,$B$6)=1,MAX(AA110,Y110),Y110)</f>
        <v>190040.3476102578</v>
      </c>
      <c r="AC110" s="96">
        <f t="shared" si="13"/>
        <v>1.9868988667141485E-2</v>
      </c>
      <c r="AD110" s="142">
        <v>1.3815825015830674E-2</v>
      </c>
      <c r="AE110" s="55">
        <f>IF(ROUND(AB110,0)/D110 &gt; (1+'Pace of change parameters'!$G$25), ROUND(AB110,0), ROUNDUP(AB110,0))</f>
        <v>190040</v>
      </c>
      <c r="AF110" s="55">
        <v>1243.3001921530974</v>
      </c>
      <c r="AG110" s="16">
        <f t="shared" si="18"/>
        <v>1.9867123184750257E-2</v>
      </c>
      <c r="AH110" s="16">
        <f t="shared" si="18"/>
        <v>1.3813970605518699E-2</v>
      </c>
      <c r="AI110" s="55"/>
      <c r="AJ110" s="55">
        <v>193934.73966616939</v>
      </c>
      <c r="AK110" s="55">
        <v>1268.7807782156881</v>
      </c>
      <c r="AL110" s="16">
        <f t="shared" si="16"/>
        <v>-2.0082733361096783E-2</v>
      </c>
      <c r="AM110" s="57">
        <f t="shared" si="16"/>
        <v>-2.0082733361096894E-2</v>
      </c>
      <c r="AN110" s="10"/>
    </row>
    <row r="111" spans="1:40" x14ac:dyDescent="0.2">
      <c r="A111" s="188" t="s">
        <v>269</v>
      </c>
      <c r="B111" s="188" t="s">
        <v>270</v>
      </c>
      <c r="D111" s="67">
        <v>119534</v>
      </c>
      <c r="E111" s="72">
        <v>1245.705814414931</v>
      </c>
      <c r="F111" s="54"/>
      <c r="G111" s="87">
        <v>118504.59167025812</v>
      </c>
      <c r="H111" s="80">
        <v>1226.8377073228412</v>
      </c>
      <c r="I111" s="89"/>
      <c r="J111" s="102">
        <f t="shared" si="17"/>
        <v>8.6866535315883731E-3</v>
      </c>
      <c r="K111" s="125">
        <f t="shared" si="17"/>
        <v>1.537946460193429E-2</v>
      </c>
      <c r="L111" s="102">
        <v>1.8734722134779558E-2</v>
      </c>
      <c r="M111" s="96">
        <f>INDEX('Pace of change parameters'!$E$20:$I$20,1,$B$6)</f>
        <v>1.2019795091496865E-2</v>
      </c>
      <c r="N111" s="107">
        <f>IF(INDEX('Pace of change parameters'!$E$28:$I$28,1,$B$6)=1,(1+L111)*D111,D111)</f>
        <v>121773.43627565874</v>
      </c>
      <c r="O111" s="93">
        <f>IF(K111&lt;INDEX('Pace of change parameters'!$E$16:$I$16,1,$B$6),1,IF(K111&gt;INDEX('Pace of change parameters'!$E$17:$I$17,1,$B$6),0,(K111-INDEX('Pace of change parameters'!$E$17:$I$17,1,$B$6))/(INDEX('Pace of change parameters'!$E$16:$I$16,1,$B$6)-INDEX('Pace of change parameters'!$E$17:$I$17,1,$B$6))))</f>
        <v>0</v>
      </c>
      <c r="P111" s="56">
        <v>1.8734722134779558E-2</v>
      </c>
      <c r="Q111" s="56">
        <v>1.2019795091496865E-2</v>
      </c>
      <c r="R111" s="9">
        <f>IF(INDEX('Pace of change parameters'!$E$29:$I$29,1,$B$6)=1,D111*(1+P111),D111)</f>
        <v>121773.43627565874</v>
      </c>
      <c r="S111" s="102">
        <f>IF(P111&lt;INDEX('Pace of change parameters'!$E$22:$I$22,1,$B$6),INDEX('Pace of change parameters'!$E$22:$I$22,1,$B$6),P111)</f>
        <v>1.9868988667141502E-2</v>
      </c>
      <c r="T111" s="131">
        <v>1.3146585176019299E-2</v>
      </c>
      <c r="U111" s="116">
        <f t="shared" si="11"/>
        <v>121909.01969133809</v>
      </c>
      <c r="V111" s="130">
        <f>IF(J111&gt;INDEX('Pace of change parameters'!$E$24:$I$24,1,$B$6),0,IF(J111&lt;INDEX('Pace of change parameters'!$E$23:$I$23,1,$B$6),1,(J111-INDEX('Pace of change parameters'!$E$24:$I$24,1,$B$6))/(INDEX('Pace of change parameters'!$E$23:$I$23,1,$B$6)-INDEX('Pace of change parameters'!$E$24:$I$24,1,$B$6))))</f>
        <v>1</v>
      </c>
      <c r="W111" s="131">
        <f>MIN(S111, S111+(INDEX('Pace of change parameters'!$E$25:$I$25,1,$B$6)-S111)*(1-V111))</f>
        <v>1.9868988667141502E-2</v>
      </c>
      <c r="X111" s="131">
        <v>1.3146585176019299E-2</v>
      </c>
      <c r="Y111" s="107">
        <f t="shared" si="12"/>
        <v>121909.01969133809</v>
      </c>
      <c r="Z111" s="96">
        <v>0</v>
      </c>
      <c r="AA111" s="98">
        <f t="shared" si="15"/>
        <v>120956.08739981148</v>
      </c>
      <c r="AB111" s="98">
        <f>IF(INDEX('Pace of change parameters'!$E$27:$I$27,1,$B$6)=1,MAX(AA111,Y111),Y111)</f>
        <v>121909.01969133809</v>
      </c>
      <c r="AC111" s="96">
        <f t="shared" si="13"/>
        <v>1.9868988667141485E-2</v>
      </c>
      <c r="AD111" s="142">
        <v>1.3146585176019299E-2</v>
      </c>
      <c r="AE111" s="55">
        <f>IF(ROUND(AB111,0)/D111 &gt; (1+'Pace of change parameters'!$G$25), ROUND(AB111,0), ROUNDUP(AB111,0))</f>
        <v>121909</v>
      </c>
      <c r="AF111" s="55">
        <v>1262.0823881506774</v>
      </c>
      <c r="AG111" s="16">
        <f t="shared" si="18"/>
        <v>1.986882393293965E-2</v>
      </c>
      <c r="AH111" s="16">
        <f t="shared" si="18"/>
        <v>1.3146421527652663E-2</v>
      </c>
      <c r="AI111" s="55"/>
      <c r="AJ111" s="55">
        <v>120956.08739981148</v>
      </c>
      <c r="AK111" s="55">
        <v>1252.2172083022265</v>
      </c>
      <c r="AL111" s="16">
        <f t="shared" si="16"/>
        <v>7.8781698438932235E-3</v>
      </c>
      <c r="AM111" s="57">
        <f t="shared" si="16"/>
        <v>7.8781698438934455E-3</v>
      </c>
      <c r="AN111" s="10"/>
    </row>
    <row r="112" spans="1:40" x14ac:dyDescent="0.2">
      <c r="A112" s="188" t="s">
        <v>271</v>
      </c>
      <c r="B112" s="188" t="s">
        <v>272</v>
      </c>
      <c r="D112" s="67">
        <v>139850</v>
      </c>
      <c r="E112" s="72">
        <v>1111.1560406036494</v>
      </c>
      <c r="F112" s="54"/>
      <c r="G112" s="87">
        <v>142840.8565395324</v>
      </c>
      <c r="H112" s="80">
        <v>1127.102693493619</v>
      </c>
      <c r="I112" s="89"/>
      <c r="J112" s="102">
        <f t="shared" si="17"/>
        <v>-2.0938382840799186E-2</v>
      </c>
      <c r="K112" s="125">
        <f t="shared" si="17"/>
        <v>-1.4148358425566832E-2</v>
      </c>
      <c r="L112" s="102">
        <v>1.903839228388593E-2</v>
      </c>
      <c r="M112" s="96">
        <f>INDEX('Pace of change parameters'!$E$20:$I$20,1,$B$6)</f>
        <v>1.2019795091496865E-2</v>
      </c>
      <c r="N112" s="107">
        <f>IF(INDEX('Pace of change parameters'!$E$28:$I$28,1,$B$6)=1,(1+L112)*D112,D112)</f>
        <v>142512.51916090146</v>
      </c>
      <c r="O112" s="93">
        <f>IF(K112&lt;INDEX('Pace of change parameters'!$E$16:$I$16,1,$B$6),1,IF(K112&gt;INDEX('Pace of change parameters'!$E$17:$I$17,1,$B$6),0,(K112-INDEX('Pace of change parameters'!$E$17:$I$17,1,$B$6))/(INDEX('Pace of change parameters'!$E$16:$I$16,1,$B$6)-INDEX('Pace of change parameters'!$E$17:$I$17,1,$B$6))))</f>
        <v>0</v>
      </c>
      <c r="P112" s="56">
        <v>1.903839228388593E-2</v>
      </c>
      <c r="Q112" s="56">
        <v>1.2019795091496865E-2</v>
      </c>
      <c r="R112" s="9">
        <f>IF(INDEX('Pace of change parameters'!$E$29:$I$29,1,$B$6)=1,D112*(1+P112),D112)</f>
        <v>142512.51916090146</v>
      </c>
      <c r="S112" s="102">
        <f>IF(P112&lt;INDEX('Pace of change parameters'!$E$22:$I$22,1,$B$6),INDEX('Pace of change parameters'!$E$22:$I$22,1,$B$6),P112)</f>
        <v>1.9868988667141502E-2</v>
      </c>
      <c r="T112" s="131">
        <v>1.2844670766398725E-2</v>
      </c>
      <c r="U112" s="116">
        <f t="shared" si="11"/>
        <v>142628.67806509972</v>
      </c>
      <c r="V112" s="130">
        <f>IF(J112&gt;INDEX('Pace of change parameters'!$E$24:$I$24,1,$B$6),0,IF(J112&lt;INDEX('Pace of change parameters'!$E$23:$I$23,1,$B$6),1,(J112-INDEX('Pace of change parameters'!$E$24:$I$24,1,$B$6))/(INDEX('Pace of change parameters'!$E$23:$I$23,1,$B$6)-INDEX('Pace of change parameters'!$E$24:$I$24,1,$B$6))))</f>
        <v>1</v>
      </c>
      <c r="W112" s="131">
        <f>MIN(S112, S112+(INDEX('Pace of change parameters'!$E$25:$I$25,1,$B$6)-S112)*(1-V112))</f>
        <v>1.9868988667141502E-2</v>
      </c>
      <c r="X112" s="131">
        <v>1.2844670766398725E-2</v>
      </c>
      <c r="Y112" s="107">
        <f t="shared" si="12"/>
        <v>142628.67806509972</v>
      </c>
      <c r="Z112" s="96">
        <v>0</v>
      </c>
      <c r="AA112" s="98">
        <f t="shared" si="15"/>
        <v>145795.79478181398</v>
      </c>
      <c r="AB112" s="98">
        <f>IF(INDEX('Pace of change parameters'!$E$27:$I$27,1,$B$6)=1,MAX(AA112,Y112),Y112)</f>
        <v>142628.67806509972</v>
      </c>
      <c r="AC112" s="96">
        <f t="shared" si="13"/>
        <v>1.9868988667141485E-2</v>
      </c>
      <c r="AD112" s="142">
        <v>1.2844670766398725E-2</v>
      </c>
      <c r="AE112" s="55">
        <f>IF(ROUND(AB112,0)/D112 &gt; (1+'Pace of change parameters'!$G$25), ROUND(AB112,0), ROUNDUP(AB112,0))</f>
        <v>142629</v>
      </c>
      <c r="AF112" s="55">
        <v>1125.4310143807518</v>
      </c>
      <c r="AG112" s="16">
        <f t="shared" si="18"/>
        <v>1.9871290668573405E-2</v>
      </c>
      <c r="AH112" s="16">
        <f t="shared" si="18"/>
        <v>1.2846956912862861E-2</v>
      </c>
      <c r="AI112" s="55"/>
      <c r="AJ112" s="55">
        <v>145795.79478181398</v>
      </c>
      <c r="AK112" s="55">
        <v>1150.4189836130438</v>
      </c>
      <c r="AL112" s="16">
        <f t="shared" si="16"/>
        <v>-2.1720755297182204E-2</v>
      </c>
      <c r="AM112" s="57">
        <f t="shared" si="16"/>
        <v>-2.1720755297182204E-2</v>
      </c>
      <c r="AN112" s="10"/>
    </row>
    <row r="113" spans="1:40" x14ac:dyDescent="0.2">
      <c r="A113" s="188" t="s">
        <v>273</v>
      </c>
      <c r="B113" s="188" t="s">
        <v>274</v>
      </c>
      <c r="D113" s="67">
        <v>204182</v>
      </c>
      <c r="E113" s="72">
        <v>1229.7914810983307</v>
      </c>
      <c r="F113" s="54"/>
      <c r="G113" s="87">
        <v>203885.58858936248</v>
      </c>
      <c r="H113" s="80">
        <v>1217.1299091072283</v>
      </c>
      <c r="I113" s="89"/>
      <c r="J113" s="102">
        <f t="shared" si="17"/>
        <v>1.4538124675134156E-3</v>
      </c>
      <c r="K113" s="125">
        <f t="shared" si="17"/>
        <v>1.0402810658387107E-2</v>
      </c>
      <c r="L113" s="102">
        <v>2.1063210976137059E-2</v>
      </c>
      <c r="M113" s="96">
        <f>INDEX('Pace of change parameters'!$E$20:$I$20,1,$B$6)</f>
        <v>1.2019795091496865E-2</v>
      </c>
      <c r="N113" s="107">
        <f>IF(INDEX('Pace of change parameters'!$E$28:$I$28,1,$B$6)=1,(1+L113)*D113,D113)</f>
        <v>208482.72854352961</v>
      </c>
      <c r="O113" s="93">
        <f>IF(K113&lt;INDEX('Pace of change parameters'!$E$16:$I$16,1,$B$6),1,IF(K113&gt;INDEX('Pace of change parameters'!$E$17:$I$17,1,$B$6),0,(K113-INDEX('Pace of change parameters'!$E$17:$I$17,1,$B$6))/(INDEX('Pace of change parameters'!$E$16:$I$16,1,$B$6)-INDEX('Pace of change parameters'!$E$17:$I$17,1,$B$6))))</f>
        <v>0</v>
      </c>
      <c r="P113" s="56">
        <v>2.1063210976137059E-2</v>
      </c>
      <c r="Q113" s="56">
        <v>1.2019795091496865E-2</v>
      </c>
      <c r="R113" s="9">
        <f>IF(INDEX('Pace of change parameters'!$E$29:$I$29,1,$B$6)=1,D113*(1+P113),D113)</f>
        <v>208482.72854352961</v>
      </c>
      <c r="S113" s="102">
        <f>IF(P113&lt;INDEX('Pace of change parameters'!$E$22:$I$22,1,$B$6),INDEX('Pace of change parameters'!$E$22:$I$22,1,$B$6),P113)</f>
        <v>2.1063210976137059E-2</v>
      </c>
      <c r="T113" s="131">
        <v>1.2019795091496865E-2</v>
      </c>
      <c r="U113" s="116">
        <f t="shared" si="11"/>
        <v>208482.72854352961</v>
      </c>
      <c r="V113" s="130">
        <f>IF(J113&gt;INDEX('Pace of change parameters'!$E$24:$I$24,1,$B$6),0,IF(J113&lt;INDEX('Pace of change parameters'!$E$23:$I$23,1,$B$6),1,(J113-INDEX('Pace of change parameters'!$E$24:$I$24,1,$B$6))/(INDEX('Pace of change parameters'!$E$23:$I$23,1,$B$6)-INDEX('Pace of change parameters'!$E$24:$I$24,1,$B$6))))</f>
        <v>1</v>
      </c>
      <c r="W113" s="131">
        <f>MIN(S113, S113+(INDEX('Pace of change parameters'!$E$25:$I$25,1,$B$6)-S113)*(1-V113))</f>
        <v>2.1063210976137059E-2</v>
      </c>
      <c r="X113" s="131">
        <v>1.2019795091496865E-2</v>
      </c>
      <c r="Y113" s="107">
        <f t="shared" si="12"/>
        <v>208482.72854352961</v>
      </c>
      <c r="Z113" s="96">
        <v>0</v>
      </c>
      <c r="AA113" s="98">
        <f t="shared" si="15"/>
        <v>208103.35469192051</v>
      </c>
      <c r="AB113" s="98">
        <f>IF(INDEX('Pace of change parameters'!$E$27:$I$27,1,$B$6)=1,MAX(AA113,Y113),Y113)</f>
        <v>208482.72854352961</v>
      </c>
      <c r="AC113" s="96">
        <f t="shared" si="13"/>
        <v>2.1063210976137059E-2</v>
      </c>
      <c r="AD113" s="142">
        <v>1.2019795091496865E-2</v>
      </c>
      <c r="AE113" s="55">
        <f>IF(ROUND(AB113,0)/D113 &gt; (1+'Pace of change parameters'!$G$25), ROUND(AB113,0), ROUNDUP(AB113,0))</f>
        <v>208483</v>
      </c>
      <c r="AF113" s="55">
        <v>1244.5749432122516</v>
      </c>
      <c r="AG113" s="16">
        <f t="shared" si="18"/>
        <v>2.106454045900219E-2</v>
      </c>
      <c r="AH113" s="16">
        <f t="shared" si="18"/>
        <v>1.2021112799315947E-2</v>
      </c>
      <c r="AI113" s="55"/>
      <c r="AJ113" s="55">
        <v>208103.35469192051</v>
      </c>
      <c r="AK113" s="55">
        <v>1242.3085855824024</v>
      </c>
      <c r="AL113" s="16">
        <f t="shared" si="16"/>
        <v>1.8243113314608816E-3</v>
      </c>
      <c r="AM113" s="57">
        <f t="shared" si="16"/>
        <v>1.8243113314608816E-3</v>
      </c>
      <c r="AN113" s="10"/>
    </row>
    <row r="114" spans="1:40" x14ac:dyDescent="0.2">
      <c r="A114" s="188" t="s">
        <v>275</v>
      </c>
      <c r="B114" s="188" t="s">
        <v>276</v>
      </c>
      <c r="D114" s="67">
        <v>160463</v>
      </c>
      <c r="E114" s="72">
        <v>1195.1642854470833</v>
      </c>
      <c r="F114" s="54"/>
      <c r="G114" s="87">
        <v>158287.6671621686</v>
      </c>
      <c r="H114" s="80">
        <v>1170.4684877033085</v>
      </c>
      <c r="I114" s="89"/>
      <c r="J114" s="102">
        <f t="shared" si="17"/>
        <v>1.3742907939901183E-2</v>
      </c>
      <c r="K114" s="125">
        <f t="shared" si="17"/>
        <v>2.1099071015771464E-2</v>
      </c>
      <c r="L114" s="102">
        <v>1.9363454504937927E-2</v>
      </c>
      <c r="M114" s="96">
        <f>INDEX('Pace of change parameters'!$E$20:$I$20,1,$B$6)</f>
        <v>1.2019795091496865E-2</v>
      </c>
      <c r="N114" s="107">
        <f>IF(INDEX('Pace of change parameters'!$E$28:$I$28,1,$B$6)=1,(1+L114)*D114,D114)</f>
        <v>163570.11800022586</v>
      </c>
      <c r="O114" s="93">
        <f>IF(K114&lt;INDEX('Pace of change parameters'!$E$16:$I$16,1,$B$6),1,IF(K114&gt;INDEX('Pace of change parameters'!$E$17:$I$17,1,$B$6),0,(K114-INDEX('Pace of change parameters'!$E$17:$I$17,1,$B$6))/(INDEX('Pace of change parameters'!$E$16:$I$16,1,$B$6)-INDEX('Pace of change parameters'!$E$17:$I$17,1,$B$6))))</f>
        <v>0</v>
      </c>
      <c r="P114" s="56">
        <v>1.9363454504937927E-2</v>
      </c>
      <c r="Q114" s="56">
        <v>1.2019795091496865E-2</v>
      </c>
      <c r="R114" s="9">
        <f>IF(INDEX('Pace of change parameters'!$E$29:$I$29,1,$B$6)=1,D114*(1+P114),D114)</f>
        <v>163570.11800022586</v>
      </c>
      <c r="S114" s="102">
        <f>IF(P114&lt;INDEX('Pace of change parameters'!$E$22:$I$22,1,$B$6),INDEX('Pace of change parameters'!$E$22:$I$22,1,$B$6),P114)</f>
        <v>1.9868988667141502E-2</v>
      </c>
      <c r="T114" s="131">
        <v>1.2521687303723938E-2</v>
      </c>
      <c r="U114" s="116">
        <f t="shared" si="11"/>
        <v>163651.23752849552</v>
      </c>
      <c r="V114" s="130">
        <f>IF(J114&gt;INDEX('Pace of change parameters'!$E$24:$I$24,1,$B$6),0,IF(J114&lt;INDEX('Pace of change parameters'!$E$23:$I$23,1,$B$6),1,(J114-INDEX('Pace of change parameters'!$E$24:$I$24,1,$B$6))/(INDEX('Pace of change parameters'!$E$23:$I$23,1,$B$6)-INDEX('Pace of change parameters'!$E$24:$I$24,1,$B$6))))</f>
        <v>1</v>
      </c>
      <c r="W114" s="131">
        <f>MIN(S114, S114+(INDEX('Pace of change parameters'!$E$25:$I$25,1,$B$6)-S114)*(1-V114))</f>
        <v>1.9868988667141502E-2</v>
      </c>
      <c r="X114" s="131">
        <v>1.2521687303723938E-2</v>
      </c>
      <c r="Y114" s="107">
        <f t="shared" si="12"/>
        <v>163651.23752849552</v>
      </c>
      <c r="Z114" s="96">
        <v>0</v>
      </c>
      <c r="AA114" s="98">
        <f t="shared" si="15"/>
        <v>161562.15243417188</v>
      </c>
      <c r="AB114" s="98">
        <f>IF(INDEX('Pace of change parameters'!$E$27:$I$27,1,$B$6)=1,MAX(AA114,Y114),Y114)</f>
        <v>163651.23752849552</v>
      </c>
      <c r="AC114" s="96">
        <f t="shared" si="13"/>
        <v>1.9868988667141485E-2</v>
      </c>
      <c r="AD114" s="142">
        <v>1.2521687303723938E-2</v>
      </c>
      <c r="AE114" s="55">
        <f>IF(ROUND(AB114,0)/D114 &gt; (1+'Pace of change parameters'!$G$25), ROUND(AB114,0), ROUNDUP(AB114,0))</f>
        <v>163651</v>
      </c>
      <c r="AF114" s="55">
        <v>1210.1280024860646</v>
      </c>
      <c r="AG114" s="16">
        <f t="shared" si="18"/>
        <v>1.9867508397574563E-2</v>
      </c>
      <c r="AH114" s="16">
        <f t="shared" si="18"/>
        <v>1.2520217698258618E-2</v>
      </c>
      <c r="AI114" s="55"/>
      <c r="AJ114" s="55">
        <v>161562.15243417188</v>
      </c>
      <c r="AK114" s="55">
        <v>1194.6818828025096</v>
      </c>
      <c r="AL114" s="16">
        <f t="shared" si="16"/>
        <v>1.2929064971941573E-2</v>
      </c>
      <c r="AM114" s="57">
        <f t="shared" si="16"/>
        <v>1.2929064971941573E-2</v>
      </c>
      <c r="AN114" s="10"/>
    </row>
    <row r="115" spans="1:40" x14ac:dyDescent="0.2">
      <c r="A115" s="188" t="s">
        <v>277</v>
      </c>
      <c r="B115" s="188" t="s">
        <v>278</v>
      </c>
      <c r="D115" s="67">
        <v>677865</v>
      </c>
      <c r="E115" s="72">
        <v>1228.9882666629808</v>
      </c>
      <c r="F115" s="54"/>
      <c r="G115" s="87">
        <v>680413.65597698546</v>
      </c>
      <c r="H115" s="80">
        <v>1225.1360650467886</v>
      </c>
      <c r="I115" s="89"/>
      <c r="J115" s="102">
        <f t="shared" si="17"/>
        <v>-3.7457448929738568E-3</v>
      </c>
      <c r="K115" s="125">
        <f t="shared" si="17"/>
        <v>3.1443051315651616E-3</v>
      </c>
      <c r="L115" s="102">
        <v>1.901887888788667E-2</v>
      </c>
      <c r="M115" s="96">
        <f>INDEX('Pace of change parameters'!$E$20:$I$20,1,$B$6)</f>
        <v>1.2019795091496865E-2</v>
      </c>
      <c r="N115" s="107">
        <f>IF(INDEX('Pace of change parameters'!$E$28:$I$28,1,$B$6)=1,(1+L115)*D115,D115)</f>
        <v>690757.23233733734</v>
      </c>
      <c r="O115" s="93">
        <f>IF(K115&lt;INDEX('Pace of change parameters'!$E$16:$I$16,1,$B$6),1,IF(K115&gt;INDEX('Pace of change parameters'!$E$17:$I$17,1,$B$6),0,(K115-INDEX('Pace of change parameters'!$E$17:$I$17,1,$B$6))/(INDEX('Pace of change parameters'!$E$16:$I$16,1,$B$6)-INDEX('Pace of change parameters'!$E$17:$I$17,1,$B$6))))</f>
        <v>0</v>
      </c>
      <c r="P115" s="56">
        <v>1.901887888788667E-2</v>
      </c>
      <c r="Q115" s="56">
        <v>1.2019795091496865E-2</v>
      </c>
      <c r="R115" s="9">
        <f>IF(INDEX('Pace of change parameters'!$E$29:$I$29,1,$B$6)=1,D115*(1+P115),D115)</f>
        <v>690757.23233733734</v>
      </c>
      <c r="S115" s="102">
        <f>IF(P115&lt;INDEX('Pace of change parameters'!$E$22:$I$22,1,$B$6),INDEX('Pace of change parameters'!$E$22:$I$22,1,$B$6),P115)</f>
        <v>1.9868988667141502E-2</v>
      </c>
      <c r="T115" s="131">
        <v>1.2864065931253554E-2</v>
      </c>
      <c r="U115" s="116">
        <f t="shared" si="11"/>
        <v>691333.49200285191</v>
      </c>
      <c r="V115" s="130">
        <f>IF(J115&gt;INDEX('Pace of change parameters'!$E$24:$I$24,1,$B$6),0,IF(J115&lt;INDEX('Pace of change parameters'!$E$23:$I$23,1,$B$6),1,(J115-INDEX('Pace of change parameters'!$E$24:$I$24,1,$B$6))/(INDEX('Pace of change parameters'!$E$23:$I$23,1,$B$6)-INDEX('Pace of change parameters'!$E$24:$I$24,1,$B$6))))</f>
        <v>1</v>
      </c>
      <c r="W115" s="131">
        <f>MIN(S115, S115+(INDEX('Pace of change parameters'!$E$25:$I$25,1,$B$6)-S115)*(1-V115))</f>
        <v>1.9868988667141502E-2</v>
      </c>
      <c r="X115" s="131">
        <v>1.2864065931253554E-2</v>
      </c>
      <c r="Y115" s="107">
        <f t="shared" si="12"/>
        <v>691333.49200285191</v>
      </c>
      <c r="Z115" s="96">
        <v>0</v>
      </c>
      <c r="AA115" s="98">
        <f t="shared" si="15"/>
        <v>694489.32299078954</v>
      </c>
      <c r="AB115" s="98">
        <f>IF(INDEX('Pace of change parameters'!$E$27:$I$27,1,$B$6)=1,MAX(AA115,Y115),Y115)</f>
        <v>691333.49200285191</v>
      </c>
      <c r="AC115" s="96">
        <f t="shared" si="13"/>
        <v>1.9868988667141485E-2</v>
      </c>
      <c r="AD115" s="142">
        <v>1.2864065931253554E-2</v>
      </c>
      <c r="AE115" s="55">
        <f>IF(ROUND(AB115,0)/D115 &gt; (1+'Pace of change parameters'!$G$25), ROUND(AB115,0), ROUNDUP(AB115,0))</f>
        <v>691333</v>
      </c>
      <c r="AF115" s="55">
        <v>1244.7971668658572</v>
      </c>
      <c r="AG115" s="16">
        <f t="shared" si="18"/>
        <v>1.9868262854698227E-2</v>
      </c>
      <c r="AH115" s="16">
        <f t="shared" si="18"/>
        <v>1.2863345104019208E-2</v>
      </c>
      <c r="AI115" s="55"/>
      <c r="AJ115" s="55">
        <v>694489.32299078954</v>
      </c>
      <c r="AK115" s="55">
        <v>1250.4803642781728</v>
      </c>
      <c r="AL115" s="16">
        <f t="shared" si="16"/>
        <v>-4.5448113978152627E-3</v>
      </c>
      <c r="AM115" s="57">
        <f t="shared" si="16"/>
        <v>-4.5448113978152627E-3</v>
      </c>
      <c r="AN115" s="10"/>
    </row>
    <row r="116" spans="1:40" x14ac:dyDescent="0.2">
      <c r="A116" s="188" t="s">
        <v>279</v>
      </c>
      <c r="B116" s="188" t="s">
        <v>280</v>
      </c>
      <c r="D116" s="67">
        <v>421630</v>
      </c>
      <c r="E116" s="72">
        <v>1098.6220454415229</v>
      </c>
      <c r="F116" s="54"/>
      <c r="G116" s="87">
        <v>426755.53056255053</v>
      </c>
      <c r="H116" s="80">
        <v>1104.5036443521694</v>
      </c>
      <c r="I116" s="89"/>
      <c r="J116" s="102">
        <f t="shared" si="17"/>
        <v>-1.2010460780189636E-2</v>
      </c>
      <c r="K116" s="125">
        <f t="shared" si="17"/>
        <v>-5.3251059339838314E-3</v>
      </c>
      <c r="L116" s="102">
        <v>1.8867753671011567E-2</v>
      </c>
      <c r="M116" s="96">
        <f>INDEX('Pace of change parameters'!$E$20:$I$20,1,$B$6)</f>
        <v>1.2019795091496865E-2</v>
      </c>
      <c r="N116" s="107">
        <f>IF(INDEX('Pace of change parameters'!$E$28:$I$28,1,$B$6)=1,(1+L116)*D116,D116)</f>
        <v>429585.21098030859</v>
      </c>
      <c r="O116" s="93">
        <f>IF(K116&lt;INDEX('Pace of change parameters'!$E$16:$I$16,1,$B$6),1,IF(K116&gt;INDEX('Pace of change parameters'!$E$17:$I$17,1,$B$6),0,(K116-INDEX('Pace of change parameters'!$E$17:$I$17,1,$B$6))/(INDEX('Pace of change parameters'!$E$16:$I$16,1,$B$6)-INDEX('Pace of change parameters'!$E$17:$I$17,1,$B$6))))</f>
        <v>0</v>
      </c>
      <c r="P116" s="56">
        <v>1.8867753671011567E-2</v>
      </c>
      <c r="Q116" s="56">
        <v>1.2019795091496865E-2</v>
      </c>
      <c r="R116" s="9">
        <f>IF(INDEX('Pace of change parameters'!$E$29:$I$29,1,$B$6)=1,D116*(1+P116),D116)</f>
        <v>429585.21098030859</v>
      </c>
      <c r="S116" s="102">
        <f>IF(P116&lt;INDEX('Pace of change parameters'!$E$22:$I$22,1,$B$6),INDEX('Pace of change parameters'!$E$22:$I$22,1,$B$6),P116)</f>
        <v>1.9868988667141502E-2</v>
      </c>
      <c r="T116" s="131">
        <v>1.3014300641378984E-2</v>
      </c>
      <c r="U116" s="116">
        <f t="shared" si="11"/>
        <v>430007.36169172684</v>
      </c>
      <c r="V116" s="130">
        <f>IF(J116&gt;INDEX('Pace of change parameters'!$E$24:$I$24,1,$B$6),0,IF(J116&lt;INDEX('Pace of change parameters'!$E$23:$I$23,1,$B$6),1,(J116-INDEX('Pace of change parameters'!$E$24:$I$24,1,$B$6))/(INDEX('Pace of change parameters'!$E$23:$I$23,1,$B$6)-INDEX('Pace of change parameters'!$E$24:$I$24,1,$B$6))))</f>
        <v>1</v>
      </c>
      <c r="W116" s="131">
        <f>MIN(S116, S116+(INDEX('Pace of change parameters'!$E$25:$I$25,1,$B$6)-S116)*(1-V116))</f>
        <v>1.9868988667141502E-2</v>
      </c>
      <c r="X116" s="131">
        <v>1.3014300641378984E-2</v>
      </c>
      <c r="Y116" s="107">
        <f t="shared" si="12"/>
        <v>430007.36169172684</v>
      </c>
      <c r="Z116" s="96">
        <v>0</v>
      </c>
      <c r="AA116" s="98">
        <f t="shared" si="15"/>
        <v>435583.79068303958</v>
      </c>
      <c r="AB116" s="98">
        <f>IF(INDEX('Pace of change parameters'!$E$27:$I$27,1,$B$6)=1,MAX(AA116,Y116),Y116)</f>
        <v>430007.36169172684</v>
      </c>
      <c r="AC116" s="96">
        <f t="shared" si="13"/>
        <v>1.9868988667141485E-2</v>
      </c>
      <c r="AD116" s="142">
        <v>1.3014300641378984E-2</v>
      </c>
      <c r="AE116" s="55">
        <f>IF(ROUND(AB116,0)/D116 &gt; (1+'Pace of change parameters'!$G$25), ROUND(AB116,0), ROUNDUP(AB116,0))</f>
        <v>430007</v>
      </c>
      <c r="AF116" s="55">
        <v>1112.9189069228235</v>
      </c>
      <c r="AG116" s="16">
        <f t="shared" si="18"/>
        <v>1.9868130825605457E-2</v>
      </c>
      <c r="AH116" s="16">
        <f t="shared" si="18"/>
        <v>1.3013448565520891E-2</v>
      </c>
      <c r="AI116" s="55"/>
      <c r="AJ116" s="55">
        <v>435583.79068303958</v>
      </c>
      <c r="AK116" s="55">
        <v>1127.352429612235</v>
      </c>
      <c r="AL116" s="16">
        <f t="shared" si="16"/>
        <v>-1.2803026196853251E-2</v>
      </c>
      <c r="AM116" s="57">
        <f t="shared" si="16"/>
        <v>-1.2803026196853251E-2</v>
      </c>
      <c r="AN116" s="10"/>
    </row>
    <row r="117" spans="1:40" x14ac:dyDescent="0.2">
      <c r="A117" s="188" t="s">
        <v>281</v>
      </c>
      <c r="B117" s="188" t="s">
        <v>282</v>
      </c>
      <c r="D117" s="67">
        <v>339748</v>
      </c>
      <c r="E117" s="72">
        <v>1226.2923061337256</v>
      </c>
      <c r="F117" s="54"/>
      <c r="G117" s="87">
        <v>340854.84927402448</v>
      </c>
      <c r="H117" s="80">
        <v>1221.6921060237232</v>
      </c>
      <c r="I117" s="89"/>
      <c r="J117" s="102">
        <f t="shared" si="17"/>
        <v>-3.2472745404148462E-3</v>
      </c>
      <c r="K117" s="125">
        <f t="shared" si="17"/>
        <v>3.7654332767809162E-3</v>
      </c>
      <c r="L117" s="102">
        <v>1.9139915204459568E-2</v>
      </c>
      <c r="M117" s="96">
        <f>INDEX('Pace of change parameters'!$E$20:$I$20,1,$B$6)</f>
        <v>1.2019795091496865E-2</v>
      </c>
      <c r="N117" s="107">
        <f>IF(INDEX('Pace of change parameters'!$E$28:$I$28,1,$B$6)=1,(1+L117)*D117,D117)</f>
        <v>346250.74791088473</v>
      </c>
      <c r="O117" s="93">
        <f>IF(K117&lt;INDEX('Pace of change parameters'!$E$16:$I$16,1,$B$6),1,IF(K117&gt;INDEX('Pace of change parameters'!$E$17:$I$17,1,$B$6),0,(K117-INDEX('Pace of change parameters'!$E$17:$I$17,1,$B$6))/(INDEX('Pace of change parameters'!$E$16:$I$16,1,$B$6)-INDEX('Pace of change parameters'!$E$17:$I$17,1,$B$6))))</f>
        <v>0</v>
      </c>
      <c r="P117" s="56">
        <v>1.9139915204459568E-2</v>
      </c>
      <c r="Q117" s="56">
        <v>1.2019795091496865E-2</v>
      </c>
      <c r="R117" s="9">
        <f>IF(INDEX('Pace of change parameters'!$E$29:$I$29,1,$B$6)=1,D117*(1+P117),D117)</f>
        <v>346250.74791088473</v>
      </c>
      <c r="S117" s="102">
        <f>IF(P117&lt;INDEX('Pace of change parameters'!$E$22:$I$22,1,$B$6),INDEX('Pace of change parameters'!$E$22:$I$22,1,$B$6),P117)</f>
        <v>1.9868988667141502E-2</v>
      </c>
      <c r="T117" s="131">
        <v>1.2743774954617093E-2</v>
      </c>
      <c r="U117" s="116">
        <f t="shared" si="11"/>
        <v>346498.44916168397</v>
      </c>
      <c r="V117" s="130">
        <f>IF(J117&gt;INDEX('Pace of change parameters'!$E$24:$I$24,1,$B$6),0,IF(J117&lt;INDEX('Pace of change parameters'!$E$23:$I$23,1,$B$6),1,(J117-INDEX('Pace of change parameters'!$E$24:$I$24,1,$B$6))/(INDEX('Pace of change parameters'!$E$23:$I$23,1,$B$6)-INDEX('Pace of change parameters'!$E$24:$I$24,1,$B$6))))</f>
        <v>1</v>
      </c>
      <c r="W117" s="131">
        <f>MIN(S117, S117+(INDEX('Pace of change parameters'!$E$25:$I$25,1,$B$6)-S117)*(1-V117))</f>
        <v>1.9868988667141502E-2</v>
      </c>
      <c r="X117" s="131">
        <v>1.2743774954617093E-2</v>
      </c>
      <c r="Y117" s="107">
        <f t="shared" si="12"/>
        <v>346498.44916168397</v>
      </c>
      <c r="Z117" s="96">
        <v>0</v>
      </c>
      <c r="AA117" s="98">
        <f t="shared" si="15"/>
        <v>347906.08834936697</v>
      </c>
      <c r="AB117" s="98">
        <f>IF(INDEX('Pace of change parameters'!$E$27:$I$27,1,$B$6)=1,MAX(AA117,Y117),Y117)</f>
        <v>346498.44916168397</v>
      </c>
      <c r="AC117" s="96">
        <f t="shared" si="13"/>
        <v>1.9868988667141485E-2</v>
      </c>
      <c r="AD117" s="142">
        <v>1.2743774954617093E-2</v>
      </c>
      <c r="AE117" s="55">
        <f>IF(ROUND(AB117,0)/D117 &gt; (1+'Pace of change parameters'!$G$25), ROUND(AB117,0), ROUNDUP(AB117,0))</f>
        <v>346498</v>
      </c>
      <c r="AF117" s="55">
        <v>1241.9182894261598</v>
      </c>
      <c r="AG117" s="16">
        <f t="shared" si="18"/>
        <v>1.9867666623497371E-2</v>
      </c>
      <c r="AH117" s="16">
        <f t="shared" si="18"/>
        <v>1.2742462147300015E-2</v>
      </c>
      <c r="AI117" s="55"/>
      <c r="AJ117" s="55">
        <v>347906.08834936697</v>
      </c>
      <c r="AK117" s="55">
        <v>1246.9651603293303</v>
      </c>
      <c r="AL117" s="16">
        <f t="shared" si="16"/>
        <v>-4.0473231039088731E-3</v>
      </c>
      <c r="AM117" s="57">
        <f t="shared" si="16"/>
        <v>-4.0473231039089841E-3</v>
      </c>
      <c r="AN117" s="10"/>
    </row>
    <row r="118" spans="1:40" x14ac:dyDescent="0.2">
      <c r="A118" s="188" t="s">
        <v>283</v>
      </c>
      <c r="B118" s="188" t="s">
        <v>284</v>
      </c>
      <c r="D118" s="67">
        <v>548261</v>
      </c>
      <c r="E118" s="72">
        <v>1156.6597805166352</v>
      </c>
      <c r="F118" s="54"/>
      <c r="G118" s="87">
        <v>565265.62936241308</v>
      </c>
      <c r="H118" s="80">
        <v>1178.9351907928292</v>
      </c>
      <c r="I118" s="89"/>
      <c r="J118" s="102">
        <f t="shared" si="17"/>
        <v>-3.0082546114812092E-2</v>
      </c>
      <c r="K118" s="125">
        <f t="shared" si="17"/>
        <v>-1.8894516382375381E-2</v>
      </c>
      <c r="L118" s="102">
        <v>2.3693476714550243E-2</v>
      </c>
      <c r="M118" s="96">
        <f>INDEX('Pace of change parameters'!$E$20:$I$20,1,$B$6)</f>
        <v>1.2019795091496865E-2</v>
      </c>
      <c r="N118" s="107">
        <f>IF(INDEX('Pace of change parameters'!$E$28:$I$28,1,$B$6)=1,(1+L118)*D118,D118)</f>
        <v>561251.20923699602</v>
      </c>
      <c r="O118" s="93">
        <f>IF(K118&lt;INDEX('Pace of change parameters'!$E$16:$I$16,1,$B$6),1,IF(K118&gt;INDEX('Pace of change parameters'!$E$17:$I$17,1,$B$6),0,(K118-INDEX('Pace of change parameters'!$E$17:$I$17,1,$B$6))/(INDEX('Pace of change parameters'!$E$16:$I$16,1,$B$6)-INDEX('Pace of change parameters'!$E$17:$I$17,1,$B$6))))</f>
        <v>0</v>
      </c>
      <c r="P118" s="56">
        <v>2.3693476714550243E-2</v>
      </c>
      <c r="Q118" s="56">
        <v>1.2019795091496865E-2</v>
      </c>
      <c r="R118" s="9">
        <f>IF(INDEX('Pace of change parameters'!$E$29:$I$29,1,$B$6)=1,D118*(1+P118),D118)</f>
        <v>561251.20923699602</v>
      </c>
      <c r="S118" s="102">
        <f>IF(P118&lt;INDEX('Pace of change parameters'!$E$22:$I$22,1,$B$6),INDEX('Pace of change parameters'!$E$22:$I$22,1,$B$6),P118)</f>
        <v>2.3693476714550243E-2</v>
      </c>
      <c r="T118" s="131">
        <v>1.2019795091496865E-2</v>
      </c>
      <c r="U118" s="116">
        <f t="shared" si="11"/>
        <v>561251.20923699602</v>
      </c>
      <c r="V118" s="130">
        <f>IF(J118&gt;INDEX('Pace of change parameters'!$E$24:$I$24,1,$B$6),0,IF(J118&lt;INDEX('Pace of change parameters'!$E$23:$I$23,1,$B$6),1,(J118-INDEX('Pace of change parameters'!$E$24:$I$24,1,$B$6))/(INDEX('Pace of change parameters'!$E$23:$I$23,1,$B$6)-INDEX('Pace of change parameters'!$E$24:$I$24,1,$B$6))))</f>
        <v>1</v>
      </c>
      <c r="W118" s="131">
        <f>MIN(S118, S118+(INDEX('Pace of change parameters'!$E$25:$I$25,1,$B$6)-S118)*(1-V118))</f>
        <v>2.3693476714550243E-2</v>
      </c>
      <c r="X118" s="131">
        <v>1.2019795091496865E-2</v>
      </c>
      <c r="Y118" s="107">
        <f t="shared" si="12"/>
        <v>561251.20923699602</v>
      </c>
      <c r="Z118" s="96">
        <v>0</v>
      </c>
      <c r="AA118" s="98">
        <f t="shared" si="15"/>
        <v>576959.23765989684</v>
      </c>
      <c r="AB118" s="98">
        <f>IF(INDEX('Pace of change parameters'!$E$27:$I$27,1,$B$6)=1,MAX(AA118,Y118),Y118)</f>
        <v>561251.20923699602</v>
      </c>
      <c r="AC118" s="96">
        <f t="shared" si="13"/>
        <v>2.3693476714550243E-2</v>
      </c>
      <c r="AD118" s="142">
        <v>1.2019795091496865E-2</v>
      </c>
      <c r="AE118" s="55">
        <f>IF(ROUND(AB118,0)/D118 &gt; (1+'Pace of change parameters'!$G$25), ROUND(AB118,0), ROUNDUP(AB118,0))</f>
        <v>561251</v>
      </c>
      <c r="AF118" s="55">
        <v>1170.5621576779774</v>
      </c>
      <c r="AG118" s="16">
        <f t="shared" si="18"/>
        <v>2.3693095076979809E-2</v>
      </c>
      <c r="AH118" s="16">
        <f t="shared" si="18"/>
        <v>1.2019417805927857E-2</v>
      </c>
      <c r="AI118" s="55"/>
      <c r="AJ118" s="55">
        <v>576959.23765989684</v>
      </c>
      <c r="AK118" s="55">
        <v>1203.3237359530938</v>
      </c>
      <c r="AL118" s="16">
        <f t="shared" si="16"/>
        <v>-2.7225905461897515E-2</v>
      </c>
      <c r="AM118" s="57">
        <f t="shared" si="16"/>
        <v>-2.7225905461897626E-2</v>
      </c>
      <c r="AN118" s="10"/>
    </row>
    <row r="119" spans="1:40" x14ac:dyDescent="0.2">
      <c r="A119" s="188" t="s">
        <v>285</v>
      </c>
      <c r="B119" s="188" t="s">
        <v>286</v>
      </c>
      <c r="D119" s="67">
        <v>1013069</v>
      </c>
      <c r="E119" s="72">
        <v>1077.3056624328033</v>
      </c>
      <c r="F119" s="54"/>
      <c r="G119" s="87">
        <v>1029137.8624320176</v>
      </c>
      <c r="H119" s="80">
        <v>1084.488594598798</v>
      </c>
      <c r="I119" s="89"/>
      <c r="J119" s="102">
        <f t="shared" si="17"/>
        <v>-1.5613906570344449E-2</v>
      </c>
      <c r="K119" s="125">
        <f t="shared" si="17"/>
        <v>-6.6233358301496237E-3</v>
      </c>
      <c r="L119" s="102">
        <v>2.1262749272764836E-2</v>
      </c>
      <c r="M119" s="96">
        <f>INDEX('Pace of change parameters'!$E$20:$I$20,1,$B$6)</f>
        <v>1.2019795091496865E-2</v>
      </c>
      <c r="N119" s="107">
        <f>IF(INDEX('Pace of change parameters'!$E$28:$I$28,1,$B$6)=1,(1+L119)*D119,D119)</f>
        <v>1034609.6321430106</v>
      </c>
      <c r="O119" s="93">
        <f>IF(K119&lt;INDEX('Pace of change parameters'!$E$16:$I$16,1,$B$6),1,IF(K119&gt;INDEX('Pace of change parameters'!$E$17:$I$17,1,$B$6),0,(K119-INDEX('Pace of change parameters'!$E$17:$I$17,1,$B$6))/(INDEX('Pace of change parameters'!$E$16:$I$16,1,$B$6)-INDEX('Pace of change parameters'!$E$17:$I$17,1,$B$6))))</f>
        <v>0</v>
      </c>
      <c r="P119" s="56">
        <v>2.1262749272764836E-2</v>
      </c>
      <c r="Q119" s="56">
        <v>1.2019795091496865E-2</v>
      </c>
      <c r="R119" s="9">
        <f>IF(INDEX('Pace of change parameters'!$E$29:$I$29,1,$B$6)=1,D119*(1+P119),D119)</f>
        <v>1034609.6321430106</v>
      </c>
      <c r="S119" s="102">
        <f>IF(P119&lt;INDEX('Pace of change parameters'!$E$22:$I$22,1,$B$6),INDEX('Pace of change parameters'!$E$22:$I$22,1,$B$6),P119)</f>
        <v>2.1262749272764836E-2</v>
      </c>
      <c r="T119" s="131">
        <v>1.2019795091496865E-2</v>
      </c>
      <c r="U119" s="116">
        <f t="shared" si="11"/>
        <v>1034609.6321430106</v>
      </c>
      <c r="V119" s="130">
        <f>IF(J119&gt;INDEX('Pace of change parameters'!$E$24:$I$24,1,$B$6),0,IF(J119&lt;INDEX('Pace of change parameters'!$E$23:$I$23,1,$B$6),1,(J119-INDEX('Pace of change parameters'!$E$24:$I$24,1,$B$6))/(INDEX('Pace of change parameters'!$E$23:$I$23,1,$B$6)-INDEX('Pace of change parameters'!$E$24:$I$24,1,$B$6))))</f>
        <v>1</v>
      </c>
      <c r="W119" s="131">
        <f>MIN(S119, S119+(INDEX('Pace of change parameters'!$E$25:$I$25,1,$B$6)-S119)*(1-V119))</f>
        <v>2.1262749272764836E-2</v>
      </c>
      <c r="X119" s="131">
        <v>1.2019795091496865E-2</v>
      </c>
      <c r="Y119" s="107">
        <f t="shared" si="12"/>
        <v>1034609.6321430106</v>
      </c>
      <c r="Z119" s="96">
        <v>0</v>
      </c>
      <c r="AA119" s="98">
        <f t="shared" si="15"/>
        <v>1050427.5613315664</v>
      </c>
      <c r="AB119" s="98">
        <f>IF(INDEX('Pace of change parameters'!$E$27:$I$27,1,$B$6)=1,MAX(AA119,Y119),Y119)</f>
        <v>1034609.6321430106</v>
      </c>
      <c r="AC119" s="96">
        <f t="shared" si="13"/>
        <v>2.1262749272764836E-2</v>
      </c>
      <c r="AD119" s="142">
        <v>1.2019795091496865E-2</v>
      </c>
      <c r="AE119" s="55">
        <f>IF(ROUND(AB119,0)/D119 &gt; (1+'Pace of change parameters'!$G$25), ROUND(AB119,0), ROUNDUP(AB119,0))</f>
        <v>1034610</v>
      </c>
      <c r="AF119" s="55">
        <v>1090.2550433878148</v>
      </c>
      <c r="AG119" s="16">
        <f t="shared" si="18"/>
        <v>2.126311238425016E-2</v>
      </c>
      <c r="AH119" s="16">
        <f t="shared" si="18"/>
        <v>1.2020154916636105E-2</v>
      </c>
      <c r="AI119" s="55"/>
      <c r="AJ119" s="55">
        <v>1050427.5613315664</v>
      </c>
      <c r="AK119" s="55">
        <v>1106.9233300038695</v>
      </c>
      <c r="AL119" s="16">
        <f t="shared" si="16"/>
        <v>-1.5058212402115023E-2</v>
      </c>
      <c r="AM119" s="57">
        <f t="shared" si="16"/>
        <v>-1.5058212402115023E-2</v>
      </c>
      <c r="AN119" s="10"/>
    </row>
    <row r="120" spans="1:40" x14ac:dyDescent="0.2">
      <c r="A120" s="188" t="s">
        <v>287</v>
      </c>
      <c r="B120" s="188" t="s">
        <v>288</v>
      </c>
      <c r="D120" s="67">
        <v>232340</v>
      </c>
      <c r="E120" s="72">
        <v>1258.1596803130499</v>
      </c>
      <c r="F120" s="54"/>
      <c r="G120" s="87">
        <v>228870.00103764958</v>
      </c>
      <c r="H120" s="80">
        <v>1233.5077882999315</v>
      </c>
      <c r="I120" s="89"/>
      <c r="J120" s="102">
        <f t="shared" si="17"/>
        <v>1.5161440759462463E-2</v>
      </c>
      <c r="K120" s="125">
        <f t="shared" si="17"/>
        <v>1.9985193646077093E-2</v>
      </c>
      <c r="L120" s="102">
        <v>1.6828619788612498E-2</v>
      </c>
      <c r="M120" s="96">
        <f>INDEX('Pace of change parameters'!$E$20:$I$20,1,$B$6)</f>
        <v>1.2019795091496865E-2</v>
      </c>
      <c r="N120" s="107">
        <f>IF(INDEX('Pace of change parameters'!$E$28:$I$28,1,$B$6)=1,(1+L120)*D120,D120)</f>
        <v>236249.96152168623</v>
      </c>
      <c r="O120" s="93">
        <f>IF(K120&lt;INDEX('Pace of change parameters'!$E$16:$I$16,1,$B$6),1,IF(K120&gt;INDEX('Pace of change parameters'!$E$17:$I$17,1,$B$6),0,(K120-INDEX('Pace of change parameters'!$E$17:$I$17,1,$B$6))/(INDEX('Pace of change parameters'!$E$16:$I$16,1,$B$6)-INDEX('Pace of change parameters'!$E$17:$I$17,1,$B$6))))</f>
        <v>0</v>
      </c>
      <c r="P120" s="56">
        <v>1.6828619788612498E-2</v>
      </c>
      <c r="Q120" s="56">
        <v>1.2019795091496865E-2</v>
      </c>
      <c r="R120" s="9">
        <f>IF(INDEX('Pace of change parameters'!$E$29:$I$29,1,$B$6)=1,D120*(1+P120),D120)</f>
        <v>236249.96152168623</v>
      </c>
      <c r="S120" s="102">
        <f>IF(P120&lt;INDEX('Pace of change parameters'!$E$22:$I$22,1,$B$6),INDEX('Pace of change parameters'!$E$22:$I$22,1,$B$6),P120)</f>
        <v>1.9868988667141502E-2</v>
      </c>
      <c r="T120" s="131">
        <v>1.5045785341546214E-2</v>
      </c>
      <c r="U120" s="116">
        <f t="shared" si="11"/>
        <v>236956.36082692366</v>
      </c>
      <c r="V120" s="130">
        <f>IF(J120&gt;INDEX('Pace of change parameters'!$E$24:$I$24,1,$B$6),0,IF(J120&lt;INDEX('Pace of change parameters'!$E$23:$I$23,1,$B$6),1,(J120-INDEX('Pace of change parameters'!$E$24:$I$24,1,$B$6))/(INDEX('Pace of change parameters'!$E$23:$I$23,1,$B$6)-INDEX('Pace of change parameters'!$E$24:$I$24,1,$B$6))))</f>
        <v>1</v>
      </c>
      <c r="W120" s="131">
        <f>MIN(S120, S120+(INDEX('Pace of change parameters'!$E$25:$I$25,1,$B$6)-S120)*(1-V120))</f>
        <v>1.9868988667141502E-2</v>
      </c>
      <c r="X120" s="131">
        <v>1.5045785341546214E-2</v>
      </c>
      <c r="Y120" s="107">
        <f t="shared" si="12"/>
        <v>236956.36082692366</v>
      </c>
      <c r="Z120" s="96">
        <v>0</v>
      </c>
      <c r="AA120" s="98">
        <f t="shared" si="15"/>
        <v>233604.61783400018</v>
      </c>
      <c r="AB120" s="98">
        <f>IF(INDEX('Pace of change parameters'!$E$27:$I$27,1,$B$6)=1,MAX(AA120,Y120),Y120)</f>
        <v>236956.36082692366</v>
      </c>
      <c r="AC120" s="96">
        <f t="shared" si="13"/>
        <v>1.9868988667141485E-2</v>
      </c>
      <c r="AD120" s="142">
        <v>1.5045785341546214E-2</v>
      </c>
      <c r="AE120" s="55">
        <f>IF(ROUND(AB120,0)/D120 &gt; (1+'Pace of change parameters'!$G$25), ROUND(AB120,0), ROUNDUP(AB120,0))</f>
        <v>236956</v>
      </c>
      <c r="AF120" s="55">
        <v>1277.0877360913578</v>
      </c>
      <c r="AG120" s="16">
        <f t="shared" si="18"/>
        <v>1.9867435654643995E-2</v>
      </c>
      <c r="AH120" s="16">
        <f t="shared" si="18"/>
        <v>1.5044239673614568E-2</v>
      </c>
      <c r="AI120" s="55"/>
      <c r="AJ120" s="55">
        <v>233604.61783400018</v>
      </c>
      <c r="AK120" s="55">
        <v>1259.025272751524</v>
      </c>
      <c r="AL120" s="16">
        <f t="shared" si="16"/>
        <v>1.4346386629999319E-2</v>
      </c>
      <c r="AM120" s="57">
        <f t="shared" si="16"/>
        <v>1.4346386629999319E-2</v>
      </c>
      <c r="AN120" s="10"/>
    </row>
    <row r="121" spans="1:40" x14ac:dyDescent="0.2">
      <c r="A121" s="188" t="s">
        <v>289</v>
      </c>
      <c r="B121" s="188" t="s">
        <v>290</v>
      </c>
      <c r="D121" s="67">
        <v>714233</v>
      </c>
      <c r="E121" s="72">
        <v>1195.5511779508881</v>
      </c>
      <c r="F121" s="54"/>
      <c r="G121" s="87">
        <v>728276.29157303285</v>
      </c>
      <c r="H121" s="80">
        <v>1207.4642166020774</v>
      </c>
      <c r="I121" s="89"/>
      <c r="J121" s="102">
        <f t="shared" si="17"/>
        <v>-1.9282917397599464E-2</v>
      </c>
      <c r="K121" s="125">
        <f t="shared" si="17"/>
        <v>-9.8661628952564362E-3</v>
      </c>
      <c r="L121" s="102">
        <v>2.1737115337005397E-2</v>
      </c>
      <c r="M121" s="96">
        <f>INDEX('Pace of change parameters'!$E$20:$I$20,1,$B$6)</f>
        <v>1.2019795091496865E-2</v>
      </c>
      <c r="N121" s="107">
        <f>IF(INDEX('Pace of change parameters'!$E$28:$I$28,1,$B$6)=1,(1+L121)*D121,D121)</f>
        <v>729758.36509849539</v>
      </c>
      <c r="O121" s="93">
        <f>IF(K121&lt;INDEX('Pace of change parameters'!$E$16:$I$16,1,$B$6),1,IF(K121&gt;INDEX('Pace of change parameters'!$E$17:$I$17,1,$B$6),0,(K121-INDEX('Pace of change parameters'!$E$17:$I$17,1,$B$6))/(INDEX('Pace of change parameters'!$E$16:$I$16,1,$B$6)-INDEX('Pace of change parameters'!$E$17:$I$17,1,$B$6))))</f>
        <v>0</v>
      </c>
      <c r="P121" s="56">
        <v>2.1737115337005397E-2</v>
      </c>
      <c r="Q121" s="56">
        <v>1.2019795091496865E-2</v>
      </c>
      <c r="R121" s="9">
        <f>IF(INDEX('Pace of change parameters'!$E$29:$I$29,1,$B$6)=1,D121*(1+P121),D121)</f>
        <v>729758.36509849539</v>
      </c>
      <c r="S121" s="102">
        <f>IF(P121&lt;INDEX('Pace of change parameters'!$E$22:$I$22,1,$B$6),INDEX('Pace of change parameters'!$E$22:$I$22,1,$B$6),P121)</f>
        <v>2.1737115337005397E-2</v>
      </c>
      <c r="T121" s="131">
        <v>1.2019795091496865E-2</v>
      </c>
      <c r="U121" s="116">
        <f t="shared" si="11"/>
        <v>729758.36509849539</v>
      </c>
      <c r="V121" s="130">
        <f>IF(J121&gt;INDEX('Pace of change parameters'!$E$24:$I$24,1,$B$6),0,IF(J121&lt;INDEX('Pace of change parameters'!$E$23:$I$23,1,$B$6),1,(J121-INDEX('Pace of change parameters'!$E$24:$I$24,1,$B$6))/(INDEX('Pace of change parameters'!$E$23:$I$23,1,$B$6)-INDEX('Pace of change parameters'!$E$24:$I$24,1,$B$6))))</f>
        <v>1</v>
      </c>
      <c r="W121" s="131">
        <f>MIN(S121, S121+(INDEX('Pace of change parameters'!$E$25:$I$25,1,$B$6)-S121)*(1-V121))</f>
        <v>2.1737115337005397E-2</v>
      </c>
      <c r="X121" s="131">
        <v>1.2019795091496865E-2</v>
      </c>
      <c r="Y121" s="107">
        <f t="shared" si="12"/>
        <v>729758.36509849539</v>
      </c>
      <c r="Z121" s="96">
        <v>0</v>
      </c>
      <c r="AA121" s="98">
        <f t="shared" si="15"/>
        <v>743342.08939202433</v>
      </c>
      <c r="AB121" s="98">
        <f>IF(INDEX('Pace of change parameters'!$E$27:$I$27,1,$B$6)=1,MAX(AA121,Y121),Y121)</f>
        <v>729758.36509849539</v>
      </c>
      <c r="AC121" s="96">
        <f t="shared" si="13"/>
        <v>2.1737115337005397E-2</v>
      </c>
      <c r="AD121" s="142">
        <v>1.2019795091496865E-2</v>
      </c>
      <c r="AE121" s="55">
        <f>IF(ROUND(AB121,0)/D121 &gt; (1+'Pace of change parameters'!$G$25), ROUND(AB121,0), ROUNDUP(AB121,0))</f>
        <v>729758</v>
      </c>
      <c r="AF121" s="55">
        <v>1209.9208528069114</v>
      </c>
      <c r="AG121" s="16">
        <f t="shared" si="18"/>
        <v>2.1736604161387119E-2</v>
      </c>
      <c r="AH121" s="16">
        <f t="shared" si="18"/>
        <v>1.201928877745928E-2</v>
      </c>
      <c r="AI121" s="55"/>
      <c r="AJ121" s="55">
        <v>743342.08939202433</v>
      </c>
      <c r="AK121" s="55">
        <v>1232.4429396107605</v>
      </c>
      <c r="AL121" s="16">
        <f t="shared" si="16"/>
        <v>-1.8274344458464209E-2</v>
      </c>
      <c r="AM121" s="57">
        <f t="shared" si="16"/>
        <v>-1.8274344458464098E-2</v>
      </c>
      <c r="AN121" s="10"/>
    </row>
    <row r="122" spans="1:40" x14ac:dyDescent="0.2">
      <c r="A122" s="188" t="s">
        <v>291</v>
      </c>
      <c r="B122" s="188" t="s">
        <v>292</v>
      </c>
      <c r="D122" s="67">
        <v>325886</v>
      </c>
      <c r="E122" s="72">
        <v>1367.9462516475141</v>
      </c>
      <c r="F122" s="54"/>
      <c r="G122" s="87">
        <v>321776.86678943882</v>
      </c>
      <c r="H122" s="80">
        <v>1345.2955328272146</v>
      </c>
      <c r="I122" s="89"/>
      <c r="J122" s="102">
        <f t="shared" si="17"/>
        <v>1.2770132457191385E-2</v>
      </c>
      <c r="K122" s="125">
        <f t="shared" si="17"/>
        <v>1.6836983597721344E-2</v>
      </c>
      <c r="L122" s="102">
        <v>1.6083633198492597E-2</v>
      </c>
      <c r="M122" s="96">
        <f>INDEX('Pace of change parameters'!$E$20:$I$20,1,$B$6)</f>
        <v>1.2019795091496865E-2</v>
      </c>
      <c r="N122" s="107">
        <f>IF(INDEX('Pace of change parameters'!$E$28:$I$28,1,$B$6)=1,(1+L122)*D122,D122)</f>
        <v>331127.43088852393</v>
      </c>
      <c r="O122" s="93">
        <f>IF(K122&lt;INDEX('Pace of change parameters'!$E$16:$I$16,1,$B$6),1,IF(K122&gt;INDEX('Pace of change parameters'!$E$17:$I$17,1,$B$6),0,(K122-INDEX('Pace of change parameters'!$E$17:$I$17,1,$B$6))/(INDEX('Pace of change parameters'!$E$16:$I$16,1,$B$6)-INDEX('Pace of change parameters'!$E$17:$I$17,1,$B$6))))</f>
        <v>0</v>
      </c>
      <c r="P122" s="56">
        <v>1.6083633198492597E-2</v>
      </c>
      <c r="Q122" s="56">
        <v>1.2019795091496865E-2</v>
      </c>
      <c r="R122" s="9">
        <f>IF(INDEX('Pace of change parameters'!$E$29:$I$29,1,$B$6)=1,D122*(1+P122),D122)</f>
        <v>331127.43088852393</v>
      </c>
      <c r="S122" s="102">
        <f>IF(P122&lt;INDEX('Pace of change parameters'!$E$22:$I$22,1,$B$6),INDEX('Pace of change parameters'!$E$22:$I$22,1,$B$6),P122)</f>
        <v>1.9868988667141502E-2</v>
      </c>
      <c r="T122" s="131">
        <v>1.5790010987674075E-2</v>
      </c>
      <c r="U122" s="116">
        <f t="shared" si="11"/>
        <v>332361.02524078009</v>
      </c>
      <c r="V122" s="130">
        <f>IF(J122&gt;INDEX('Pace of change parameters'!$E$24:$I$24,1,$B$6),0,IF(J122&lt;INDEX('Pace of change parameters'!$E$23:$I$23,1,$B$6),1,(J122-INDEX('Pace of change parameters'!$E$24:$I$24,1,$B$6))/(INDEX('Pace of change parameters'!$E$23:$I$23,1,$B$6)-INDEX('Pace of change parameters'!$E$24:$I$24,1,$B$6))))</f>
        <v>1</v>
      </c>
      <c r="W122" s="131">
        <f>MIN(S122, S122+(INDEX('Pace of change parameters'!$E$25:$I$25,1,$B$6)-S122)*(1-V122))</f>
        <v>1.9868988667141502E-2</v>
      </c>
      <c r="X122" s="131">
        <v>1.5790010987674075E-2</v>
      </c>
      <c r="Y122" s="107">
        <f t="shared" si="12"/>
        <v>332361.02524078009</v>
      </c>
      <c r="Z122" s="96">
        <v>0</v>
      </c>
      <c r="AA122" s="98">
        <f t="shared" si="15"/>
        <v>328433.44105112081</v>
      </c>
      <c r="AB122" s="98">
        <f>IF(INDEX('Pace of change parameters'!$E$27:$I$27,1,$B$6)=1,MAX(AA122,Y122),Y122)</f>
        <v>332361.02524078009</v>
      </c>
      <c r="AC122" s="96">
        <f t="shared" si="13"/>
        <v>1.9868988667141485E-2</v>
      </c>
      <c r="AD122" s="142">
        <v>1.5790010987674075E-2</v>
      </c>
      <c r="AE122" s="55">
        <f>IF(ROUND(AB122,0)/D122 &gt; (1+'Pace of change parameters'!$G$25), ROUND(AB122,0), ROUNDUP(AB122,0))</f>
        <v>332361</v>
      </c>
      <c r="AF122" s="55">
        <v>1389.5460324640749</v>
      </c>
      <c r="AG122" s="16">
        <f t="shared" si="18"/>
        <v>1.9868911214351082E-2</v>
      </c>
      <c r="AH122" s="16">
        <f t="shared" si="18"/>
        <v>1.5789933844656989E-2</v>
      </c>
      <c r="AI122" s="55"/>
      <c r="AJ122" s="55">
        <v>328433.44105112081</v>
      </c>
      <c r="AK122" s="55">
        <v>1373.1255620879363</v>
      </c>
      <c r="AL122" s="16">
        <f t="shared" si="16"/>
        <v>1.1958462379194401E-2</v>
      </c>
      <c r="AM122" s="57">
        <f t="shared" si="16"/>
        <v>1.1958462379194401E-2</v>
      </c>
      <c r="AN122" s="10"/>
    </row>
    <row r="123" spans="1:40" x14ac:dyDescent="0.2">
      <c r="A123" s="188" t="s">
        <v>293</v>
      </c>
      <c r="B123" s="188" t="s">
        <v>294</v>
      </c>
      <c r="D123" s="67">
        <v>753601</v>
      </c>
      <c r="E123" s="72">
        <v>1168.1425937108977</v>
      </c>
      <c r="F123" s="54"/>
      <c r="G123" s="87">
        <v>775243.01158760092</v>
      </c>
      <c r="H123" s="80">
        <v>1188.8095704928289</v>
      </c>
      <c r="I123" s="89"/>
      <c r="J123" s="102">
        <f t="shared" si="17"/>
        <v>-2.7916422675363206E-2</v>
      </c>
      <c r="K123" s="125">
        <f t="shared" si="17"/>
        <v>-1.7384598252656702E-2</v>
      </c>
      <c r="L123" s="102">
        <v>2.2984299628793003E-2</v>
      </c>
      <c r="M123" s="96">
        <f>INDEX('Pace of change parameters'!$E$20:$I$20,1,$B$6)</f>
        <v>1.2019795091496865E-2</v>
      </c>
      <c r="N123" s="107">
        <f>IF(INDEX('Pace of change parameters'!$E$28:$I$28,1,$B$6)=1,(1+L123)*D123,D123)</f>
        <v>770921.99118455802</v>
      </c>
      <c r="O123" s="93">
        <f>IF(K123&lt;INDEX('Pace of change parameters'!$E$16:$I$16,1,$B$6),1,IF(K123&gt;INDEX('Pace of change parameters'!$E$17:$I$17,1,$B$6),0,(K123-INDEX('Pace of change parameters'!$E$17:$I$17,1,$B$6))/(INDEX('Pace of change parameters'!$E$16:$I$16,1,$B$6)-INDEX('Pace of change parameters'!$E$17:$I$17,1,$B$6))))</f>
        <v>0</v>
      </c>
      <c r="P123" s="56">
        <v>2.2984299628793003E-2</v>
      </c>
      <c r="Q123" s="56">
        <v>1.2019795091496865E-2</v>
      </c>
      <c r="R123" s="9">
        <f>IF(INDEX('Pace of change parameters'!$E$29:$I$29,1,$B$6)=1,D123*(1+P123),D123)</f>
        <v>770921.99118455802</v>
      </c>
      <c r="S123" s="102">
        <f>IF(P123&lt;INDEX('Pace of change parameters'!$E$22:$I$22,1,$B$6),INDEX('Pace of change parameters'!$E$22:$I$22,1,$B$6),P123)</f>
        <v>2.2984299628793003E-2</v>
      </c>
      <c r="T123" s="131">
        <v>1.2019795091496865E-2</v>
      </c>
      <c r="U123" s="116">
        <f t="shared" si="11"/>
        <v>770921.99118455802</v>
      </c>
      <c r="V123" s="130">
        <f>IF(J123&gt;INDEX('Pace of change parameters'!$E$24:$I$24,1,$B$6),0,IF(J123&lt;INDEX('Pace of change parameters'!$E$23:$I$23,1,$B$6),1,(J123-INDEX('Pace of change parameters'!$E$24:$I$24,1,$B$6))/(INDEX('Pace of change parameters'!$E$23:$I$23,1,$B$6)-INDEX('Pace of change parameters'!$E$24:$I$24,1,$B$6))))</f>
        <v>1</v>
      </c>
      <c r="W123" s="131">
        <f>MIN(S123, S123+(INDEX('Pace of change parameters'!$E$25:$I$25,1,$B$6)-S123)*(1-V123))</f>
        <v>2.2984299628793003E-2</v>
      </c>
      <c r="X123" s="131">
        <v>1.2019795091496865E-2</v>
      </c>
      <c r="Y123" s="107">
        <f t="shared" si="12"/>
        <v>770921.99118455802</v>
      </c>
      <c r="Z123" s="96">
        <v>0</v>
      </c>
      <c r="AA123" s="98">
        <f t="shared" si="15"/>
        <v>791280.40647236025</v>
      </c>
      <c r="AB123" s="98">
        <f>IF(INDEX('Pace of change parameters'!$E$27:$I$27,1,$B$6)=1,MAX(AA123,Y123),Y123)</f>
        <v>770921.99118455802</v>
      </c>
      <c r="AC123" s="96">
        <f t="shared" si="13"/>
        <v>2.2984299628793003E-2</v>
      </c>
      <c r="AD123" s="142">
        <v>1.2019795091496865E-2</v>
      </c>
      <c r="AE123" s="55">
        <f>IF(ROUND(AB123,0)/D123 &gt; (1+'Pace of change parameters'!$G$25), ROUND(AB123,0), ROUNDUP(AB123,0))</f>
        <v>770922</v>
      </c>
      <c r="AF123" s="55">
        <v>1182.1834418431415</v>
      </c>
      <c r="AG123" s="16">
        <f t="shared" si="18"/>
        <v>2.2984311326550877E-2</v>
      </c>
      <c r="AH123" s="16">
        <f t="shared" si="18"/>
        <v>1.2019806663876142E-2</v>
      </c>
      <c r="AI123" s="55"/>
      <c r="AJ123" s="55">
        <v>791280.40647236025</v>
      </c>
      <c r="AK123" s="55">
        <v>1213.4023862161605</v>
      </c>
      <c r="AL123" s="16">
        <f t="shared" si="16"/>
        <v>-2.5728434959132795E-2</v>
      </c>
      <c r="AM123" s="57">
        <f t="shared" si="16"/>
        <v>-2.5728434959132795E-2</v>
      </c>
      <c r="AN123" s="10"/>
    </row>
    <row r="124" spans="1:40" x14ac:dyDescent="0.2">
      <c r="A124" s="188" t="s">
        <v>295</v>
      </c>
      <c r="B124" s="188" t="s">
        <v>296</v>
      </c>
      <c r="D124" s="67">
        <v>469587</v>
      </c>
      <c r="E124" s="72">
        <v>1162.9126318343269</v>
      </c>
      <c r="F124" s="54"/>
      <c r="G124" s="87">
        <v>482268.11622885114</v>
      </c>
      <c r="H124" s="80">
        <v>1187.8275832569266</v>
      </c>
      <c r="I124" s="89"/>
      <c r="J124" s="102">
        <f t="shared" si="17"/>
        <v>-2.6294743115121366E-2</v>
      </c>
      <c r="K124" s="125">
        <f t="shared" si="17"/>
        <v>-2.0975225507295359E-2</v>
      </c>
      <c r="L124" s="102">
        <v>1.7548631545231119E-2</v>
      </c>
      <c r="M124" s="96">
        <f>INDEX('Pace of change parameters'!$E$20:$I$20,1,$B$6)</f>
        <v>1.2019795091496865E-2</v>
      </c>
      <c r="N124" s="107">
        <f>IF(INDEX('Pace of change parameters'!$E$28:$I$28,1,$B$6)=1,(1+L124)*D124,D124)</f>
        <v>477827.60924143047</v>
      </c>
      <c r="O124" s="93">
        <f>IF(K124&lt;INDEX('Pace of change parameters'!$E$16:$I$16,1,$B$6),1,IF(K124&gt;INDEX('Pace of change parameters'!$E$17:$I$17,1,$B$6),0,(K124-INDEX('Pace of change parameters'!$E$17:$I$17,1,$B$6))/(INDEX('Pace of change parameters'!$E$16:$I$16,1,$B$6)-INDEX('Pace of change parameters'!$E$17:$I$17,1,$B$6))))</f>
        <v>0</v>
      </c>
      <c r="P124" s="56">
        <v>1.7548631545231119E-2</v>
      </c>
      <c r="Q124" s="56">
        <v>1.2019795091496865E-2</v>
      </c>
      <c r="R124" s="9">
        <f>IF(INDEX('Pace of change parameters'!$E$29:$I$29,1,$B$6)=1,D124*(1+P124),D124)</f>
        <v>477827.60924143047</v>
      </c>
      <c r="S124" s="102">
        <f>IF(P124&lt;INDEX('Pace of change parameters'!$E$22:$I$22,1,$B$6),INDEX('Pace of change parameters'!$E$22:$I$22,1,$B$6),P124)</f>
        <v>1.9868988667141502E-2</v>
      </c>
      <c r="T124" s="131">
        <v>1.4327544584991747E-2</v>
      </c>
      <c r="U124" s="116">
        <f t="shared" si="11"/>
        <v>478917.21878123697</v>
      </c>
      <c r="V124" s="130">
        <f>IF(J124&gt;INDEX('Pace of change parameters'!$E$24:$I$24,1,$B$6),0,IF(J124&lt;INDEX('Pace of change parameters'!$E$23:$I$23,1,$B$6),1,(J124-INDEX('Pace of change parameters'!$E$24:$I$24,1,$B$6))/(INDEX('Pace of change parameters'!$E$23:$I$23,1,$B$6)-INDEX('Pace of change parameters'!$E$24:$I$24,1,$B$6))))</f>
        <v>1</v>
      </c>
      <c r="W124" s="131">
        <f>MIN(S124, S124+(INDEX('Pace of change parameters'!$E$25:$I$25,1,$B$6)-S124)*(1-V124))</f>
        <v>1.9868988667141502E-2</v>
      </c>
      <c r="X124" s="131">
        <v>1.4327544584991747E-2</v>
      </c>
      <c r="Y124" s="107">
        <f t="shared" si="12"/>
        <v>478917.21878123697</v>
      </c>
      <c r="Z124" s="96">
        <v>0</v>
      </c>
      <c r="AA124" s="98">
        <f t="shared" si="15"/>
        <v>492244.76110624534</v>
      </c>
      <c r="AB124" s="98">
        <f>IF(INDEX('Pace of change parameters'!$E$27:$I$27,1,$B$6)=1,MAX(AA124,Y124),Y124)</f>
        <v>478917.21878123697</v>
      </c>
      <c r="AC124" s="96">
        <f t="shared" si="13"/>
        <v>1.9868988667141485E-2</v>
      </c>
      <c r="AD124" s="142">
        <v>1.4327544584991747E-2</v>
      </c>
      <c r="AE124" s="55">
        <f>IF(ROUND(AB124,0)/D124 &gt; (1+'Pace of change parameters'!$G$25), ROUND(AB124,0), ROUNDUP(AB124,0))</f>
        <v>478917</v>
      </c>
      <c r="AF124" s="55">
        <v>1179.5737755566465</v>
      </c>
      <c r="AG124" s="16">
        <f t="shared" si="18"/>
        <v>1.9868522765749574E-2</v>
      </c>
      <c r="AH124" s="16">
        <f t="shared" si="18"/>
        <v>1.4327081215068649E-2</v>
      </c>
      <c r="AI124" s="55"/>
      <c r="AJ124" s="55">
        <v>492244.76110624534</v>
      </c>
      <c r="AK124" s="55">
        <v>1212.4000846828851</v>
      </c>
      <c r="AL124" s="16">
        <f t="shared" si="16"/>
        <v>-2.7075475778133629E-2</v>
      </c>
      <c r="AM124" s="57">
        <f t="shared" si="16"/>
        <v>-2.7075475778133629E-2</v>
      </c>
      <c r="AN124" s="10"/>
    </row>
    <row r="125" spans="1:40" x14ac:dyDescent="0.2">
      <c r="A125" s="188" t="s">
        <v>297</v>
      </c>
      <c r="B125" s="188" t="s">
        <v>298</v>
      </c>
      <c r="D125" s="67">
        <v>269659</v>
      </c>
      <c r="E125" s="72">
        <v>1159.7518756393952</v>
      </c>
      <c r="F125" s="54"/>
      <c r="G125" s="87">
        <v>281430.52179205971</v>
      </c>
      <c r="H125" s="80">
        <v>1196.4398585721783</v>
      </c>
      <c r="I125" s="89"/>
      <c r="J125" s="102">
        <f t="shared" si="17"/>
        <v>-4.1827452534651921E-2</v>
      </c>
      <c r="K125" s="125">
        <f t="shared" si="17"/>
        <v>-3.0664293461909797E-2</v>
      </c>
      <c r="L125" s="102">
        <v>2.3810299826009684E-2</v>
      </c>
      <c r="M125" s="96">
        <f>INDEX('Pace of change parameters'!$E$20:$I$20,1,$B$6)</f>
        <v>1.2019795091496865E-2</v>
      </c>
      <c r="N125" s="107">
        <f>IF(INDEX('Pace of change parameters'!$E$28:$I$28,1,$B$6)=1,(1+L125)*D125,D125)</f>
        <v>276079.66164078197</v>
      </c>
      <c r="O125" s="93">
        <f>IF(K125&lt;INDEX('Pace of change parameters'!$E$16:$I$16,1,$B$6),1,IF(K125&gt;INDEX('Pace of change parameters'!$E$17:$I$17,1,$B$6),0,(K125-INDEX('Pace of change parameters'!$E$17:$I$17,1,$B$6))/(INDEX('Pace of change parameters'!$E$16:$I$16,1,$B$6)-INDEX('Pace of change parameters'!$E$17:$I$17,1,$B$6))))</f>
        <v>0</v>
      </c>
      <c r="P125" s="56">
        <v>2.3810299826009684E-2</v>
      </c>
      <c r="Q125" s="56">
        <v>1.2019795091496865E-2</v>
      </c>
      <c r="R125" s="9">
        <f>IF(INDEX('Pace of change parameters'!$E$29:$I$29,1,$B$6)=1,D125*(1+P125),D125)</f>
        <v>276079.66164078197</v>
      </c>
      <c r="S125" s="102">
        <f>IF(P125&lt;INDEX('Pace of change parameters'!$E$22:$I$22,1,$B$6),INDEX('Pace of change parameters'!$E$22:$I$22,1,$B$6),P125)</f>
        <v>2.3810299826009684E-2</v>
      </c>
      <c r="T125" s="131">
        <v>1.2019795091496865E-2</v>
      </c>
      <c r="U125" s="116">
        <f t="shared" si="11"/>
        <v>276079.66164078197</v>
      </c>
      <c r="V125" s="130">
        <f>IF(J125&gt;INDEX('Pace of change parameters'!$E$24:$I$24,1,$B$6),0,IF(J125&lt;INDEX('Pace of change parameters'!$E$23:$I$23,1,$B$6),1,(J125-INDEX('Pace of change parameters'!$E$24:$I$24,1,$B$6))/(INDEX('Pace of change parameters'!$E$23:$I$23,1,$B$6)-INDEX('Pace of change parameters'!$E$24:$I$24,1,$B$6))))</f>
        <v>1</v>
      </c>
      <c r="W125" s="131">
        <f>MIN(S125, S125+(INDEX('Pace of change parameters'!$E$25:$I$25,1,$B$6)-S125)*(1-V125))</f>
        <v>2.3810299826009684E-2</v>
      </c>
      <c r="X125" s="131">
        <v>1.2019795091496865E-2</v>
      </c>
      <c r="Y125" s="107">
        <f t="shared" si="12"/>
        <v>276079.66164078197</v>
      </c>
      <c r="Z125" s="96">
        <v>0</v>
      </c>
      <c r="AA125" s="98">
        <f t="shared" si="15"/>
        <v>287252.45419666177</v>
      </c>
      <c r="AB125" s="98">
        <f>IF(INDEX('Pace of change parameters'!$E$27:$I$27,1,$B$6)=1,MAX(AA125,Y125),Y125)</f>
        <v>276079.66164078197</v>
      </c>
      <c r="AC125" s="96">
        <f t="shared" si="13"/>
        <v>2.3810299826009684E-2</v>
      </c>
      <c r="AD125" s="142">
        <v>1.2019795091496865E-2</v>
      </c>
      <c r="AE125" s="55">
        <f>IF(ROUND(AB125,0)/D125 &gt; (1+'Pace of change parameters'!$G$25), ROUND(AB125,0), ROUNDUP(AB125,0))</f>
        <v>276080</v>
      </c>
      <c r="AF125" s="55">
        <v>1173.693294001228</v>
      </c>
      <c r="AG125" s="16">
        <f t="shared" si="18"/>
        <v>2.3811554593023088E-2</v>
      </c>
      <c r="AH125" s="16">
        <f t="shared" si="18"/>
        <v>1.2021035408239067E-2</v>
      </c>
      <c r="AI125" s="55"/>
      <c r="AJ125" s="55">
        <v>287252.45419666177</v>
      </c>
      <c r="AK125" s="55">
        <v>1221.1905215010752</v>
      </c>
      <c r="AL125" s="16">
        <f t="shared" si="16"/>
        <v>-3.8894199278147079E-2</v>
      </c>
      <c r="AM125" s="57">
        <f t="shared" si="16"/>
        <v>-3.8894199278147079E-2</v>
      </c>
      <c r="AN125" s="10"/>
    </row>
    <row r="126" spans="1:40" x14ac:dyDescent="0.2">
      <c r="A126" s="188" t="s">
        <v>299</v>
      </c>
      <c r="B126" s="188" t="s">
        <v>300</v>
      </c>
      <c r="D126" s="67">
        <v>451727</v>
      </c>
      <c r="E126" s="72">
        <v>1163.0251996192005</v>
      </c>
      <c r="F126" s="54"/>
      <c r="G126" s="87">
        <v>457556.1006665699</v>
      </c>
      <c r="H126" s="80">
        <v>1169.5781671453904</v>
      </c>
      <c r="I126" s="89"/>
      <c r="J126" s="102">
        <f t="shared" si="17"/>
        <v>-1.2739641451787076E-2</v>
      </c>
      <c r="K126" s="125">
        <f t="shared" si="17"/>
        <v>-5.6028470009693576E-3</v>
      </c>
      <c r="L126" s="102">
        <v>1.9335572733321316E-2</v>
      </c>
      <c r="M126" s="96">
        <f>INDEX('Pace of change parameters'!$E$20:$I$20,1,$B$6)</f>
        <v>1.2019795091496865E-2</v>
      </c>
      <c r="N126" s="107">
        <f>IF(INDEX('Pace of change parameters'!$E$28:$I$28,1,$B$6)=1,(1+L126)*D126,D126)</f>
        <v>460461.40026410506</v>
      </c>
      <c r="O126" s="93">
        <f>IF(K126&lt;INDEX('Pace of change parameters'!$E$16:$I$16,1,$B$6),1,IF(K126&gt;INDEX('Pace of change parameters'!$E$17:$I$17,1,$B$6),0,(K126-INDEX('Pace of change parameters'!$E$17:$I$17,1,$B$6))/(INDEX('Pace of change parameters'!$E$16:$I$16,1,$B$6)-INDEX('Pace of change parameters'!$E$17:$I$17,1,$B$6))))</f>
        <v>0</v>
      </c>
      <c r="P126" s="56">
        <v>1.9335572733321316E-2</v>
      </c>
      <c r="Q126" s="56">
        <v>1.2019795091496865E-2</v>
      </c>
      <c r="R126" s="9">
        <f>IF(INDEX('Pace of change parameters'!$E$29:$I$29,1,$B$6)=1,D126*(1+P126),D126)</f>
        <v>460461.40026410506</v>
      </c>
      <c r="S126" s="102">
        <f>IF(P126&lt;INDEX('Pace of change parameters'!$E$22:$I$22,1,$B$6),INDEX('Pace of change parameters'!$E$22:$I$22,1,$B$6),P126)</f>
        <v>1.9868988667141502E-2</v>
      </c>
      <c r="T126" s="131">
        <v>1.2549382695896671E-2</v>
      </c>
      <c r="U126" s="116">
        <f t="shared" si="11"/>
        <v>460702.35864364181</v>
      </c>
      <c r="V126" s="130">
        <f>IF(J126&gt;INDEX('Pace of change parameters'!$E$24:$I$24,1,$B$6),0,IF(J126&lt;INDEX('Pace of change parameters'!$E$23:$I$23,1,$B$6),1,(J126-INDEX('Pace of change parameters'!$E$24:$I$24,1,$B$6))/(INDEX('Pace of change parameters'!$E$23:$I$23,1,$B$6)-INDEX('Pace of change parameters'!$E$24:$I$24,1,$B$6))))</f>
        <v>1</v>
      </c>
      <c r="W126" s="131">
        <f>MIN(S126, S126+(INDEX('Pace of change parameters'!$E$25:$I$25,1,$B$6)-S126)*(1-V126))</f>
        <v>1.9868988667141502E-2</v>
      </c>
      <c r="X126" s="131">
        <v>1.2549382695896671E-2</v>
      </c>
      <c r="Y126" s="107">
        <f t="shared" si="12"/>
        <v>460702.35864364181</v>
      </c>
      <c r="Z126" s="96">
        <v>0</v>
      </c>
      <c r="AA126" s="98">
        <f t="shared" si="15"/>
        <v>467021.52990442031</v>
      </c>
      <c r="AB126" s="98">
        <f>IF(INDEX('Pace of change parameters'!$E$27:$I$27,1,$B$6)=1,MAX(AA126,Y126),Y126)</f>
        <v>460702.35864364181</v>
      </c>
      <c r="AC126" s="96">
        <f t="shared" si="13"/>
        <v>1.9868988667141485E-2</v>
      </c>
      <c r="AD126" s="142">
        <v>1.2549382695896671E-2</v>
      </c>
      <c r="AE126" s="55">
        <f>IF(ROUND(AB126,0)/D126 &gt; (1+'Pace of change parameters'!$G$25), ROUND(AB126,0), ROUNDUP(AB126,0))</f>
        <v>460702</v>
      </c>
      <c r="AF126" s="55">
        <v>1177.6195311902736</v>
      </c>
      <c r="AG126" s="16">
        <f t="shared" si="18"/>
        <v>1.986819472823198E-2</v>
      </c>
      <c r="AH126" s="16">
        <f t="shared" si="18"/>
        <v>1.2548594455091377E-2</v>
      </c>
      <c r="AI126" s="55"/>
      <c r="AJ126" s="55">
        <v>467021.52990442031</v>
      </c>
      <c r="AK126" s="55">
        <v>1193.7731442490108</v>
      </c>
      <c r="AL126" s="16">
        <f t="shared" si="16"/>
        <v>-1.3531560109688479E-2</v>
      </c>
      <c r="AM126" s="57">
        <f t="shared" si="16"/>
        <v>-1.3531560109688368E-2</v>
      </c>
      <c r="AN126" s="10"/>
    </row>
    <row r="127" spans="1:40" x14ac:dyDescent="0.2">
      <c r="A127" s="188" t="s">
        <v>301</v>
      </c>
      <c r="B127" s="188" t="s">
        <v>302</v>
      </c>
      <c r="D127" s="67">
        <v>455915</v>
      </c>
      <c r="E127" s="72">
        <v>1322.8661950256333</v>
      </c>
      <c r="F127" s="54"/>
      <c r="G127" s="87">
        <v>464264.40044861526</v>
      </c>
      <c r="H127" s="80">
        <v>1335.5086904556315</v>
      </c>
      <c r="I127" s="89"/>
      <c r="J127" s="102">
        <f t="shared" si="17"/>
        <v>-1.7984149636602109E-2</v>
      </c>
      <c r="K127" s="125">
        <f t="shared" si="17"/>
        <v>-9.4664269280682056E-3</v>
      </c>
      <c r="L127" s="102">
        <v>2.079776337678152E-2</v>
      </c>
      <c r="M127" s="96">
        <f>INDEX('Pace of change parameters'!$E$20:$I$20,1,$B$6)</f>
        <v>1.2019795091496865E-2</v>
      </c>
      <c r="N127" s="107">
        <f>IF(INDEX('Pace of change parameters'!$E$28:$I$28,1,$B$6)=1,(1+L127)*D127,D127)</f>
        <v>465397.01228992536</v>
      </c>
      <c r="O127" s="93">
        <f>IF(K127&lt;INDEX('Pace of change parameters'!$E$16:$I$16,1,$B$6),1,IF(K127&gt;INDEX('Pace of change parameters'!$E$17:$I$17,1,$B$6),0,(K127-INDEX('Pace of change parameters'!$E$17:$I$17,1,$B$6))/(INDEX('Pace of change parameters'!$E$16:$I$16,1,$B$6)-INDEX('Pace of change parameters'!$E$17:$I$17,1,$B$6))))</f>
        <v>0</v>
      </c>
      <c r="P127" s="56">
        <v>2.079776337678152E-2</v>
      </c>
      <c r="Q127" s="56">
        <v>1.2019795091496865E-2</v>
      </c>
      <c r="R127" s="9">
        <f>IF(INDEX('Pace of change parameters'!$E$29:$I$29,1,$B$6)=1,D127*(1+P127),D127)</f>
        <v>465397.01228992536</v>
      </c>
      <c r="S127" s="102">
        <f>IF(P127&lt;INDEX('Pace of change parameters'!$E$22:$I$22,1,$B$6),INDEX('Pace of change parameters'!$E$22:$I$22,1,$B$6),P127)</f>
        <v>2.079776337678152E-2</v>
      </c>
      <c r="T127" s="131">
        <v>1.2019795091496865E-2</v>
      </c>
      <c r="U127" s="116">
        <f t="shared" si="11"/>
        <v>465397.01228992536</v>
      </c>
      <c r="V127" s="130">
        <f>IF(J127&gt;INDEX('Pace of change parameters'!$E$24:$I$24,1,$B$6),0,IF(J127&lt;INDEX('Pace of change parameters'!$E$23:$I$23,1,$B$6),1,(J127-INDEX('Pace of change parameters'!$E$24:$I$24,1,$B$6))/(INDEX('Pace of change parameters'!$E$23:$I$23,1,$B$6)-INDEX('Pace of change parameters'!$E$24:$I$24,1,$B$6))))</f>
        <v>1</v>
      </c>
      <c r="W127" s="131">
        <f>MIN(S127, S127+(INDEX('Pace of change parameters'!$E$25:$I$25,1,$B$6)-S127)*(1-V127))</f>
        <v>2.079776337678152E-2</v>
      </c>
      <c r="X127" s="131">
        <v>1.2019795091496865E-2</v>
      </c>
      <c r="Y127" s="107">
        <f t="shared" si="12"/>
        <v>465397.01228992536</v>
      </c>
      <c r="Z127" s="96">
        <v>0</v>
      </c>
      <c r="AA127" s="98">
        <f t="shared" si="15"/>
        <v>473868.60378826596</v>
      </c>
      <c r="AB127" s="98">
        <f>IF(INDEX('Pace of change parameters'!$E$27:$I$27,1,$B$6)=1,MAX(AA127,Y127),Y127)</f>
        <v>465397.01228992536</v>
      </c>
      <c r="AC127" s="96">
        <f t="shared" si="13"/>
        <v>2.079776337678152E-2</v>
      </c>
      <c r="AD127" s="142">
        <v>1.2019795091496865E-2</v>
      </c>
      <c r="AE127" s="55">
        <f>IF(ROUND(AB127,0)/D127 &gt; (1+'Pace of change parameters'!$G$25), ROUND(AB127,0), ROUNDUP(AB127,0))</f>
        <v>465397</v>
      </c>
      <c r="AF127" s="55">
        <v>1338.766740269959</v>
      </c>
      <c r="AG127" s="16">
        <f t="shared" si="18"/>
        <v>2.0797736420166135E-2</v>
      </c>
      <c r="AH127" s="16">
        <f t="shared" si="18"/>
        <v>1.2019768366684724E-2</v>
      </c>
      <c r="AI127" s="55"/>
      <c r="AJ127" s="55">
        <v>473868.60378826596</v>
      </c>
      <c r="AK127" s="55">
        <v>1363.136260031529</v>
      </c>
      <c r="AL127" s="16">
        <f t="shared" si="16"/>
        <v>-1.7877537613889327E-2</v>
      </c>
      <c r="AM127" s="57">
        <f t="shared" si="16"/>
        <v>-1.7877537613889327E-2</v>
      </c>
      <c r="AN127" s="10"/>
    </row>
    <row r="128" spans="1:40" x14ac:dyDescent="0.2">
      <c r="A128" s="188" t="s">
        <v>303</v>
      </c>
      <c r="B128" s="188" t="s">
        <v>304</v>
      </c>
      <c r="D128" s="67">
        <v>231342</v>
      </c>
      <c r="E128" s="72">
        <v>1338.0518371813905</v>
      </c>
      <c r="F128" s="54"/>
      <c r="G128" s="87">
        <v>225265.65444826827</v>
      </c>
      <c r="H128" s="80">
        <v>1296.3000998315244</v>
      </c>
      <c r="I128" s="89"/>
      <c r="J128" s="102">
        <f t="shared" si="17"/>
        <v>2.6974132237842507E-2</v>
      </c>
      <c r="K128" s="125">
        <f t="shared" si="17"/>
        <v>3.2208388594039628E-2</v>
      </c>
      <c r="L128" s="102">
        <v>1.7177832552004446E-2</v>
      </c>
      <c r="M128" s="96">
        <f>INDEX('Pace of change parameters'!$E$20:$I$20,1,$B$6)</f>
        <v>1.2019795091496865E-2</v>
      </c>
      <c r="N128" s="107">
        <f>IF(INDEX('Pace of change parameters'!$E$28:$I$28,1,$B$6)=1,(1+L128)*D128,D128)</f>
        <v>235315.95413824581</v>
      </c>
      <c r="O128" s="93">
        <f>IF(K128&lt;INDEX('Pace of change parameters'!$E$16:$I$16,1,$B$6),1,IF(K128&gt;INDEX('Pace of change parameters'!$E$17:$I$17,1,$B$6),0,(K128-INDEX('Pace of change parameters'!$E$17:$I$17,1,$B$6))/(INDEX('Pace of change parameters'!$E$16:$I$16,1,$B$6)-INDEX('Pace of change parameters'!$E$17:$I$17,1,$B$6))))</f>
        <v>0</v>
      </c>
      <c r="P128" s="56">
        <v>1.7177832552004446E-2</v>
      </c>
      <c r="Q128" s="56">
        <v>1.2019795091496865E-2</v>
      </c>
      <c r="R128" s="9">
        <f>IF(INDEX('Pace of change parameters'!$E$29:$I$29,1,$B$6)=1,D128*(1+P128),D128)</f>
        <v>235315.95413824581</v>
      </c>
      <c r="S128" s="102">
        <f>IF(P128&lt;INDEX('Pace of change parameters'!$E$22:$I$22,1,$B$6),INDEX('Pace of change parameters'!$E$22:$I$22,1,$B$6),P128)</f>
        <v>1.9868988667141502E-2</v>
      </c>
      <c r="T128" s="131">
        <v>1.4697304542688139E-2</v>
      </c>
      <c r="U128" s="116">
        <f t="shared" si="11"/>
        <v>235938.53157623386</v>
      </c>
      <c r="V128" s="130">
        <f>IF(J128&gt;INDEX('Pace of change parameters'!$E$24:$I$24,1,$B$6),0,IF(J128&lt;INDEX('Pace of change parameters'!$E$23:$I$23,1,$B$6),1,(J128-INDEX('Pace of change parameters'!$E$24:$I$24,1,$B$6))/(INDEX('Pace of change parameters'!$E$23:$I$23,1,$B$6)-INDEX('Pace of change parameters'!$E$24:$I$24,1,$B$6))))</f>
        <v>1</v>
      </c>
      <c r="W128" s="131">
        <f>MIN(S128, S128+(INDEX('Pace of change parameters'!$E$25:$I$25,1,$B$6)-S128)*(1-V128))</f>
        <v>1.9868988667141502E-2</v>
      </c>
      <c r="X128" s="131">
        <v>1.4697304542688139E-2</v>
      </c>
      <c r="Y128" s="107">
        <f t="shared" si="12"/>
        <v>235938.53157623386</v>
      </c>
      <c r="Z128" s="96">
        <v>0</v>
      </c>
      <c r="AA128" s="98">
        <f t="shared" si="15"/>
        <v>229925.7083931111</v>
      </c>
      <c r="AB128" s="98">
        <f>IF(INDEX('Pace of change parameters'!$E$27:$I$27,1,$B$6)=1,MAX(AA128,Y128),Y128)</f>
        <v>235938.53157623386</v>
      </c>
      <c r="AC128" s="96">
        <f t="shared" si="13"/>
        <v>1.9868988667141485E-2</v>
      </c>
      <c r="AD128" s="142">
        <v>1.4697304542688139E-2</v>
      </c>
      <c r="AE128" s="55">
        <f>IF(ROUND(AB128,0)/D128 &gt; (1+'Pace of change parameters'!$G$25), ROUND(AB128,0), ROUNDUP(AB128,0))</f>
        <v>235939</v>
      </c>
      <c r="AF128" s="55">
        <v>1357.7202880894001</v>
      </c>
      <c r="AG128" s="16">
        <f t="shared" si="18"/>
        <v>1.9871013477881228E-2</v>
      </c>
      <c r="AH128" s="16">
        <f t="shared" si="18"/>
        <v>1.4699319085754725E-2</v>
      </c>
      <c r="AI128" s="55"/>
      <c r="AJ128" s="55">
        <v>229925.7083931111</v>
      </c>
      <c r="AK128" s="55">
        <v>1323.116564190974</v>
      </c>
      <c r="AL128" s="16">
        <f t="shared" si="16"/>
        <v>2.6153193781218276E-2</v>
      </c>
      <c r="AM128" s="57">
        <f t="shared" si="16"/>
        <v>2.6153193781218054E-2</v>
      </c>
      <c r="AN128" s="10"/>
    </row>
    <row r="129" spans="1:40" x14ac:dyDescent="0.2">
      <c r="A129" s="188" t="s">
        <v>305</v>
      </c>
      <c r="B129" s="188" t="s">
        <v>306</v>
      </c>
      <c r="D129" s="67">
        <v>243432</v>
      </c>
      <c r="E129" s="72">
        <v>1111.7285632130884</v>
      </c>
      <c r="F129" s="54"/>
      <c r="G129" s="87">
        <v>244841.76566291269</v>
      </c>
      <c r="H129" s="80">
        <v>1110.5814070368292</v>
      </c>
      <c r="I129" s="89"/>
      <c r="J129" s="102">
        <f t="shared" si="17"/>
        <v>-5.7578643051185985E-3</v>
      </c>
      <c r="K129" s="125">
        <f t="shared" si="17"/>
        <v>1.0329329925664599E-3</v>
      </c>
      <c r="L129" s="102">
        <v>1.8932016011311115E-2</v>
      </c>
      <c r="M129" s="96">
        <f>INDEX('Pace of change parameters'!$E$20:$I$20,1,$B$6)</f>
        <v>1.2019795091496865E-2</v>
      </c>
      <c r="N129" s="107">
        <f>IF(INDEX('Pace of change parameters'!$E$28:$I$28,1,$B$6)=1,(1+L129)*D129,D129)</f>
        <v>248040.65852166549</v>
      </c>
      <c r="O129" s="93">
        <f>IF(K129&lt;INDEX('Pace of change parameters'!$E$16:$I$16,1,$B$6),1,IF(K129&gt;INDEX('Pace of change parameters'!$E$17:$I$17,1,$B$6),0,(K129-INDEX('Pace of change parameters'!$E$17:$I$17,1,$B$6))/(INDEX('Pace of change parameters'!$E$16:$I$16,1,$B$6)-INDEX('Pace of change parameters'!$E$17:$I$17,1,$B$6))))</f>
        <v>0</v>
      </c>
      <c r="P129" s="56">
        <v>1.8932016011311115E-2</v>
      </c>
      <c r="Q129" s="56">
        <v>1.2019795091496865E-2</v>
      </c>
      <c r="R129" s="9">
        <f>IF(INDEX('Pace of change parameters'!$E$29:$I$29,1,$B$6)=1,D129*(1+P129),D129)</f>
        <v>248040.65852166549</v>
      </c>
      <c r="S129" s="102">
        <f>IF(P129&lt;INDEX('Pace of change parameters'!$E$22:$I$22,1,$B$6),INDEX('Pace of change parameters'!$E$22:$I$22,1,$B$6),P129)</f>
        <v>1.9868988667141502E-2</v>
      </c>
      <c r="T129" s="131">
        <v>1.2950411521503336E-2</v>
      </c>
      <c r="U129" s="116">
        <f t="shared" si="11"/>
        <v>248268.74764921959</v>
      </c>
      <c r="V129" s="130">
        <f>IF(J129&gt;INDEX('Pace of change parameters'!$E$24:$I$24,1,$B$6),0,IF(J129&lt;INDEX('Pace of change parameters'!$E$23:$I$23,1,$B$6),1,(J129-INDEX('Pace of change parameters'!$E$24:$I$24,1,$B$6))/(INDEX('Pace of change parameters'!$E$23:$I$23,1,$B$6)-INDEX('Pace of change parameters'!$E$24:$I$24,1,$B$6))))</f>
        <v>1</v>
      </c>
      <c r="W129" s="131">
        <f>MIN(S129, S129+(INDEX('Pace of change parameters'!$E$25:$I$25,1,$B$6)-S129)*(1-V129))</f>
        <v>1.9868988667141502E-2</v>
      </c>
      <c r="X129" s="131">
        <v>1.2950411521503336E-2</v>
      </c>
      <c r="Y129" s="107">
        <f t="shared" si="12"/>
        <v>248268.74764921959</v>
      </c>
      <c r="Z129" s="96">
        <v>0</v>
      </c>
      <c r="AA129" s="98">
        <f t="shared" si="15"/>
        <v>249906.7891736395</v>
      </c>
      <c r="AB129" s="98">
        <f>IF(INDEX('Pace of change parameters'!$E$27:$I$27,1,$B$6)=1,MAX(AA129,Y129),Y129)</f>
        <v>248268.74764921959</v>
      </c>
      <c r="AC129" s="96">
        <f t="shared" si="13"/>
        <v>1.9868988667141485E-2</v>
      </c>
      <c r="AD129" s="142">
        <v>1.2950411521503336E-2</v>
      </c>
      <c r="AE129" s="55">
        <f>IF(ROUND(AB129,0)/D129 &gt; (1+'Pace of change parameters'!$G$25), ROUND(AB129,0), ROUNDUP(AB129,0))</f>
        <v>248269</v>
      </c>
      <c r="AF129" s="55">
        <v>1126.1270502485663</v>
      </c>
      <c r="AG129" s="16">
        <f t="shared" si="18"/>
        <v>1.9870025304807859E-2</v>
      </c>
      <c r="AH129" s="16">
        <f t="shared" si="18"/>
        <v>1.2951441126837437E-2</v>
      </c>
      <c r="AI129" s="55"/>
      <c r="AJ129" s="55">
        <v>249906.7891736395</v>
      </c>
      <c r="AK129" s="55">
        <v>1133.5559225243626</v>
      </c>
      <c r="AL129" s="16">
        <f t="shared" si="16"/>
        <v>-6.5536001605043248E-3</v>
      </c>
      <c r="AM129" s="57">
        <f t="shared" si="16"/>
        <v>-6.5536001605043248E-3</v>
      </c>
      <c r="AN129" s="10"/>
    </row>
    <row r="130" spans="1:40" x14ac:dyDescent="0.2">
      <c r="A130" s="188" t="s">
        <v>307</v>
      </c>
      <c r="B130" s="188" t="s">
        <v>308</v>
      </c>
      <c r="D130" s="67">
        <v>272145</v>
      </c>
      <c r="E130" s="72">
        <v>1143.0511734629872</v>
      </c>
      <c r="F130" s="54"/>
      <c r="G130" s="87">
        <v>274290.14327786176</v>
      </c>
      <c r="H130" s="80">
        <v>1141.2074381146083</v>
      </c>
      <c r="I130" s="89"/>
      <c r="J130" s="102">
        <f t="shared" si="17"/>
        <v>-7.8207085833510437E-3</v>
      </c>
      <c r="K130" s="125">
        <f t="shared" si="17"/>
        <v>1.61560053571419E-3</v>
      </c>
      <c r="L130" s="102">
        <v>2.16448010795387E-2</v>
      </c>
      <c r="M130" s="96">
        <f>INDEX('Pace of change parameters'!$E$20:$I$20,1,$B$6)</f>
        <v>1.2019795091496865E-2</v>
      </c>
      <c r="N130" s="107">
        <f>IF(INDEX('Pace of change parameters'!$E$28:$I$28,1,$B$6)=1,(1+L130)*D130,D130)</f>
        <v>278035.52438979107</v>
      </c>
      <c r="O130" s="93">
        <f>IF(K130&lt;INDEX('Pace of change parameters'!$E$16:$I$16,1,$B$6),1,IF(K130&gt;INDEX('Pace of change parameters'!$E$17:$I$17,1,$B$6),0,(K130-INDEX('Pace of change parameters'!$E$17:$I$17,1,$B$6))/(INDEX('Pace of change parameters'!$E$16:$I$16,1,$B$6)-INDEX('Pace of change parameters'!$E$17:$I$17,1,$B$6))))</f>
        <v>0</v>
      </c>
      <c r="P130" s="56">
        <v>2.16448010795387E-2</v>
      </c>
      <c r="Q130" s="56">
        <v>1.2019795091496865E-2</v>
      </c>
      <c r="R130" s="9">
        <f>IF(INDEX('Pace of change parameters'!$E$29:$I$29,1,$B$6)=1,D130*(1+P130),D130)</f>
        <v>278035.52438979107</v>
      </c>
      <c r="S130" s="102">
        <f>IF(P130&lt;INDEX('Pace of change parameters'!$E$22:$I$22,1,$B$6),INDEX('Pace of change parameters'!$E$22:$I$22,1,$B$6),P130)</f>
        <v>2.16448010795387E-2</v>
      </c>
      <c r="T130" s="131">
        <v>1.2019795091496865E-2</v>
      </c>
      <c r="U130" s="116">
        <f t="shared" si="11"/>
        <v>278035.52438979107</v>
      </c>
      <c r="V130" s="130">
        <f>IF(J130&gt;INDEX('Pace of change parameters'!$E$24:$I$24,1,$B$6),0,IF(J130&lt;INDEX('Pace of change parameters'!$E$23:$I$23,1,$B$6),1,(J130-INDEX('Pace of change parameters'!$E$24:$I$24,1,$B$6))/(INDEX('Pace of change parameters'!$E$23:$I$23,1,$B$6)-INDEX('Pace of change parameters'!$E$24:$I$24,1,$B$6))))</f>
        <v>1</v>
      </c>
      <c r="W130" s="131">
        <f>MIN(S130, S130+(INDEX('Pace of change parameters'!$E$25:$I$25,1,$B$6)-S130)*(1-V130))</f>
        <v>2.16448010795387E-2</v>
      </c>
      <c r="X130" s="131">
        <v>1.2019795091496865E-2</v>
      </c>
      <c r="Y130" s="107">
        <f t="shared" si="12"/>
        <v>278035.52438979107</v>
      </c>
      <c r="Z130" s="96">
        <v>0</v>
      </c>
      <c r="AA130" s="98">
        <f t="shared" si="15"/>
        <v>279964.36319986521</v>
      </c>
      <c r="AB130" s="98">
        <f>IF(INDEX('Pace of change parameters'!$E$27:$I$27,1,$B$6)=1,MAX(AA130,Y130),Y130)</f>
        <v>278035.52438979107</v>
      </c>
      <c r="AC130" s="96">
        <f t="shared" si="13"/>
        <v>2.16448010795387E-2</v>
      </c>
      <c r="AD130" s="142">
        <v>1.2019795091496865E-2</v>
      </c>
      <c r="AE130" s="55">
        <f>IF(ROUND(AB130,0)/D130 &gt; (1+'Pace of change parameters'!$G$25), ROUND(AB130,0), ROUNDUP(AB130,0))</f>
        <v>278036</v>
      </c>
      <c r="AF130" s="55">
        <v>1156.7923931637779</v>
      </c>
      <c r="AG130" s="16">
        <f t="shared" si="18"/>
        <v>2.164654871483962E-2</v>
      </c>
      <c r="AH130" s="16">
        <f t="shared" si="18"/>
        <v>1.2021526262171012E-2</v>
      </c>
      <c r="AI130" s="55"/>
      <c r="AJ130" s="55">
        <v>279964.36319986521</v>
      </c>
      <c r="AK130" s="55">
        <v>1164.815512043567</v>
      </c>
      <c r="AL130" s="16">
        <f t="shared" si="16"/>
        <v>-6.8878880791286567E-3</v>
      </c>
      <c r="AM130" s="57">
        <f t="shared" si="16"/>
        <v>-6.8878880791286567E-3</v>
      </c>
      <c r="AN130" s="10"/>
    </row>
    <row r="131" spans="1:40" x14ac:dyDescent="0.2">
      <c r="A131" s="188" t="s">
        <v>309</v>
      </c>
      <c r="B131" s="188" t="s">
        <v>310</v>
      </c>
      <c r="D131" s="67">
        <v>243715</v>
      </c>
      <c r="E131" s="72">
        <v>1295.9194785323339</v>
      </c>
      <c r="F131" s="54"/>
      <c r="G131" s="87">
        <v>245275.08906278829</v>
      </c>
      <c r="H131" s="80">
        <v>1294.4609014431894</v>
      </c>
      <c r="I131" s="89"/>
      <c r="J131" s="102">
        <f t="shared" si="17"/>
        <v>-6.3605687342709327E-3</v>
      </c>
      <c r="K131" s="125">
        <f t="shared" si="17"/>
        <v>1.126783425840383E-3</v>
      </c>
      <c r="L131" s="102">
        <v>1.9645648454825304E-2</v>
      </c>
      <c r="M131" s="96">
        <f>INDEX('Pace of change parameters'!$E$20:$I$20,1,$B$6)</f>
        <v>1.2019795091496865E-2</v>
      </c>
      <c r="N131" s="107">
        <f>IF(INDEX('Pace of change parameters'!$E$28:$I$28,1,$B$6)=1,(1+L131)*D131,D131)</f>
        <v>248502.93921316776</v>
      </c>
      <c r="O131" s="93">
        <f>IF(K131&lt;INDEX('Pace of change parameters'!$E$16:$I$16,1,$B$6),1,IF(K131&gt;INDEX('Pace of change parameters'!$E$17:$I$17,1,$B$6),0,(K131-INDEX('Pace of change parameters'!$E$17:$I$17,1,$B$6))/(INDEX('Pace of change parameters'!$E$16:$I$16,1,$B$6)-INDEX('Pace of change parameters'!$E$17:$I$17,1,$B$6))))</f>
        <v>0</v>
      </c>
      <c r="P131" s="56">
        <v>1.9645648454825304E-2</v>
      </c>
      <c r="Q131" s="56">
        <v>1.2019795091496865E-2</v>
      </c>
      <c r="R131" s="9">
        <f>IF(INDEX('Pace of change parameters'!$E$29:$I$29,1,$B$6)=1,D131*(1+P131),D131)</f>
        <v>248502.93921316776</v>
      </c>
      <c r="S131" s="102">
        <f>IF(P131&lt;INDEX('Pace of change parameters'!$E$22:$I$22,1,$B$6),INDEX('Pace of change parameters'!$E$22:$I$22,1,$B$6),P131)</f>
        <v>1.9868988667141502E-2</v>
      </c>
      <c r="T131" s="131">
        <v>1.2241464959108495E-2</v>
      </c>
      <c r="U131" s="116">
        <f t="shared" si="11"/>
        <v>248557.37057301239</v>
      </c>
      <c r="V131" s="130">
        <f>IF(J131&gt;INDEX('Pace of change parameters'!$E$24:$I$24,1,$B$6),0,IF(J131&lt;INDEX('Pace of change parameters'!$E$23:$I$23,1,$B$6),1,(J131-INDEX('Pace of change parameters'!$E$24:$I$24,1,$B$6))/(INDEX('Pace of change parameters'!$E$23:$I$23,1,$B$6)-INDEX('Pace of change parameters'!$E$24:$I$24,1,$B$6))))</f>
        <v>1</v>
      </c>
      <c r="W131" s="131">
        <f>MIN(S131, S131+(INDEX('Pace of change parameters'!$E$25:$I$25,1,$B$6)-S131)*(1-V131))</f>
        <v>1.9868988667141502E-2</v>
      </c>
      <c r="X131" s="131">
        <v>1.2241464959108495E-2</v>
      </c>
      <c r="Y131" s="107">
        <f t="shared" si="12"/>
        <v>248557.37057301239</v>
      </c>
      <c r="Z131" s="96">
        <v>0</v>
      </c>
      <c r="AA131" s="98">
        <f t="shared" si="15"/>
        <v>250349.07670266266</v>
      </c>
      <c r="AB131" s="98">
        <f>IF(INDEX('Pace of change parameters'!$E$27:$I$27,1,$B$6)=1,MAX(AA131,Y131),Y131)</f>
        <v>248557.37057301239</v>
      </c>
      <c r="AC131" s="96">
        <f t="shared" si="13"/>
        <v>1.9868988667141485E-2</v>
      </c>
      <c r="AD131" s="142">
        <v>1.2241464959108495E-2</v>
      </c>
      <c r="AE131" s="55">
        <f>IF(ROUND(AB131,0)/D131 &gt; (1+'Pace of change parameters'!$G$25), ROUND(AB131,0), ROUNDUP(AB131,0))</f>
        <v>248557</v>
      </c>
      <c r="AF131" s="55">
        <v>1311.7814756868779</v>
      </c>
      <c r="AG131" s="16">
        <f t="shared" si="18"/>
        <v>1.986746814927276E-2</v>
      </c>
      <c r="AH131" s="16">
        <f t="shared" si="18"/>
        <v>1.2239955813079018E-2</v>
      </c>
      <c r="AI131" s="55"/>
      <c r="AJ131" s="55">
        <v>250349.07670266266</v>
      </c>
      <c r="AK131" s="55">
        <v>1321.2393184415091</v>
      </c>
      <c r="AL131" s="16">
        <f t="shared" si="16"/>
        <v>-7.1583116113949075E-3</v>
      </c>
      <c r="AM131" s="57">
        <f t="shared" si="16"/>
        <v>-7.1583116113947964E-3</v>
      </c>
      <c r="AN131" s="10"/>
    </row>
    <row r="132" spans="1:40" x14ac:dyDescent="0.2">
      <c r="A132" s="188" t="s">
        <v>311</v>
      </c>
      <c r="B132" s="188" t="s">
        <v>312</v>
      </c>
      <c r="D132" s="67">
        <v>205662</v>
      </c>
      <c r="E132" s="72">
        <v>1181.1668738122637</v>
      </c>
      <c r="F132" s="54"/>
      <c r="G132" s="87">
        <v>207056.58314522836</v>
      </c>
      <c r="H132" s="80">
        <v>1176.8902747937041</v>
      </c>
      <c r="I132" s="89"/>
      <c r="J132" s="102">
        <f t="shared" si="17"/>
        <v>-6.7352755659558783E-3</v>
      </c>
      <c r="K132" s="125">
        <f t="shared" si="17"/>
        <v>3.6338128627235733E-3</v>
      </c>
      <c r="L132" s="102">
        <v>2.2584675217343531E-2</v>
      </c>
      <c r="M132" s="96">
        <f>INDEX('Pace of change parameters'!$E$20:$I$20,1,$B$6)</f>
        <v>1.2019795091496865E-2</v>
      </c>
      <c r="N132" s="107">
        <f>IF(INDEX('Pace of change parameters'!$E$28:$I$28,1,$B$6)=1,(1+L132)*D132,D132)</f>
        <v>210306.80947454931</v>
      </c>
      <c r="O132" s="93">
        <f>IF(K132&lt;INDEX('Pace of change parameters'!$E$16:$I$16,1,$B$6),1,IF(K132&gt;INDEX('Pace of change parameters'!$E$17:$I$17,1,$B$6),0,(K132-INDEX('Pace of change parameters'!$E$17:$I$17,1,$B$6))/(INDEX('Pace of change parameters'!$E$16:$I$16,1,$B$6)-INDEX('Pace of change parameters'!$E$17:$I$17,1,$B$6))))</f>
        <v>0</v>
      </c>
      <c r="P132" s="56">
        <v>2.2584675217343531E-2</v>
      </c>
      <c r="Q132" s="56">
        <v>1.2019795091496865E-2</v>
      </c>
      <c r="R132" s="9">
        <f>IF(INDEX('Pace of change parameters'!$E$29:$I$29,1,$B$6)=1,D132*(1+P132),D132)</f>
        <v>210306.80947454931</v>
      </c>
      <c r="S132" s="102">
        <f>IF(P132&lt;INDEX('Pace of change parameters'!$E$22:$I$22,1,$B$6),INDEX('Pace of change parameters'!$E$22:$I$22,1,$B$6),P132)</f>
        <v>2.2584675217343531E-2</v>
      </c>
      <c r="T132" s="131">
        <v>1.2019795091496865E-2</v>
      </c>
      <c r="U132" s="116">
        <f t="shared" si="11"/>
        <v>210306.80947454931</v>
      </c>
      <c r="V132" s="130">
        <f>IF(J132&gt;INDEX('Pace of change parameters'!$E$24:$I$24,1,$B$6),0,IF(J132&lt;INDEX('Pace of change parameters'!$E$23:$I$23,1,$B$6),1,(J132-INDEX('Pace of change parameters'!$E$24:$I$24,1,$B$6))/(INDEX('Pace of change parameters'!$E$23:$I$23,1,$B$6)-INDEX('Pace of change parameters'!$E$24:$I$24,1,$B$6))))</f>
        <v>1</v>
      </c>
      <c r="W132" s="131">
        <f>MIN(S132, S132+(INDEX('Pace of change parameters'!$E$25:$I$25,1,$B$6)-S132)*(1-V132))</f>
        <v>2.2584675217343531E-2</v>
      </c>
      <c r="X132" s="131">
        <v>1.2019795091496865E-2</v>
      </c>
      <c r="Y132" s="107">
        <f t="shared" si="12"/>
        <v>210306.80947454931</v>
      </c>
      <c r="Z132" s="96">
        <v>0</v>
      </c>
      <c r="AA132" s="98">
        <f t="shared" si="15"/>
        <v>211339.94737780461</v>
      </c>
      <c r="AB132" s="98">
        <f>IF(INDEX('Pace of change parameters'!$E$27:$I$27,1,$B$6)=1,MAX(AA132,Y132),Y132)</f>
        <v>210306.80947454931</v>
      </c>
      <c r="AC132" s="96">
        <f t="shared" si="13"/>
        <v>2.2584675217343531E-2</v>
      </c>
      <c r="AD132" s="142">
        <v>1.2019795091496865E-2</v>
      </c>
      <c r="AE132" s="55">
        <f>IF(ROUND(AB132,0)/D132 &gt; (1+'Pace of change parameters'!$G$25), ROUND(AB132,0), ROUNDUP(AB132,0))</f>
        <v>210307</v>
      </c>
      <c r="AF132" s="55">
        <v>1195.3653405332134</v>
      </c>
      <c r="AG132" s="16">
        <f t="shared" si="18"/>
        <v>2.2585601618189122E-2</v>
      </c>
      <c r="AH132" s="16">
        <f t="shared" si="18"/>
        <v>1.2020711921189919E-2</v>
      </c>
      <c r="AI132" s="55"/>
      <c r="AJ132" s="55">
        <v>211339.94737780461</v>
      </c>
      <c r="AK132" s="55">
        <v>1201.2365169278285</v>
      </c>
      <c r="AL132" s="16">
        <f t="shared" si="16"/>
        <v>-4.887610651090224E-3</v>
      </c>
      <c r="AM132" s="57">
        <f t="shared" si="16"/>
        <v>-4.887610651090335E-3</v>
      </c>
      <c r="AN132" s="10"/>
    </row>
    <row r="133" spans="1:40" x14ac:dyDescent="0.2">
      <c r="A133" s="188" t="s">
        <v>313</v>
      </c>
      <c r="B133" s="188" t="s">
        <v>314</v>
      </c>
      <c r="D133" s="67">
        <v>382625</v>
      </c>
      <c r="E133" s="72">
        <v>1236.4717725106921</v>
      </c>
      <c r="F133" s="54"/>
      <c r="G133" s="87">
        <v>386297.12991526781</v>
      </c>
      <c r="H133" s="80">
        <v>1235.3320167399918</v>
      </c>
      <c r="I133" s="89"/>
      <c r="J133" s="102">
        <f t="shared" si="17"/>
        <v>-9.5059725555644015E-3</v>
      </c>
      <c r="K133" s="125">
        <f t="shared" si="17"/>
        <v>9.2263112689994209E-4</v>
      </c>
      <c r="L133" s="102">
        <v>2.2675036889418632E-2</v>
      </c>
      <c r="M133" s="96">
        <f>INDEX('Pace of change parameters'!$E$20:$I$20,1,$B$6)</f>
        <v>1.2019795091496865E-2</v>
      </c>
      <c r="N133" s="107">
        <f>IF(INDEX('Pace of change parameters'!$E$28:$I$28,1,$B$6)=1,(1+L133)*D133,D133)</f>
        <v>391301.0359898138</v>
      </c>
      <c r="O133" s="93">
        <f>IF(K133&lt;INDEX('Pace of change parameters'!$E$16:$I$16,1,$B$6),1,IF(K133&gt;INDEX('Pace of change parameters'!$E$17:$I$17,1,$B$6),0,(K133-INDEX('Pace of change parameters'!$E$17:$I$17,1,$B$6))/(INDEX('Pace of change parameters'!$E$16:$I$16,1,$B$6)-INDEX('Pace of change parameters'!$E$17:$I$17,1,$B$6))))</f>
        <v>0</v>
      </c>
      <c r="P133" s="56">
        <v>2.2675036889418632E-2</v>
      </c>
      <c r="Q133" s="56">
        <v>1.2019795091496865E-2</v>
      </c>
      <c r="R133" s="9">
        <f>IF(INDEX('Pace of change parameters'!$E$29:$I$29,1,$B$6)=1,D133*(1+P133),D133)</f>
        <v>391301.0359898138</v>
      </c>
      <c r="S133" s="102">
        <f>IF(P133&lt;INDEX('Pace of change parameters'!$E$22:$I$22,1,$B$6),INDEX('Pace of change parameters'!$E$22:$I$22,1,$B$6),P133)</f>
        <v>2.2675036889418632E-2</v>
      </c>
      <c r="T133" s="131">
        <v>1.2019795091496865E-2</v>
      </c>
      <c r="U133" s="116">
        <f t="shared" si="11"/>
        <v>391301.0359898138</v>
      </c>
      <c r="V133" s="130">
        <f>IF(J133&gt;INDEX('Pace of change parameters'!$E$24:$I$24,1,$B$6),0,IF(J133&lt;INDEX('Pace of change parameters'!$E$23:$I$23,1,$B$6),1,(J133-INDEX('Pace of change parameters'!$E$24:$I$24,1,$B$6))/(INDEX('Pace of change parameters'!$E$23:$I$23,1,$B$6)-INDEX('Pace of change parameters'!$E$24:$I$24,1,$B$6))))</f>
        <v>1</v>
      </c>
      <c r="W133" s="131">
        <f>MIN(S133, S133+(INDEX('Pace of change parameters'!$E$25:$I$25,1,$B$6)-S133)*(1-V133))</f>
        <v>2.2675036889418632E-2</v>
      </c>
      <c r="X133" s="131">
        <v>1.2019795091496865E-2</v>
      </c>
      <c r="Y133" s="107">
        <f t="shared" si="12"/>
        <v>391301.0359898138</v>
      </c>
      <c r="Z133" s="96">
        <v>0</v>
      </c>
      <c r="AA133" s="98">
        <f t="shared" si="15"/>
        <v>394288.43009172904</v>
      </c>
      <c r="AB133" s="98">
        <f>IF(INDEX('Pace of change parameters'!$E$27:$I$27,1,$B$6)=1,MAX(AA133,Y133),Y133)</f>
        <v>391301.0359898138</v>
      </c>
      <c r="AC133" s="96">
        <f t="shared" si="13"/>
        <v>2.2675036889418632E-2</v>
      </c>
      <c r="AD133" s="142">
        <v>1.2019795091496865E-2</v>
      </c>
      <c r="AE133" s="55">
        <f>IF(ROUND(AB133,0)/D133 &gt; (1+'Pace of change parameters'!$G$25), ROUND(AB133,0), ROUNDUP(AB133,0))</f>
        <v>391301</v>
      </c>
      <c r="AF133" s="55">
        <v>1251.3337947615707</v>
      </c>
      <c r="AG133" s="16">
        <f t="shared" si="18"/>
        <v>2.2674942829140843E-2</v>
      </c>
      <c r="AH133" s="16">
        <f t="shared" si="18"/>
        <v>1.2019702011232258E-2</v>
      </c>
      <c r="AI133" s="55"/>
      <c r="AJ133" s="55">
        <v>394288.43009172904</v>
      </c>
      <c r="AK133" s="55">
        <v>1260.8872388705001</v>
      </c>
      <c r="AL133" s="16">
        <f t="shared" si="16"/>
        <v>-7.5767632619451186E-3</v>
      </c>
      <c r="AM133" s="57">
        <f t="shared" si="16"/>
        <v>-7.5767632619451186E-3</v>
      </c>
      <c r="AN133" s="10"/>
    </row>
    <row r="134" spans="1:40" x14ac:dyDescent="0.2">
      <c r="A134" s="188" t="s">
        <v>315</v>
      </c>
      <c r="B134" s="188" t="s">
        <v>316</v>
      </c>
      <c r="D134" s="67">
        <v>240321</v>
      </c>
      <c r="E134" s="72">
        <v>1380.9715971013002</v>
      </c>
      <c r="F134" s="54"/>
      <c r="G134" s="87">
        <v>240850.60486123062</v>
      </c>
      <c r="H134" s="80">
        <v>1375.3362961547257</v>
      </c>
      <c r="I134" s="89"/>
      <c r="J134" s="102">
        <f t="shared" si="17"/>
        <v>-2.1988936317421937E-3</v>
      </c>
      <c r="K134" s="125">
        <f t="shared" si="17"/>
        <v>4.0973985506891353E-3</v>
      </c>
      <c r="L134" s="102">
        <v>1.8405809582393573E-2</v>
      </c>
      <c r="M134" s="96">
        <f>INDEX('Pace of change parameters'!$E$20:$I$20,1,$B$6)</f>
        <v>1.2019795091496865E-2</v>
      </c>
      <c r="N134" s="107">
        <f>IF(INDEX('Pace of change parameters'!$E$28:$I$28,1,$B$6)=1,(1+L134)*D134,D134)</f>
        <v>244744.3025646504</v>
      </c>
      <c r="O134" s="93">
        <f>IF(K134&lt;INDEX('Pace of change parameters'!$E$16:$I$16,1,$B$6),1,IF(K134&gt;INDEX('Pace of change parameters'!$E$17:$I$17,1,$B$6),0,(K134-INDEX('Pace of change parameters'!$E$17:$I$17,1,$B$6))/(INDEX('Pace of change parameters'!$E$16:$I$16,1,$B$6)-INDEX('Pace of change parameters'!$E$17:$I$17,1,$B$6))))</f>
        <v>0</v>
      </c>
      <c r="P134" s="56">
        <v>1.8405809582393573E-2</v>
      </c>
      <c r="Q134" s="56">
        <v>1.2019795091496865E-2</v>
      </c>
      <c r="R134" s="9">
        <f>IF(INDEX('Pace of change parameters'!$E$29:$I$29,1,$B$6)=1,D134*(1+P134),D134)</f>
        <v>244744.3025646504</v>
      </c>
      <c r="S134" s="102">
        <f>IF(P134&lt;INDEX('Pace of change parameters'!$E$22:$I$22,1,$B$6),INDEX('Pace of change parameters'!$E$22:$I$22,1,$B$6),P134)</f>
        <v>1.9868988667141502E-2</v>
      </c>
      <c r="T134" s="131">
        <v>1.3473799166882072E-2</v>
      </c>
      <c r="U134" s="116">
        <f t="shared" si="11"/>
        <v>245095.9352254761</v>
      </c>
      <c r="V134" s="130">
        <f>IF(J134&gt;INDEX('Pace of change parameters'!$E$24:$I$24,1,$B$6),0,IF(J134&lt;INDEX('Pace of change parameters'!$E$23:$I$23,1,$B$6),1,(J134-INDEX('Pace of change parameters'!$E$24:$I$24,1,$B$6))/(INDEX('Pace of change parameters'!$E$23:$I$23,1,$B$6)-INDEX('Pace of change parameters'!$E$24:$I$24,1,$B$6))))</f>
        <v>1</v>
      </c>
      <c r="W134" s="131">
        <f>MIN(S134, S134+(INDEX('Pace of change parameters'!$E$25:$I$25,1,$B$6)-S134)*(1-V134))</f>
        <v>1.9868988667141502E-2</v>
      </c>
      <c r="X134" s="131">
        <v>1.3473799166882072E-2</v>
      </c>
      <c r="Y134" s="107">
        <f t="shared" si="12"/>
        <v>245095.9352254761</v>
      </c>
      <c r="Z134" s="96">
        <v>0</v>
      </c>
      <c r="AA134" s="98">
        <f t="shared" si="15"/>
        <v>245833.06352342811</v>
      </c>
      <c r="AB134" s="98">
        <f>IF(INDEX('Pace of change parameters'!$E$27:$I$27,1,$B$6)=1,MAX(AA134,Y134),Y134)</f>
        <v>245095.9352254761</v>
      </c>
      <c r="AC134" s="96">
        <f t="shared" si="13"/>
        <v>1.9868988667141485E-2</v>
      </c>
      <c r="AD134" s="142">
        <v>1.3473799166882072E-2</v>
      </c>
      <c r="AE134" s="55">
        <f>IF(ROUND(AB134,0)/D134 &gt; (1+'Pace of change parameters'!$G$25), ROUND(AB134,0), ROUNDUP(AB134,0))</f>
        <v>245096</v>
      </c>
      <c r="AF134" s="55">
        <v>1399.5789009396815</v>
      </c>
      <c r="AG134" s="16">
        <f t="shared" si="18"/>
        <v>1.9869258200490236E-2</v>
      </c>
      <c r="AH134" s="16">
        <f t="shared" si="18"/>
        <v>1.3474067010095458E-2</v>
      </c>
      <c r="AI134" s="55"/>
      <c r="AJ134" s="55">
        <v>245833.06352342811</v>
      </c>
      <c r="AK134" s="55">
        <v>1403.7877764661782</v>
      </c>
      <c r="AL134" s="16">
        <f t="shared" si="16"/>
        <v>-2.9982277927308454E-3</v>
      </c>
      <c r="AM134" s="57">
        <f t="shared" si="16"/>
        <v>-2.9982277927308454E-3</v>
      </c>
      <c r="AN134" s="10"/>
    </row>
    <row r="135" spans="1:40" x14ac:dyDescent="0.2">
      <c r="A135" s="188" t="s">
        <v>317</v>
      </c>
      <c r="B135" s="188" t="s">
        <v>318</v>
      </c>
      <c r="D135" s="67">
        <v>300323</v>
      </c>
      <c r="E135" s="72">
        <v>1206.0882005547369</v>
      </c>
      <c r="F135" s="54"/>
      <c r="G135" s="87">
        <v>303741.07860064728</v>
      </c>
      <c r="H135" s="80">
        <v>1211.1193705218373</v>
      </c>
      <c r="I135" s="89"/>
      <c r="J135" s="102">
        <f t="shared" si="17"/>
        <v>-1.125326418275252E-2</v>
      </c>
      <c r="K135" s="125">
        <f t="shared" si="17"/>
        <v>-4.1541487070201333E-3</v>
      </c>
      <c r="L135" s="102">
        <v>1.928600910649747E-2</v>
      </c>
      <c r="M135" s="96">
        <f>INDEX('Pace of change parameters'!$E$20:$I$20,1,$B$6)</f>
        <v>1.2019795091496865E-2</v>
      </c>
      <c r="N135" s="107">
        <f>IF(INDEX('Pace of change parameters'!$E$28:$I$28,1,$B$6)=1,(1+L135)*D135,D135)</f>
        <v>306115.03211289062</v>
      </c>
      <c r="O135" s="93">
        <f>IF(K135&lt;INDEX('Pace of change parameters'!$E$16:$I$16,1,$B$6),1,IF(K135&gt;INDEX('Pace of change parameters'!$E$17:$I$17,1,$B$6),0,(K135-INDEX('Pace of change parameters'!$E$17:$I$17,1,$B$6))/(INDEX('Pace of change parameters'!$E$16:$I$16,1,$B$6)-INDEX('Pace of change parameters'!$E$17:$I$17,1,$B$6))))</f>
        <v>0</v>
      </c>
      <c r="P135" s="56">
        <v>1.928600910649747E-2</v>
      </c>
      <c r="Q135" s="56">
        <v>1.2019795091496865E-2</v>
      </c>
      <c r="R135" s="9">
        <f>IF(INDEX('Pace of change parameters'!$E$29:$I$29,1,$B$6)=1,D135*(1+P135),D135)</f>
        <v>306115.03211289062</v>
      </c>
      <c r="S135" s="102">
        <f>IF(P135&lt;INDEX('Pace of change parameters'!$E$22:$I$22,1,$B$6),INDEX('Pace of change parameters'!$E$22:$I$22,1,$B$6),P135)</f>
        <v>1.9868988667141502E-2</v>
      </c>
      <c r="T135" s="131">
        <v>1.2598618748678847E-2</v>
      </c>
      <c r="U135" s="116">
        <f t="shared" si="11"/>
        <v>306290.1142834819</v>
      </c>
      <c r="V135" s="130">
        <f>IF(J135&gt;INDEX('Pace of change parameters'!$E$24:$I$24,1,$B$6),0,IF(J135&lt;INDEX('Pace of change parameters'!$E$23:$I$23,1,$B$6),1,(J135-INDEX('Pace of change parameters'!$E$24:$I$24,1,$B$6))/(INDEX('Pace of change parameters'!$E$23:$I$23,1,$B$6)-INDEX('Pace of change parameters'!$E$24:$I$24,1,$B$6))))</f>
        <v>1</v>
      </c>
      <c r="W135" s="131">
        <f>MIN(S135, S135+(INDEX('Pace of change parameters'!$E$25:$I$25,1,$B$6)-S135)*(1-V135))</f>
        <v>1.9868988667141502E-2</v>
      </c>
      <c r="X135" s="131">
        <v>1.2598618748678847E-2</v>
      </c>
      <c r="Y135" s="107">
        <f t="shared" si="12"/>
        <v>306290.1142834819</v>
      </c>
      <c r="Z135" s="96">
        <v>0</v>
      </c>
      <c r="AA135" s="98">
        <f t="shared" si="15"/>
        <v>310024.54784504027</v>
      </c>
      <c r="AB135" s="98">
        <f>IF(INDEX('Pace of change parameters'!$E$27:$I$27,1,$B$6)=1,MAX(AA135,Y135),Y135)</f>
        <v>306290.1142834819</v>
      </c>
      <c r="AC135" s="96">
        <f t="shared" si="13"/>
        <v>1.9868988667141485E-2</v>
      </c>
      <c r="AD135" s="142">
        <v>1.2598618748678847E-2</v>
      </c>
      <c r="AE135" s="55">
        <f>IF(ROUND(AB135,0)/D135 &gt; (1+'Pace of change parameters'!$G$25), ROUND(AB135,0), ROUNDUP(AB135,0))</f>
        <v>306290</v>
      </c>
      <c r="AF135" s="55">
        <v>1221.28279028355</v>
      </c>
      <c r="AG135" s="16">
        <f t="shared" si="18"/>
        <v>1.986860813191127E-2</v>
      </c>
      <c r="AH135" s="16">
        <f t="shared" si="18"/>
        <v>1.2598240926181337E-2</v>
      </c>
      <c r="AI135" s="55"/>
      <c r="AJ135" s="55">
        <v>310024.54784504027</v>
      </c>
      <c r="AK135" s="55">
        <v>1236.1737074295168</v>
      </c>
      <c r="AL135" s="16">
        <f t="shared" si="16"/>
        <v>-1.2045974652648894E-2</v>
      </c>
      <c r="AM135" s="57">
        <f t="shared" si="16"/>
        <v>-1.2045974652648783E-2</v>
      </c>
      <c r="AN135" s="10"/>
    </row>
    <row r="136" spans="1:40" x14ac:dyDescent="0.2">
      <c r="A136" s="188" t="s">
        <v>319</v>
      </c>
      <c r="B136" s="188" t="s">
        <v>320</v>
      </c>
      <c r="D136" s="67">
        <v>270303</v>
      </c>
      <c r="E136" s="72">
        <v>1215.444962106636</v>
      </c>
      <c r="F136" s="54"/>
      <c r="G136" s="87">
        <v>269510.77201827342</v>
      </c>
      <c r="H136" s="80">
        <v>1189.5679115441337</v>
      </c>
      <c r="I136" s="89"/>
      <c r="J136" s="102">
        <f t="shared" si="17"/>
        <v>2.939503960431189E-3</v>
      </c>
      <c r="K136" s="125">
        <f t="shared" si="17"/>
        <v>2.1753319261035076E-2</v>
      </c>
      <c r="L136" s="102">
        <v>3.1003944614196088E-2</v>
      </c>
      <c r="M136" s="96">
        <f>INDEX('Pace of change parameters'!$E$20:$I$20,1,$B$6)</f>
        <v>1.2019795091496865E-2</v>
      </c>
      <c r="N136" s="107">
        <f>IF(INDEX('Pace of change parameters'!$E$28:$I$28,1,$B$6)=1,(1+L136)*D136,D136)</f>
        <v>278683.45924105105</v>
      </c>
      <c r="O136" s="93">
        <f>IF(K136&lt;INDEX('Pace of change parameters'!$E$16:$I$16,1,$B$6),1,IF(K136&gt;INDEX('Pace of change parameters'!$E$17:$I$17,1,$B$6),0,(K136-INDEX('Pace of change parameters'!$E$17:$I$17,1,$B$6))/(INDEX('Pace of change parameters'!$E$16:$I$16,1,$B$6)-INDEX('Pace of change parameters'!$E$17:$I$17,1,$B$6))))</f>
        <v>0</v>
      </c>
      <c r="P136" s="56">
        <v>3.1003944614196088E-2</v>
      </c>
      <c r="Q136" s="56">
        <v>1.2019795091496865E-2</v>
      </c>
      <c r="R136" s="9">
        <f>IF(INDEX('Pace of change parameters'!$E$29:$I$29,1,$B$6)=1,D136*(1+P136),D136)</f>
        <v>278683.45924105105</v>
      </c>
      <c r="S136" s="102">
        <f>IF(P136&lt;INDEX('Pace of change parameters'!$E$22:$I$22,1,$B$6),INDEX('Pace of change parameters'!$E$22:$I$22,1,$B$6),P136)</f>
        <v>3.1003944614196088E-2</v>
      </c>
      <c r="T136" s="131">
        <v>1.2019795091496865E-2</v>
      </c>
      <c r="U136" s="116">
        <f t="shared" si="11"/>
        <v>278683.45924105105</v>
      </c>
      <c r="V136" s="130">
        <f>IF(J136&gt;INDEX('Pace of change parameters'!$E$24:$I$24,1,$B$6),0,IF(J136&lt;INDEX('Pace of change parameters'!$E$23:$I$23,1,$B$6),1,(J136-INDEX('Pace of change parameters'!$E$24:$I$24,1,$B$6))/(INDEX('Pace of change parameters'!$E$23:$I$23,1,$B$6)-INDEX('Pace of change parameters'!$E$24:$I$24,1,$B$6))))</f>
        <v>1</v>
      </c>
      <c r="W136" s="131">
        <f>MIN(S136, S136+(INDEX('Pace of change parameters'!$E$25:$I$25,1,$B$6)-S136)*(1-V136))</f>
        <v>3.1003944614196088E-2</v>
      </c>
      <c r="X136" s="131">
        <v>1.2019795091496865E-2</v>
      </c>
      <c r="Y136" s="107">
        <f t="shared" si="12"/>
        <v>278683.45924105105</v>
      </c>
      <c r="Z136" s="96">
        <v>0</v>
      </c>
      <c r="AA136" s="98">
        <f t="shared" si="15"/>
        <v>275086.12144025916</v>
      </c>
      <c r="AB136" s="98">
        <f>IF(INDEX('Pace of change parameters'!$E$27:$I$27,1,$B$6)=1,MAX(AA136,Y136),Y136)</f>
        <v>278683.45924105105</v>
      </c>
      <c r="AC136" s="96">
        <f t="shared" si="13"/>
        <v>3.1003944614196088E-2</v>
      </c>
      <c r="AD136" s="142">
        <v>1.2019795091496865E-2</v>
      </c>
      <c r="AE136" s="55">
        <f>IF(ROUND(AB136,0)/D136 &gt; (1+'Pace of change parameters'!$G$25), ROUND(AB136,0), ROUNDUP(AB136,0))</f>
        <v>278683</v>
      </c>
      <c r="AF136" s="55">
        <v>1230.0523344958417</v>
      </c>
      <c r="AG136" s="16">
        <f t="shared" si="18"/>
        <v>3.1002245628054537E-2</v>
      </c>
      <c r="AH136" s="16">
        <f t="shared" si="18"/>
        <v>1.2018127389238575E-2</v>
      </c>
      <c r="AI136" s="55"/>
      <c r="AJ136" s="55">
        <v>275086.12144025916</v>
      </c>
      <c r="AK136" s="55">
        <v>1214.1764150127472</v>
      </c>
      <c r="AL136" s="16">
        <f t="shared" si="16"/>
        <v>1.3075463570858314E-2</v>
      </c>
      <c r="AM136" s="57">
        <f t="shared" si="16"/>
        <v>1.3075463570858314E-2</v>
      </c>
      <c r="AN136" s="10"/>
    </row>
    <row r="137" spans="1:40" x14ac:dyDescent="0.2">
      <c r="A137" s="188" t="s">
        <v>321</v>
      </c>
      <c r="B137" s="188" t="s">
        <v>322</v>
      </c>
      <c r="D137" s="67">
        <v>469972</v>
      </c>
      <c r="E137" s="72">
        <v>1135.4525914110677</v>
      </c>
      <c r="F137" s="54"/>
      <c r="G137" s="87">
        <v>478115.0464326861</v>
      </c>
      <c r="H137" s="80">
        <v>1137.8784757068261</v>
      </c>
      <c r="I137" s="89"/>
      <c r="J137" s="102">
        <f t="shared" si="17"/>
        <v>-1.7031562786912979E-2</v>
      </c>
      <c r="K137" s="125">
        <f t="shared" si="17"/>
        <v>-2.1319361843552542E-3</v>
      </c>
      <c r="L137" s="102">
        <v>2.7359776000763336E-2</v>
      </c>
      <c r="M137" s="96">
        <f>INDEX('Pace of change parameters'!$E$20:$I$20,1,$B$6)</f>
        <v>1.2019795091496865E-2</v>
      </c>
      <c r="N137" s="107">
        <f>IF(INDEX('Pace of change parameters'!$E$28:$I$28,1,$B$6)=1,(1+L137)*D137,D137)</f>
        <v>482830.32864663075</v>
      </c>
      <c r="O137" s="93">
        <f>IF(K137&lt;INDEX('Pace of change parameters'!$E$16:$I$16,1,$B$6),1,IF(K137&gt;INDEX('Pace of change parameters'!$E$17:$I$17,1,$B$6),0,(K137-INDEX('Pace of change parameters'!$E$17:$I$17,1,$B$6))/(INDEX('Pace of change parameters'!$E$16:$I$16,1,$B$6)-INDEX('Pace of change parameters'!$E$17:$I$17,1,$B$6))))</f>
        <v>0</v>
      </c>
      <c r="P137" s="56">
        <v>2.7359776000763336E-2</v>
      </c>
      <c r="Q137" s="56">
        <v>1.2019795091496865E-2</v>
      </c>
      <c r="R137" s="9">
        <f>IF(INDEX('Pace of change parameters'!$E$29:$I$29,1,$B$6)=1,D137*(1+P137),D137)</f>
        <v>482830.32864663075</v>
      </c>
      <c r="S137" s="102">
        <f>IF(P137&lt;INDEX('Pace of change parameters'!$E$22:$I$22,1,$B$6),INDEX('Pace of change parameters'!$E$22:$I$22,1,$B$6),P137)</f>
        <v>2.7359776000763336E-2</v>
      </c>
      <c r="T137" s="131">
        <v>1.2019795091496865E-2</v>
      </c>
      <c r="U137" s="116">
        <f t="shared" ref="U137:U200" si="19">D137*(1+S137)</f>
        <v>482830.32864663075</v>
      </c>
      <c r="V137" s="130">
        <f>IF(J137&gt;INDEX('Pace of change parameters'!$E$24:$I$24,1,$B$6),0,IF(J137&lt;INDEX('Pace of change parameters'!$E$23:$I$23,1,$B$6),1,(J137-INDEX('Pace of change parameters'!$E$24:$I$24,1,$B$6))/(INDEX('Pace of change parameters'!$E$23:$I$23,1,$B$6)-INDEX('Pace of change parameters'!$E$24:$I$24,1,$B$6))))</f>
        <v>1</v>
      </c>
      <c r="W137" s="131">
        <f>MIN(S137, S137+(INDEX('Pace of change parameters'!$E$25:$I$25,1,$B$6)-S137)*(1-V137))</f>
        <v>2.7359776000763336E-2</v>
      </c>
      <c r="X137" s="131">
        <v>1.2019795091496865E-2</v>
      </c>
      <c r="Y137" s="107">
        <f t="shared" ref="Y137:Y200" si="20">D137*(1+W137)</f>
        <v>482830.32864663075</v>
      </c>
      <c r="Z137" s="96">
        <v>0</v>
      </c>
      <c r="AA137" s="98">
        <f t="shared" si="15"/>
        <v>488005.77706214832</v>
      </c>
      <c r="AB137" s="98">
        <f>IF(INDEX('Pace of change parameters'!$E$27:$I$27,1,$B$6)=1,MAX(AA137,Y137),Y137)</f>
        <v>482830.32864663075</v>
      </c>
      <c r="AC137" s="96">
        <f t="shared" ref="AC137:AC200" si="21">AB137/D137-1</f>
        <v>2.7359776000763336E-2</v>
      </c>
      <c r="AD137" s="142">
        <v>1.2019795091496865E-2</v>
      </c>
      <c r="AE137" s="55">
        <f>IF(ROUND(AB137,0)/D137 &gt; (1+'Pace of change parameters'!$G$25), ROUND(AB137,0), ROUNDUP(AB137,0))</f>
        <v>482830</v>
      </c>
      <c r="AF137" s="55">
        <v>1149.0997167412452</v>
      </c>
      <c r="AG137" s="16">
        <f t="shared" ref="AG137:AH160" si="22">AE137/D137 - 1</f>
        <v>2.7359076710953056E-2</v>
      </c>
      <c r="AH137" s="16">
        <f t="shared" si="22"/>
        <v>1.2019106243104094E-2</v>
      </c>
      <c r="AI137" s="55"/>
      <c r="AJ137" s="55">
        <v>488005.77706214832</v>
      </c>
      <c r="AK137" s="55">
        <v>1161.4176836364886</v>
      </c>
      <c r="AL137" s="16">
        <f t="shared" si="16"/>
        <v>-1.0605974981089616E-2</v>
      </c>
      <c r="AM137" s="57">
        <f t="shared" si="16"/>
        <v>-1.0605974981089394E-2</v>
      </c>
      <c r="AN137" s="10"/>
    </row>
    <row r="138" spans="1:40" x14ac:dyDescent="0.2">
      <c r="A138" s="188" t="s">
        <v>323</v>
      </c>
      <c r="B138" s="188" t="s">
        <v>324</v>
      </c>
      <c r="D138" s="67">
        <v>301097</v>
      </c>
      <c r="E138" s="72">
        <v>1260.129916896582</v>
      </c>
      <c r="F138" s="54"/>
      <c r="G138" s="87">
        <v>310723.06872462027</v>
      </c>
      <c r="H138" s="80">
        <v>1287.766778841687</v>
      </c>
      <c r="I138" s="89"/>
      <c r="J138" s="102">
        <f t="shared" si="17"/>
        <v>-3.0979575363139222E-2</v>
      </c>
      <c r="K138" s="125">
        <f t="shared" si="17"/>
        <v>-2.1461076958332215E-2</v>
      </c>
      <c r="L138" s="102">
        <v>2.1960667915536192E-2</v>
      </c>
      <c r="M138" s="96">
        <f>INDEX('Pace of change parameters'!$E$20:$I$20,1,$B$6)</f>
        <v>1.2019795091496865E-2</v>
      </c>
      <c r="N138" s="107">
        <f>IF(INDEX('Pace of change parameters'!$E$28:$I$28,1,$B$6)=1,(1+L138)*D138,D138)</f>
        <v>307709.29122736421</v>
      </c>
      <c r="O138" s="93">
        <f>IF(K138&lt;INDEX('Pace of change parameters'!$E$16:$I$16,1,$B$6),1,IF(K138&gt;INDEX('Pace of change parameters'!$E$17:$I$17,1,$B$6),0,(K138-INDEX('Pace of change parameters'!$E$17:$I$17,1,$B$6))/(INDEX('Pace of change parameters'!$E$16:$I$16,1,$B$6)-INDEX('Pace of change parameters'!$E$17:$I$17,1,$B$6))))</f>
        <v>0</v>
      </c>
      <c r="P138" s="56">
        <v>2.1960667915536192E-2</v>
      </c>
      <c r="Q138" s="56">
        <v>1.2019795091496865E-2</v>
      </c>
      <c r="R138" s="9">
        <f>IF(INDEX('Pace of change parameters'!$E$29:$I$29,1,$B$6)=1,D138*(1+P138),D138)</f>
        <v>307709.29122736421</v>
      </c>
      <c r="S138" s="102">
        <f>IF(P138&lt;INDEX('Pace of change parameters'!$E$22:$I$22,1,$B$6),INDEX('Pace of change parameters'!$E$22:$I$22,1,$B$6),P138)</f>
        <v>2.1960667915536192E-2</v>
      </c>
      <c r="T138" s="131">
        <v>1.2019795091496865E-2</v>
      </c>
      <c r="U138" s="116">
        <f t="shared" si="19"/>
        <v>307709.29122736421</v>
      </c>
      <c r="V138" s="130">
        <f>IF(J138&gt;INDEX('Pace of change parameters'!$E$24:$I$24,1,$B$6),0,IF(J138&lt;INDEX('Pace of change parameters'!$E$23:$I$23,1,$B$6),1,(J138-INDEX('Pace of change parameters'!$E$24:$I$24,1,$B$6))/(INDEX('Pace of change parameters'!$E$23:$I$23,1,$B$6)-INDEX('Pace of change parameters'!$E$24:$I$24,1,$B$6))))</f>
        <v>1</v>
      </c>
      <c r="W138" s="131">
        <f>MIN(S138, S138+(INDEX('Pace of change parameters'!$E$25:$I$25,1,$B$6)-S138)*(1-V138))</f>
        <v>2.1960667915536192E-2</v>
      </c>
      <c r="X138" s="131">
        <v>1.2019795091496865E-2</v>
      </c>
      <c r="Y138" s="107">
        <f t="shared" si="20"/>
        <v>307709.29122736421</v>
      </c>
      <c r="Z138" s="96">
        <v>0</v>
      </c>
      <c r="AA138" s="98">
        <f t="shared" ref="AA138:AA201" si="23">(1+Z138)*AJ138</f>
        <v>317150.97388268937</v>
      </c>
      <c r="AB138" s="98">
        <f>IF(INDEX('Pace of change parameters'!$E$27:$I$27,1,$B$6)=1,MAX(AA138,Y138),Y138)</f>
        <v>307709.29122736421</v>
      </c>
      <c r="AC138" s="96">
        <f t="shared" si="21"/>
        <v>2.1960667915536192E-2</v>
      </c>
      <c r="AD138" s="142">
        <v>1.2019795091496865E-2</v>
      </c>
      <c r="AE138" s="55">
        <f>IF(ROUND(AB138,0)/D138 &gt; (1+'Pace of change parameters'!$G$25), ROUND(AB138,0), ROUNDUP(AB138,0))</f>
        <v>307709</v>
      </c>
      <c r="AF138" s="55">
        <v>1275.2752133179451</v>
      </c>
      <c r="AG138" s="16">
        <f t="shared" si="22"/>
        <v>2.1959700694460516E-2</v>
      </c>
      <c r="AH138" s="16">
        <f t="shared" si="22"/>
        <v>1.2018837278828132E-2</v>
      </c>
      <c r="AI138" s="55"/>
      <c r="AJ138" s="55">
        <v>317150.97388268937</v>
      </c>
      <c r="AK138" s="55">
        <v>1314.4067150204926</v>
      </c>
      <c r="AL138" s="16">
        <f t="shared" ref="AL138:AM160" si="24">AE138/AJ138-1</f>
        <v>-2.9771227775519438E-2</v>
      </c>
      <c r="AM138" s="57">
        <f t="shared" si="24"/>
        <v>-2.9771227775519549E-2</v>
      </c>
      <c r="AN138" s="10"/>
    </row>
    <row r="139" spans="1:40" x14ac:dyDescent="0.2">
      <c r="A139" s="188" t="s">
        <v>325</v>
      </c>
      <c r="B139" s="188" t="s">
        <v>326</v>
      </c>
      <c r="D139" s="67">
        <v>414713</v>
      </c>
      <c r="E139" s="72">
        <v>1101.7989470898847</v>
      </c>
      <c r="F139" s="54"/>
      <c r="G139" s="87">
        <v>408881.20189816033</v>
      </c>
      <c r="H139" s="80">
        <v>1076.9300723373021</v>
      </c>
      <c r="I139" s="89"/>
      <c r="J139" s="102">
        <f t="shared" si="17"/>
        <v>1.4262817842362496E-2</v>
      </c>
      <c r="K139" s="125">
        <f t="shared" si="17"/>
        <v>2.309237655385421E-2</v>
      </c>
      <c r="L139" s="102">
        <v>2.0829827403399337E-2</v>
      </c>
      <c r="M139" s="96">
        <f>INDEX('Pace of change parameters'!$E$20:$I$20,1,$B$6)</f>
        <v>1.2019795091496865E-2</v>
      </c>
      <c r="N139" s="107">
        <f>IF(INDEX('Pace of change parameters'!$E$28:$I$28,1,$B$6)=1,(1+L139)*D139,D139)</f>
        <v>423351.40021194593</v>
      </c>
      <c r="O139" s="93">
        <f>IF(K139&lt;INDEX('Pace of change parameters'!$E$16:$I$16,1,$B$6),1,IF(K139&gt;INDEX('Pace of change parameters'!$E$17:$I$17,1,$B$6),0,(K139-INDEX('Pace of change parameters'!$E$17:$I$17,1,$B$6))/(INDEX('Pace of change parameters'!$E$16:$I$16,1,$B$6)-INDEX('Pace of change parameters'!$E$17:$I$17,1,$B$6))))</f>
        <v>0</v>
      </c>
      <c r="P139" s="56">
        <v>2.0829827403399337E-2</v>
      </c>
      <c r="Q139" s="56">
        <v>1.2019795091496865E-2</v>
      </c>
      <c r="R139" s="9">
        <f>IF(INDEX('Pace of change parameters'!$E$29:$I$29,1,$B$6)=1,D139*(1+P139),D139)</f>
        <v>423351.40021194593</v>
      </c>
      <c r="S139" s="102">
        <f>IF(P139&lt;INDEX('Pace of change parameters'!$E$22:$I$22,1,$B$6),INDEX('Pace of change parameters'!$E$22:$I$22,1,$B$6),P139)</f>
        <v>2.0829827403399337E-2</v>
      </c>
      <c r="T139" s="131">
        <v>1.2019795091496865E-2</v>
      </c>
      <c r="U139" s="116">
        <f t="shared" si="19"/>
        <v>423351.40021194593</v>
      </c>
      <c r="V139" s="130">
        <f>IF(J139&gt;INDEX('Pace of change parameters'!$E$24:$I$24,1,$B$6),0,IF(J139&lt;INDEX('Pace of change parameters'!$E$23:$I$23,1,$B$6),1,(J139-INDEX('Pace of change parameters'!$E$24:$I$24,1,$B$6))/(INDEX('Pace of change parameters'!$E$23:$I$23,1,$B$6)-INDEX('Pace of change parameters'!$E$24:$I$24,1,$B$6))))</f>
        <v>1</v>
      </c>
      <c r="W139" s="131">
        <f>MIN(S139, S139+(INDEX('Pace of change parameters'!$E$25:$I$25,1,$B$6)-S139)*(1-V139))</f>
        <v>2.0829827403399337E-2</v>
      </c>
      <c r="X139" s="131">
        <v>1.2019795091496865E-2</v>
      </c>
      <c r="Y139" s="107">
        <f t="shared" si="20"/>
        <v>423351.40021194593</v>
      </c>
      <c r="Z139" s="96">
        <v>0</v>
      </c>
      <c r="AA139" s="98">
        <f t="shared" si="23"/>
        <v>417339.69710260868</v>
      </c>
      <c r="AB139" s="98">
        <f>IF(INDEX('Pace of change parameters'!$E$27:$I$27,1,$B$6)=1,MAX(AA139,Y139),Y139)</f>
        <v>423351.40021194593</v>
      </c>
      <c r="AC139" s="96">
        <f t="shared" si="21"/>
        <v>2.0829827403399337E-2</v>
      </c>
      <c r="AD139" s="142">
        <v>1.2019795091496865E-2</v>
      </c>
      <c r="AE139" s="55">
        <f>IF(ROUND(AB139,0)/D139 &gt; (1+'Pace of change parameters'!$G$25), ROUND(AB139,0), ROUNDUP(AB139,0))</f>
        <v>423351</v>
      </c>
      <c r="AF139" s="55">
        <v>1115.041290569344</v>
      </c>
      <c r="AG139" s="16">
        <f t="shared" si="22"/>
        <v>2.0828862369879797E-2</v>
      </c>
      <c r="AH139" s="16">
        <f t="shared" si="22"/>
        <v>1.2018838386472996E-2</v>
      </c>
      <c r="AI139" s="55"/>
      <c r="AJ139" s="55">
        <v>417339.69710260868</v>
      </c>
      <c r="AK139" s="55">
        <v>1099.2084451509784</v>
      </c>
      <c r="AL139" s="16">
        <f t="shared" si="24"/>
        <v>1.4403860785650036E-2</v>
      </c>
      <c r="AM139" s="57">
        <f t="shared" si="24"/>
        <v>1.4403860785650258E-2</v>
      </c>
      <c r="AN139" s="10"/>
    </row>
    <row r="140" spans="1:40" x14ac:dyDescent="0.2">
      <c r="A140" s="188" t="s">
        <v>327</v>
      </c>
      <c r="B140" s="188" t="s">
        <v>328</v>
      </c>
      <c r="D140" s="67">
        <v>430892</v>
      </c>
      <c r="E140" s="72">
        <v>1239.3857705672292</v>
      </c>
      <c r="F140" s="54"/>
      <c r="G140" s="87">
        <v>441426.56868209434</v>
      </c>
      <c r="H140" s="80">
        <v>1255.652729836838</v>
      </c>
      <c r="I140" s="89"/>
      <c r="J140" s="102">
        <f t="shared" si="17"/>
        <v>-2.3864826971212727E-2</v>
      </c>
      <c r="K140" s="125">
        <f t="shared" si="17"/>
        <v>-1.295498260233352E-2</v>
      </c>
      <c r="L140" s="102">
        <v>2.3330706497767473E-2</v>
      </c>
      <c r="M140" s="96">
        <f>INDEX('Pace of change parameters'!$E$20:$I$20,1,$B$6)</f>
        <v>1.2019795091496865E-2</v>
      </c>
      <c r="N140" s="107">
        <f>IF(INDEX('Pace of change parameters'!$E$28:$I$28,1,$B$6)=1,(1+L140)*D140,D140)</f>
        <v>440945.01478423603</v>
      </c>
      <c r="O140" s="93">
        <f>IF(K140&lt;INDEX('Pace of change parameters'!$E$16:$I$16,1,$B$6),1,IF(K140&gt;INDEX('Pace of change parameters'!$E$17:$I$17,1,$B$6),0,(K140-INDEX('Pace of change parameters'!$E$17:$I$17,1,$B$6))/(INDEX('Pace of change parameters'!$E$16:$I$16,1,$B$6)-INDEX('Pace of change parameters'!$E$17:$I$17,1,$B$6))))</f>
        <v>0</v>
      </c>
      <c r="P140" s="56">
        <v>2.3330706497767473E-2</v>
      </c>
      <c r="Q140" s="56">
        <v>1.2019795091496865E-2</v>
      </c>
      <c r="R140" s="9">
        <f>IF(INDEX('Pace of change parameters'!$E$29:$I$29,1,$B$6)=1,D140*(1+P140),D140)</f>
        <v>440945.01478423603</v>
      </c>
      <c r="S140" s="102">
        <f>IF(P140&lt;INDEX('Pace of change parameters'!$E$22:$I$22,1,$B$6),INDEX('Pace of change parameters'!$E$22:$I$22,1,$B$6),P140)</f>
        <v>2.3330706497767473E-2</v>
      </c>
      <c r="T140" s="131">
        <v>1.2019795091496865E-2</v>
      </c>
      <c r="U140" s="116">
        <f t="shared" si="19"/>
        <v>440945.01478423603</v>
      </c>
      <c r="V140" s="130">
        <f>IF(J140&gt;INDEX('Pace of change parameters'!$E$24:$I$24,1,$B$6),0,IF(J140&lt;INDEX('Pace of change parameters'!$E$23:$I$23,1,$B$6),1,(J140-INDEX('Pace of change parameters'!$E$24:$I$24,1,$B$6))/(INDEX('Pace of change parameters'!$E$23:$I$23,1,$B$6)-INDEX('Pace of change parameters'!$E$24:$I$24,1,$B$6))))</f>
        <v>1</v>
      </c>
      <c r="W140" s="131">
        <f>MIN(S140, S140+(INDEX('Pace of change parameters'!$E$25:$I$25,1,$B$6)-S140)*(1-V140))</f>
        <v>2.3330706497767473E-2</v>
      </c>
      <c r="X140" s="131">
        <v>1.2019795091496865E-2</v>
      </c>
      <c r="Y140" s="107">
        <f t="shared" si="20"/>
        <v>440945.01478423603</v>
      </c>
      <c r="Z140" s="96">
        <v>0</v>
      </c>
      <c r="AA140" s="98">
        <f t="shared" si="23"/>
        <v>450558.32748386863</v>
      </c>
      <c r="AB140" s="98">
        <f>IF(INDEX('Pace of change parameters'!$E$27:$I$27,1,$B$6)=1,MAX(AA140,Y140),Y140)</f>
        <v>440945.01478423603</v>
      </c>
      <c r="AC140" s="96">
        <f t="shared" si="21"/>
        <v>2.3330706497767473E-2</v>
      </c>
      <c r="AD140" s="142">
        <v>1.2019795091496865E-2</v>
      </c>
      <c r="AE140" s="55">
        <f>IF(ROUND(AB140,0)/D140 &gt; (1+'Pace of change parameters'!$G$25), ROUND(AB140,0), ROUNDUP(AB140,0))</f>
        <v>440945</v>
      </c>
      <c r="AF140" s="55">
        <v>1254.2828915145074</v>
      </c>
      <c r="AG140" s="16">
        <f t="shared" si="22"/>
        <v>2.3330672186998136E-2</v>
      </c>
      <c r="AH140" s="16">
        <f t="shared" si="22"/>
        <v>1.2019761159965725E-2</v>
      </c>
      <c r="AI140" s="55"/>
      <c r="AJ140" s="55">
        <v>450558.32748386863</v>
      </c>
      <c r="AK140" s="55">
        <v>1281.628325057336</v>
      </c>
      <c r="AL140" s="16">
        <f t="shared" si="24"/>
        <v>-2.1336477204969229E-2</v>
      </c>
      <c r="AM140" s="57">
        <f t="shared" si="24"/>
        <v>-2.1336477204969229E-2</v>
      </c>
      <c r="AN140" s="10"/>
    </row>
    <row r="141" spans="1:40" x14ac:dyDescent="0.2">
      <c r="A141" s="188" t="s">
        <v>329</v>
      </c>
      <c r="B141" s="188" t="s">
        <v>330</v>
      </c>
      <c r="D141" s="67">
        <v>355250</v>
      </c>
      <c r="E141" s="72">
        <v>1329.2643229736871</v>
      </c>
      <c r="F141" s="54"/>
      <c r="G141" s="87">
        <v>306285.62445840589</v>
      </c>
      <c r="H141" s="80">
        <v>1132.3848854839478</v>
      </c>
      <c r="I141" s="89"/>
      <c r="J141" s="102">
        <f t="shared" si="17"/>
        <v>0.15986507897057223</v>
      </c>
      <c r="K141" s="125">
        <f t="shared" si="17"/>
        <v>0.17386265042348992</v>
      </c>
      <c r="L141" s="102">
        <v>2.4233128909713963E-2</v>
      </c>
      <c r="M141" s="96">
        <f>INDEX('Pace of change parameters'!$E$20:$I$20,1,$B$6)</f>
        <v>1.2019795091496865E-2</v>
      </c>
      <c r="N141" s="107">
        <f>IF(INDEX('Pace of change parameters'!$E$28:$I$28,1,$B$6)=1,(1+L141)*D141,D141)</f>
        <v>363858.81904517586</v>
      </c>
      <c r="O141" s="93">
        <f>IF(K141&lt;INDEX('Pace of change parameters'!$E$16:$I$16,1,$B$6),1,IF(K141&gt;INDEX('Pace of change parameters'!$E$17:$I$17,1,$B$6),0,(K141-INDEX('Pace of change parameters'!$E$17:$I$17,1,$B$6))/(INDEX('Pace of change parameters'!$E$16:$I$16,1,$B$6)-INDEX('Pace of change parameters'!$E$17:$I$17,1,$B$6))))</f>
        <v>0</v>
      </c>
      <c r="P141" s="56">
        <v>2.4233128909713963E-2</v>
      </c>
      <c r="Q141" s="56">
        <v>1.2019795091496865E-2</v>
      </c>
      <c r="R141" s="9">
        <f>IF(INDEX('Pace of change parameters'!$E$29:$I$29,1,$B$6)=1,D141*(1+P141),D141)</f>
        <v>363858.81904517586</v>
      </c>
      <c r="S141" s="102">
        <f>IF(P141&lt;INDEX('Pace of change parameters'!$E$22:$I$22,1,$B$6),INDEX('Pace of change parameters'!$E$22:$I$22,1,$B$6),P141)</f>
        <v>2.4233128909713963E-2</v>
      </c>
      <c r="T141" s="131">
        <v>1.2019795091496865E-2</v>
      </c>
      <c r="U141" s="116">
        <f t="shared" si="19"/>
        <v>363858.81904517586</v>
      </c>
      <c r="V141" s="130">
        <f>IF(J141&gt;INDEX('Pace of change parameters'!$E$24:$I$24,1,$B$6),0,IF(J141&lt;INDEX('Pace of change parameters'!$E$23:$I$23,1,$B$6),1,(J141-INDEX('Pace of change parameters'!$E$24:$I$24,1,$B$6))/(INDEX('Pace of change parameters'!$E$23:$I$23,1,$B$6)-INDEX('Pace of change parameters'!$E$24:$I$24,1,$B$6))))</f>
        <v>0</v>
      </c>
      <c r="W141" s="131">
        <f>MIN(S141, S141+(INDEX('Pace of change parameters'!$E$25:$I$25,1,$B$6)-S141)*(1-V141))</f>
        <v>5.689886671415012E-4</v>
      </c>
      <c r="X141" s="131">
        <v>-1.1362165209667929E-2</v>
      </c>
      <c r="Y141" s="107">
        <f t="shared" si="20"/>
        <v>355452.13322400197</v>
      </c>
      <c r="Z141" s="96">
        <v>0</v>
      </c>
      <c r="AA141" s="98">
        <f t="shared" si="23"/>
        <v>312621.73253489839</v>
      </c>
      <c r="AB141" s="98">
        <f>IF(INDEX('Pace of change parameters'!$E$27:$I$27,1,$B$6)=1,MAX(AA141,Y141),Y141)</f>
        <v>355452.13322400197</v>
      </c>
      <c r="AC141" s="96">
        <f t="shared" si="21"/>
        <v>5.6898866714139018E-4</v>
      </c>
      <c r="AD141" s="142">
        <v>-1.1362165209667929E-2</v>
      </c>
      <c r="AE141" s="55">
        <f>IF(ROUND(AB141,0)/D141 &gt; (1+'Pace of change parameters'!$G$25), ROUND(AB141,0), ROUNDUP(AB141,0))</f>
        <v>355453</v>
      </c>
      <c r="AF141" s="55">
        <v>1314.1642067324226</v>
      </c>
      <c r="AG141" s="16">
        <f t="shared" si="22"/>
        <v>5.714285714286671E-4</v>
      </c>
      <c r="AH141" s="16">
        <f t="shared" si="22"/>
        <v>-1.1359754399699939E-2</v>
      </c>
      <c r="AI141" s="55"/>
      <c r="AJ141" s="55">
        <v>312621.73253489839</v>
      </c>
      <c r="AK141" s="55">
        <v>1155.810447918685</v>
      </c>
      <c r="AL141" s="16">
        <f t="shared" si="24"/>
        <v>0.1370066857406349</v>
      </c>
      <c r="AM141" s="57">
        <f t="shared" si="24"/>
        <v>0.1370066857406349</v>
      </c>
      <c r="AN141" s="10"/>
    </row>
    <row r="142" spans="1:40" x14ac:dyDescent="0.2">
      <c r="A142" s="188" t="s">
        <v>331</v>
      </c>
      <c r="B142" s="188" t="s">
        <v>332</v>
      </c>
      <c r="D142" s="67">
        <v>267480</v>
      </c>
      <c r="E142" s="72">
        <v>1238.4036894507612</v>
      </c>
      <c r="F142" s="54"/>
      <c r="G142" s="87">
        <v>227961.59751709964</v>
      </c>
      <c r="H142" s="80">
        <v>1043.6304418568607</v>
      </c>
      <c r="I142" s="89"/>
      <c r="J142" s="102">
        <f t="shared" si="17"/>
        <v>0.17335552528726272</v>
      </c>
      <c r="K142" s="125">
        <f t="shared" si="17"/>
        <v>0.18663047740094063</v>
      </c>
      <c r="L142" s="102">
        <v>2.3469448694691808E-2</v>
      </c>
      <c r="M142" s="96">
        <f>INDEX('Pace of change parameters'!$E$20:$I$20,1,$B$6)</f>
        <v>1.2019795091496865E-2</v>
      </c>
      <c r="N142" s="107">
        <f>IF(INDEX('Pace of change parameters'!$E$28:$I$28,1,$B$6)=1,(1+L142)*D142,D142)</f>
        <v>273757.60813685617</v>
      </c>
      <c r="O142" s="93">
        <f>IF(K142&lt;INDEX('Pace of change parameters'!$E$16:$I$16,1,$B$6),1,IF(K142&gt;INDEX('Pace of change parameters'!$E$17:$I$17,1,$B$6),0,(K142-INDEX('Pace of change parameters'!$E$17:$I$17,1,$B$6))/(INDEX('Pace of change parameters'!$E$16:$I$16,1,$B$6)-INDEX('Pace of change parameters'!$E$17:$I$17,1,$B$6))))</f>
        <v>0</v>
      </c>
      <c r="P142" s="56">
        <v>2.3469448694691808E-2</v>
      </c>
      <c r="Q142" s="56">
        <v>1.2019795091496865E-2</v>
      </c>
      <c r="R142" s="9">
        <f>IF(INDEX('Pace of change parameters'!$E$29:$I$29,1,$B$6)=1,D142*(1+P142),D142)</f>
        <v>273757.60813685617</v>
      </c>
      <c r="S142" s="102">
        <f>IF(P142&lt;INDEX('Pace of change parameters'!$E$22:$I$22,1,$B$6),INDEX('Pace of change parameters'!$E$22:$I$22,1,$B$6),P142)</f>
        <v>2.3469448694691808E-2</v>
      </c>
      <c r="T142" s="131">
        <v>1.2019795091496865E-2</v>
      </c>
      <c r="U142" s="116">
        <f t="shared" si="19"/>
        <v>273757.60813685617</v>
      </c>
      <c r="V142" s="130">
        <f>IF(J142&gt;INDEX('Pace of change parameters'!$E$24:$I$24,1,$B$6),0,IF(J142&lt;INDEX('Pace of change parameters'!$E$23:$I$23,1,$B$6),1,(J142-INDEX('Pace of change parameters'!$E$24:$I$24,1,$B$6))/(INDEX('Pace of change parameters'!$E$23:$I$23,1,$B$6)-INDEX('Pace of change parameters'!$E$24:$I$24,1,$B$6))))</f>
        <v>0</v>
      </c>
      <c r="W142" s="131">
        <f>MIN(S142, S142+(INDEX('Pace of change parameters'!$E$25:$I$25,1,$B$6)-S142)*(1-V142))</f>
        <v>5.689886671415012E-4</v>
      </c>
      <c r="X142" s="131">
        <v>-1.0624475232488217E-2</v>
      </c>
      <c r="Y142" s="107">
        <f t="shared" si="20"/>
        <v>267632.19308868697</v>
      </c>
      <c r="Z142" s="96">
        <v>0</v>
      </c>
      <c r="AA142" s="98">
        <f t="shared" si="23"/>
        <v>232677.42223695805</v>
      </c>
      <c r="AB142" s="98">
        <f>IF(INDEX('Pace of change parameters'!$E$27:$I$27,1,$B$6)=1,MAX(AA142,Y142),Y142)</f>
        <v>267632.19308868697</v>
      </c>
      <c r="AC142" s="96">
        <f t="shared" si="21"/>
        <v>5.6898866714139018E-4</v>
      </c>
      <c r="AD142" s="142">
        <v>-1.0624475232488217E-2</v>
      </c>
      <c r="AE142" s="55">
        <f>IF(ROUND(AB142,0)/D142 &gt; (1+'Pace of change parameters'!$G$25), ROUND(AB142,0), ROUNDUP(AB142,0))</f>
        <v>267633</v>
      </c>
      <c r="AF142" s="55">
        <v>1225.249994243113</v>
      </c>
      <c r="AG142" s="16">
        <f t="shared" si="22"/>
        <v>5.7200538358004316E-4</v>
      </c>
      <c r="AH142" s="16">
        <f t="shared" si="22"/>
        <v>-1.0621492264353716E-2</v>
      </c>
      <c r="AI142" s="55"/>
      <c r="AJ142" s="55">
        <v>232677.42223695805</v>
      </c>
      <c r="AK142" s="55">
        <v>1065.2199476758667</v>
      </c>
      <c r="AL142" s="16">
        <f t="shared" si="24"/>
        <v>0.15023192807870833</v>
      </c>
      <c r="AM142" s="57">
        <f t="shared" si="24"/>
        <v>0.15023192807870833</v>
      </c>
      <c r="AN142" s="10"/>
    </row>
    <row r="143" spans="1:40" x14ac:dyDescent="0.2">
      <c r="A143" s="188" t="s">
        <v>333</v>
      </c>
      <c r="B143" s="188" t="s">
        <v>334</v>
      </c>
      <c r="D143" s="67">
        <v>378756</v>
      </c>
      <c r="E143" s="72">
        <v>1237.3148685948711</v>
      </c>
      <c r="F143" s="54"/>
      <c r="G143" s="87">
        <v>362210.08216744522</v>
      </c>
      <c r="H143" s="80">
        <v>1167.7186230699901</v>
      </c>
      <c r="I143" s="89"/>
      <c r="J143" s="102">
        <f t="shared" si="17"/>
        <v>4.568044526409909E-2</v>
      </c>
      <c r="K143" s="125">
        <f t="shared" si="17"/>
        <v>5.9600184624879038E-2</v>
      </c>
      <c r="L143" s="102">
        <v>2.5491455424655252E-2</v>
      </c>
      <c r="M143" s="96">
        <f>INDEX('Pace of change parameters'!$E$20:$I$20,1,$B$6)</f>
        <v>1.2019795091496865E-2</v>
      </c>
      <c r="N143" s="107">
        <f>IF(INDEX('Pace of change parameters'!$E$28:$I$28,1,$B$6)=1,(1+L143)*D143,D143)</f>
        <v>388411.04169082071</v>
      </c>
      <c r="O143" s="93">
        <f>IF(K143&lt;INDEX('Pace of change parameters'!$E$16:$I$16,1,$B$6),1,IF(K143&gt;INDEX('Pace of change parameters'!$E$17:$I$17,1,$B$6),0,(K143-INDEX('Pace of change parameters'!$E$17:$I$17,1,$B$6))/(INDEX('Pace of change parameters'!$E$16:$I$16,1,$B$6)-INDEX('Pace of change parameters'!$E$17:$I$17,1,$B$6))))</f>
        <v>0</v>
      </c>
      <c r="P143" s="56">
        <v>2.5491455424655252E-2</v>
      </c>
      <c r="Q143" s="56">
        <v>1.2019795091496865E-2</v>
      </c>
      <c r="R143" s="9">
        <f>IF(INDEX('Pace of change parameters'!$E$29:$I$29,1,$B$6)=1,D143*(1+P143),D143)</f>
        <v>388411.04169082071</v>
      </c>
      <c r="S143" s="102">
        <f>IF(P143&lt;INDEX('Pace of change parameters'!$E$22:$I$22,1,$B$6),INDEX('Pace of change parameters'!$E$22:$I$22,1,$B$6),P143)</f>
        <v>2.5491455424655252E-2</v>
      </c>
      <c r="T143" s="131">
        <v>1.2019795091496865E-2</v>
      </c>
      <c r="U143" s="116">
        <f t="shared" si="19"/>
        <v>388411.04169082071</v>
      </c>
      <c r="V143" s="130">
        <f>IF(J143&gt;INDEX('Pace of change parameters'!$E$24:$I$24,1,$B$6),0,IF(J143&lt;INDEX('Pace of change parameters'!$E$23:$I$23,1,$B$6),1,(J143-INDEX('Pace of change parameters'!$E$24:$I$24,1,$B$6))/(INDEX('Pace of change parameters'!$E$23:$I$23,1,$B$6)-INDEX('Pace of change parameters'!$E$24:$I$24,1,$B$6))))</f>
        <v>1</v>
      </c>
      <c r="W143" s="131">
        <f>MIN(S143, S143+(INDEX('Pace of change parameters'!$E$25:$I$25,1,$B$6)-S143)*(1-V143))</f>
        <v>2.5491455424655252E-2</v>
      </c>
      <c r="X143" s="131">
        <v>1.2019795091496865E-2</v>
      </c>
      <c r="Y143" s="107">
        <f t="shared" si="20"/>
        <v>388411.04169082071</v>
      </c>
      <c r="Z143" s="96">
        <v>0</v>
      </c>
      <c r="AA143" s="98">
        <f t="shared" si="23"/>
        <v>369703.09536735079</v>
      </c>
      <c r="AB143" s="98">
        <f>IF(INDEX('Pace of change parameters'!$E$27:$I$27,1,$B$6)=1,MAX(AA143,Y143),Y143)</f>
        <v>388411.04169082071</v>
      </c>
      <c r="AC143" s="96">
        <f t="shared" si="21"/>
        <v>2.5491455424655252E-2</v>
      </c>
      <c r="AD143" s="142">
        <v>1.2019795091496865E-2</v>
      </c>
      <c r="AE143" s="55">
        <f>IF(ROUND(AB143,0)/D143 &gt; (1+'Pace of change parameters'!$G$25), ROUND(AB143,0), ROUNDUP(AB143,0))</f>
        <v>388411</v>
      </c>
      <c r="AF143" s="55">
        <v>1252.1870053732109</v>
      </c>
      <c r="AG143" s="16">
        <f t="shared" si="22"/>
        <v>2.5491345351624783E-2</v>
      </c>
      <c r="AH143" s="16">
        <f t="shared" si="22"/>
        <v>1.2019686464472157E-2</v>
      </c>
      <c r="AI143" s="55"/>
      <c r="AJ143" s="55">
        <v>369703.09536735079</v>
      </c>
      <c r="AK143" s="55">
        <v>1191.8751319227561</v>
      </c>
      <c r="AL143" s="16">
        <f t="shared" si="24"/>
        <v>5.0602510141442902E-2</v>
      </c>
      <c r="AM143" s="57">
        <f t="shared" si="24"/>
        <v>5.0602510141442902E-2</v>
      </c>
      <c r="AN143" s="10"/>
    </row>
    <row r="144" spans="1:40" x14ac:dyDescent="0.2">
      <c r="A144" s="188" t="s">
        <v>335</v>
      </c>
      <c r="B144" s="188" t="s">
        <v>336</v>
      </c>
      <c r="D144" s="67">
        <v>479050</v>
      </c>
      <c r="E144" s="72">
        <v>1171.0613713768894</v>
      </c>
      <c r="F144" s="54"/>
      <c r="G144" s="87">
        <v>499443.99679383583</v>
      </c>
      <c r="H144" s="80">
        <v>1207.4615306754163</v>
      </c>
      <c r="I144" s="89"/>
      <c r="J144" s="102">
        <f t="shared" si="17"/>
        <v>-4.0833400590965963E-2</v>
      </c>
      <c r="K144" s="125">
        <f t="shared" si="17"/>
        <v>-3.0146019872091312E-2</v>
      </c>
      <c r="L144" s="102">
        <v>2.3296085208192263E-2</v>
      </c>
      <c r="M144" s="96">
        <f>INDEX('Pace of change parameters'!$E$20:$I$20,1,$B$6)</f>
        <v>1.2019795091496865E-2</v>
      </c>
      <c r="N144" s="107">
        <f>IF(INDEX('Pace of change parameters'!$E$28:$I$28,1,$B$6)=1,(1+L144)*D144,D144)</f>
        <v>490209.98961898452</v>
      </c>
      <c r="O144" s="93">
        <f>IF(K144&lt;INDEX('Pace of change parameters'!$E$16:$I$16,1,$B$6),1,IF(K144&gt;INDEX('Pace of change parameters'!$E$17:$I$17,1,$B$6),0,(K144-INDEX('Pace of change parameters'!$E$17:$I$17,1,$B$6))/(INDEX('Pace of change parameters'!$E$16:$I$16,1,$B$6)-INDEX('Pace of change parameters'!$E$17:$I$17,1,$B$6))))</f>
        <v>0</v>
      </c>
      <c r="P144" s="56">
        <v>2.3296085208192263E-2</v>
      </c>
      <c r="Q144" s="56">
        <v>1.2019795091496865E-2</v>
      </c>
      <c r="R144" s="9">
        <f>IF(INDEX('Pace of change parameters'!$E$29:$I$29,1,$B$6)=1,D144*(1+P144),D144)</f>
        <v>490209.98961898452</v>
      </c>
      <c r="S144" s="102">
        <f>IF(P144&lt;INDEX('Pace of change parameters'!$E$22:$I$22,1,$B$6),INDEX('Pace of change parameters'!$E$22:$I$22,1,$B$6),P144)</f>
        <v>2.3296085208192263E-2</v>
      </c>
      <c r="T144" s="131">
        <v>1.2019795091496865E-2</v>
      </c>
      <c r="U144" s="116">
        <f t="shared" si="19"/>
        <v>490209.98961898452</v>
      </c>
      <c r="V144" s="130">
        <f>IF(J144&gt;INDEX('Pace of change parameters'!$E$24:$I$24,1,$B$6),0,IF(J144&lt;INDEX('Pace of change parameters'!$E$23:$I$23,1,$B$6),1,(J144-INDEX('Pace of change parameters'!$E$24:$I$24,1,$B$6))/(INDEX('Pace of change parameters'!$E$23:$I$23,1,$B$6)-INDEX('Pace of change parameters'!$E$24:$I$24,1,$B$6))))</f>
        <v>1</v>
      </c>
      <c r="W144" s="131">
        <f>MIN(S144, S144+(INDEX('Pace of change parameters'!$E$25:$I$25,1,$B$6)-S144)*(1-V144))</f>
        <v>2.3296085208192263E-2</v>
      </c>
      <c r="X144" s="131">
        <v>1.2019795091496865E-2</v>
      </c>
      <c r="Y144" s="107">
        <f t="shared" si="20"/>
        <v>490209.98961898452</v>
      </c>
      <c r="Z144" s="96">
        <v>0</v>
      </c>
      <c r="AA144" s="98">
        <f t="shared" si="23"/>
        <v>509775.95784305857</v>
      </c>
      <c r="AB144" s="98">
        <f>IF(INDEX('Pace of change parameters'!$E$27:$I$27,1,$B$6)=1,MAX(AA144,Y144),Y144)</f>
        <v>490209.98961898452</v>
      </c>
      <c r="AC144" s="96">
        <f t="shared" si="21"/>
        <v>2.3296085208192263E-2</v>
      </c>
      <c r="AD144" s="142">
        <v>1.2019795091496865E-2</v>
      </c>
      <c r="AE144" s="55">
        <f>IF(ROUND(AB144,0)/D144 &gt; (1+'Pace of change parameters'!$G$25), ROUND(AB144,0), ROUNDUP(AB144,0))</f>
        <v>490210</v>
      </c>
      <c r="AF144" s="55">
        <v>1185.1373141976692</v>
      </c>
      <c r="AG144" s="16">
        <f t="shared" si="22"/>
        <v>2.3296106878196499E-2</v>
      </c>
      <c r="AH144" s="16">
        <f t="shared" si="22"/>
        <v>1.2019816522707005E-2</v>
      </c>
      <c r="AI144" s="55"/>
      <c r="AJ144" s="55">
        <v>509775.95784305857</v>
      </c>
      <c r="AK144" s="55">
        <v>1232.4401981205333</v>
      </c>
      <c r="AL144" s="16">
        <f t="shared" si="24"/>
        <v>-3.8381484144221267E-2</v>
      </c>
      <c r="AM144" s="57">
        <f t="shared" si="24"/>
        <v>-3.8381484144221267E-2</v>
      </c>
      <c r="AN144" s="10"/>
    </row>
    <row r="145" spans="1:40" x14ac:dyDescent="0.2">
      <c r="A145" s="188" t="s">
        <v>337</v>
      </c>
      <c r="B145" s="188" t="s">
        <v>338</v>
      </c>
      <c r="D145" s="67">
        <v>485672</v>
      </c>
      <c r="E145" s="72">
        <v>1116.0098719207722</v>
      </c>
      <c r="F145" s="54"/>
      <c r="G145" s="87">
        <v>498719.38454405428</v>
      </c>
      <c r="H145" s="80">
        <v>1134.5450352710543</v>
      </c>
      <c r="I145" s="89"/>
      <c r="J145" s="102">
        <f t="shared" si="17"/>
        <v>-2.6161775436065349E-2</v>
      </c>
      <c r="K145" s="125">
        <f t="shared" si="17"/>
        <v>-1.6337089118594439E-2</v>
      </c>
      <c r="L145" s="102">
        <v>2.2229680864154222E-2</v>
      </c>
      <c r="M145" s="96">
        <f>INDEX('Pace of change parameters'!$E$20:$I$20,1,$B$6)</f>
        <v>1.2019795091496865E-2</v>
      </c>
      <c r="N145" s="107">
        <f>IF(INDEX('Pace of change parameters'!$E$28:$I$28,1,$B$6)=1,(1+L145)*D145,D145)</f>
        <v>496468.33356465551</v>
      </c>
      <c r="O145" s="93">
        <f>IF(K145&lt;INDEX('Pace of change parameters'!$E$16:$I$16,1,$B$6),1,IF(K145&gt;INDEX('Pace of change parameters'!$E$17:$I$17,1,$B$6),0,(K145-INDEX('Pace of change parameters'!$E$17:$I$17,1,$B$6))/(INDEX('Pace of change parameters'!$E$16:$I$16,1,$B$6)-INDEX('Pace of change parameters'!$E$17:$I$17,1,$B$6))))</f>
        <v>0</v>
      </c>
      <c r="P145" s="56">
        <v>2.2229680864154222E-2</v>
      </c>
      <c r="Q145" s="56">
        <v>1.2019795091496865E-2</v>
      </c>
      <c r="R145" s="9">
        <f>IF(INDEX('Pace of change parameters'!$E$29:$I$29,1,$B$6)=1,D145*(1+P145),D145)</f>
        <v>496468.33356465551</v>
      </c>
      <c r="S145" s="102">
        <f>IF(P145&lt;INDEX('Pace of change parameters'!$E$22:$I$22,1,$B$6),INDEX('Pace of change parameters'!$E$22:$I$22,1,$B$6),P145)</f>
        <v>2.2229680864154222E-2</v>
      </c>
      <c r="T145" s="131">
        <v>1.2019795091496865E-2</v>
      </c>
      <c r="U145" s="116">
        <f t="shared" si="19"/>
        <v>496468.33356465551</v>
      </c>
      <c r="V145" s="130">
        <f>IF(J145&gt;INDEX('Pace of change parameters'!$E$24:$I$24,1,$B$6),0,IF(J145&lt;INDEX('Pace of change parameters'!$E$23:$I$23,1,$B$6),1,(J145-INDEX('Pace of change parameters'!$E$24:$I$24,1,$B$6))/(INDEX('Pace of change parameters'!$E$23:$I$23,1,$B$6)-INDEX('Pace of change parameters'!$E$24:$I$24,1,$B$6))))</f>
        <v>1</v>
      </c>
      <c r="W145" s="131">
        <f>MIN(S145, S145+(INDEX('Pace of change parameters'!$E$25:$I$25,1,$B$6)-S145)*(1-V145))</f>
        <v>2.2229680864154222E-2</v>
      </c>
      <c r="X145" s="131">
        <v>1.2019795091496865E-2</v>
      </c>
      <c r="Y145" s="107">
        <f t="shared" si="20"/>
        <v>496468.33356465551</v>
      </c>
      <c r="Z145" s="96">
        <v>0</v>
      </c>
      <c r="AA145" s="98">
        <f t="shared" si="23"/>
        <v>509036.35559321981</v>
      </c>
      <c r="AB145" s="98">
        <f>IF(INDEX('Pace of change parameters'!$E$27:$I$27,1,$B$6)=1,MAX(AA145,Y145),Y145)</f>
        <v>496468.33356465551</v>
      </c>
      <c r="AC145" s="96">
        <f t="shared" si="21"/>
        <v>2.2229680864154222E-2</v>
      </c>
      <c r="AD145" s="142">
        <v>1.2019795091496865E-2</v>
      </c>
      <c r="AE145" s="55">
        <f>IF(ROUND(AB145,0)/D145 &gt; (1+'Pace of change parameters'!$G$25), ROUND(AB145,0), ROUNDUP(AB145,0))</f>
        <v>496468</v>
      </c>
      <c r="AF145" s="55">
        <v>1129.4233230695565</v>
      </c>
      <c r="AG145" s="16">
        <f t="shared" si="22"/>
        <v>2.2228994053600015E-2</v>
      </c>
      <c r="AH145" s="16">
        <f t="shared" si="22"/>
        <v>1.2019115140709635E-2</v>
      </c>
      <c r="AI145" s="55"/>
      <c r="AJ145" s="55">
        <v>509036.35559321981</v>
      </c>
      <c r="AK145" s="55">
        <v>1158.0152845647872</v>
      </c>
      <c r="AL145" s="16">
        <f t="shared" si="24"/>
        <v>-2.4690487143247175E-2</v>
      </c>
      <c r="AM145" s="57">
        <f t="shared" si="24"/>
        <v>-2.4690487143247175E-2</v>
      </c>
      <c r="AN145" s="10"/>
    </row>
    <row r="146" spans="1:40" x14ac:dyDescent="0.2">
      <c r="A146" s="188" t="s">
        <v>339</v>
      </c>
      <c r="B146" s="188" t="s">
        <v>340</v>
      </c>
      <c r="D146" s="67">
        <v>396778</v>
      </c>
      <c r="E146" s="72">
        <v>1188.9928592368567</v>
      </c>
      <c r="F146" s="54"/>
      <c r="G146" s="87">
        <v>408658.40536408074</v>
      </c>
      <c r="H146" s="80">
        <v>1207.6476448247718</v>
      </c>
      <c r="I146" s="89"/>
      <c r="J146" s="102">
        <f t="shared" si="17"/>
        <v>-2.9071726430039524E-2</v>
      </c>
      <c r="K146" s="125">
        <f t="shared" si="17"/>
        <v>-1.544720901651897E-2</v>
      </c>
      <c r="L146" s="102">
        <v>2.62209278593728E-2</v>
      </c>
      <c r="M146" s="96">
        <f>INDEX('Pace of change parameters'!$E$20:$I$20,1,$B$6)</f>
        <v>1.2019795091496865E-2</v>
      </c>
      <c r="N146" s="107">
        <f>IF(INDEX('Pace of change parameters'!$E$28:$I$28,1,$B$6)=1,(1+L146)*D146,D146)</f>
        <v>407181.8873141862</v>
      </c>
      <c r="O146" s="93">
        <f>IF(K146&lt;INDEX('Pace of change parameters'!$E$16:$I$16,1,$B$6),1,IF(K146&gt;INDEX('Pace of change parameters'!$E$17:$I$17,1,$B$6),0,(K146-INDEX('Pace of change parameters'!$E$17:$I$17,1,$B$6))/(INDEX('Pace of change parameters'!$E$16:$I$16,1,$B$6)-INDEX('Pace of change parameters'!$E$17:$I$17,1,$B$6))))</f>
        <v>0</v>
      </c>
      <c r="P146" s="56">
        <v>2.62209278593728E-2</v>
      </c>
      <c r="Q146" s="56">
        <v>1.2019795091496865E-2</v>
      </c>
      <c r="R146" s="9">
        <f>IF(INDEX('Pace of change parameters'!$E$29:$I$29,1,$B$6)=1,D146*(1+P146),D146)</f>
        <v>407181.8873141862</v>
      </c>
      <c r="S146" s="102">
        <f>IF(P146&lt;INDEX('Pace of change parameters'!$E$22:$I$22,1,$B$6),INDEX('Pace of change parameters'!$E$22:$I$22,1,$B$6),P146)</f>
        <v>2.62209278593728E-2</v>
      </c>
      <c r="T146" s="131">
        <v>1.2019795091496865E-2</v>
      </c>
      <c r="U146" s="116">
        <f t="shared" si="19"/>
        <v>407181.8873141862</v>
      </c>
      <c r="V146" s="130">
        <f>IF(J146&gt;INDEX('Pace of change parameters'!$E$24:$I$24,1,$B$6),0,IF(J146&lt;INDEX('Pace of change parameters'!$E$23:$I$23,1,$B$6),1,(J146-INDEX('Pace of change parameters'!$E$24:$I$24,1,$B$6))/(INDEX('Pace of change parameters'!$E$23:$I$23,1,$B$6)-INDEX('Pace of change parameters'!$E$24:$I$24,1,$B$6))))</f>
        <v>1</v>
      </c>
      <c r="W146" s="131">
        <f>MIN(S146, S146+(INDEX('Pace of change parameters'!$E$25:$I$25,1,$B$6)-S146)*(1-V146))</f>
        <v>2.62209278593728E-2</v>
      </c>
      <c r="X146" s="131">
        <v>1.2019795091496865E-2</v>
      </c>
      <c r="Y146" s="107">
        <f t="shared" si="20"/>
        <v>407181.8873141862</v>
      </c>
      <c r="Z146" s="96">
        <v>0</v>
      </c>
      <c r="AA146" s="98">
        <f t="shared" si="23"/>
        <v>417112.29159309488</v>
      </c>
      <c r="AB146" s="98">
        <f>IF(INDEX('Pace of change parameters'!$E$27:$I$27,1,$B$6)=1,MAX(AA146,Y146),Y146)</f>
        <v>407181.8873141862</v>
      </c>
      <c r="AC146" s="96">
        <f t="shared" si="21"/>
        <v>2.62209278593728E-2</v>
      </c>
      <c r="AD146" s="142">
        <v>1.2019795091496865E-2</v>
      </c>
      <c r="AE146" s="55">
        <f>IF(ROUND(AB146,0)/D146 &gt; (1+'Pace of change parameters'!$G$25), ROUND(AB146,0), ROUNDUP(AB146,0))</f>
        <v>407182</v>
      </c>
      <c r="AF146" s="55">
        <v>1203.2846427738282</v>
      </c>
      <c r="AG146" s="16">
        <f t="shared" si="22"/>
        <v>2.6221211861544802E-2</v>
      </c>
      <c r="AH146" s="16">
        <f t="shared" si="22"/>
        <v>1.2020075163567068E-2</v>
      </c>
      <c r="AI146" s="55"/>
      <c r="AJ146" s="55">
        <v>417112.29159309488</v>
      </c>
      <c r="AK146" s="55">
        <v>1232.6301623995414</v>
      </c>
      <c r="AL146" s="16">
        <f t="shared" si="24"/>
        <v>-2.3807237986604779E-2</v>
      </c>
      <c r="AM146" s="57">
        <f t="shared" si="24"/>
        <v>-2.3807237986604779E-2</v>
      </c>
      <c r="AN146" s="10"/>
    </row>
    <row r="147" spans="1:40" x14ac:dyDescent="0.2">
      <c r="A147" s="188" t="s">
        <v>341</v>
      </c>
      <c r="B147" s="188" t="s">
        <v>342</v>
      </c>
      <c r="D147" s="67">
        <v>367702</v>
      </c>
      <c r="E147" s="72">
        <v>1256.977151520887</v>
      </c>
      <c r="F147" s="54"/>
      <c r="G147" s="87">
        <v>377317.53977150877</v>
      </c>
      <c r="H147" s="80">
        <v>1275.2503268622081</v>
      </c>
      <c r="I147" s="89"/>
      <c r="J147" s="102">
        <f t="shared" si="17"/>
        <v>-2.5483945902254224E-2</v>
      </c>
      <c r="K147" s="125">
        <f t="shared" si="17"/>
        <v>-1.4329088929765477E-2</v>
      </c>
      <c r="L147" s="102">
        <v>2.3603940904286524E-2</v>
      </c>
      <c r="M147" s="96">
        <f>INDEX('Pace of change parameters'!$E$20:$I$20,1,$B$6)</f>
        <v>1.2019795091496865E-2</v>
      </c>
      <c r="N147" s="107">
        <f>IF(INDEX('Pace of change parameters'!$E$28:$I$28,1,$B$6)=1,(1+L147)*D147,D147)</f>
        <v>376381.21627838799</v>
      </c>
      <c r="O147" s="93">
        <f>IF(K147&lt;INDEX('Pace of change parameters'!$E$16:$I$16,1,$B$6),1,IF(K147&gt;INDEX('Pace of change parameters'!$E$17:$I$17,1,$B$6),0,(K147-INDEX('Pace of change parameters'!$E$17:$I$17,1,$B$6))/(INDEX('Pace of change parameters'!$E$16:$I$16,1,$B$6)-INDEX('Pace of change parameters'!$E$17:$I$17,1,$B$6))))</f>
        <v>0</v>
      </c>
      <c r="P147" s="56">
        <v>2.3603940904286524E-2</v>
      </c>
      <c r="Q147" s="56">
        <v>1.2019795091496865E-2</v>
      </c>
      <c r="R147" s="9">
        <f>IF(INDEX('Pace of change parameters'!$E$29:$I$29,1,$B$6)=1,D147*(1+P147),D147)</f>
        <v>376381.21627838799</v>
      </c>
      <c r="S147" s="102">
        <f>IF(P147&lt;INDEX('Pace of change parameters'!$E$22:$I$22,1,$B$6),INDEX('Pace of change parameters'!$E$22:$I$22,1,$B$6),P147)</f>
        <v>2.3603940904286524E-2</v>
      </c>
      <c r="T147" s="131">
        <v>1.2019795091496865E-2</v>
      </c>
      <c r="U147" s="116">
        <f t="shared" si="19"/>
        <v>376381.21627838799</v>
      </c>
      <c r="V147" s="130">
        <f>IF(J147&gt;INDEX('Pace of change parameters'!$E$24:$I$24,1,$B$6),0,IF(J147&lt;INDEX('Pace of change parameters'!$E$23:$I$23,1,$B$6),1,(J147-INDEX('Pace of change parameters'!$E$24:$I$24,1,$B$6))/(INDEX('Pace of change parameters'!$E$23:$I$23,1,$B$6)-INDEX('Pace of change parameters'!$E$24:$I$24,1,$B$6))))</f>
        <v>1</v>
      </c>
      <c r="W147" s="131">
        <f>MIN(S147, S147+(INDEX('Pace of change parameters'!$E$25:$I$25,1,$B$6)-S147)*(1-V147))</f>
        <v>2.3603940904286524E-2</v>
      </c>
      <c r="X147" s="131">
        <v>1.2019795091496865E-2</v>
      </c>
      <c r="Y147" s="107">
        <f t="shared" si="20"/>
        <v>376381.21627838799</v>
      </c>
      <c r="Z147" s="96">
        <v>0</v>
      </c>
      <c r="AA147" s="98">
        <f t="shared" si="23"/>
        <v>385123.07983032143</v>
      </c>
      <c r="AB147" s="98">
        <f>IF(INDEX('Pace of change parameters'!$E$27:$I$27,1,$B$6)=1,MAX(AA147,Y147),Y147)</f>
        <v>376381.21627838799</v>
      </c>
      <c r="AC147" s="96">
        <f t="shared" si="21"/>
        <v>2.3603940904286524E-2</v>
      </c>
      <c r="AD147" s="142">
        <v>1.2019795091496865E-2</v>
      </c>
      <c r="AE147" s="55">
        <f>IF(ROUND(AB147,0)/D147 &gt; (1+'Pace of change parameters'!$G$25), ROUND(AB147,0), ROUNDUP(AB147,0))</f>
        <v>376381</v>
      </c>
      <c r="AF147" s="55">
        <v>1272.0850283434613</v>
      </c>
      <c r="AG147" s="16">
        <f t="shared" si="22"/>
        <v>2.3603352714970383E-2</v>
      </c>
      <c r="AH147" s="16">
        <f t="shared" si="22"/>
        <v>1.2019213558730479E-2</v>
      </c>
      <c r="AI147" s="55"/>
      <c r="AJ147" s="55">
        <v>385123.07983032143</v>
      </c>
      <c r="AK147" s="55">
        <v>1301.6313361239688</v>
      </c>
      <c r="AL147" s="16">
        <f t="shared" si="24"/>
        <v>-2.2699444121014545E-2</v>
      </c>
      <c r="AM147" s="57">
        <f t="shared" si="24"/>
        <v>-2.2699444121014545E-2</v>
      </c>
      <c r="AN147" s="10"/>
    </row>
    <row r="148" spans="1:40" x14ac:dyDescent="0.2">
      <c r="A148" s="188" t="s">
        <v>343</v>
      </c>
      <c r="B148" s="188" t="s">
        <v>344</v>
      </c>
      <c r="D148" s="67">
        <v>260917</v>
      </c>
      <c r="E148" s="72">
        <v>1235.3878800520172</v>
      </c>
      <c r="F148" s="54"/>
      <c r="G148" s="87">
        <v>242894.42002676064</v>
      </c>
      <c r="H148" s="80">
        <v>1145.8636430970057</v>
      </c>
      <c r="I148" s="89"/>
      <c r="J148" s="102">
        <f t="shared" si="17"/>
        <v>7.4199234265051262E-2</v>
      </c>
      <c r="K148" s="125">
        <f t="shared" si="17"/>
        <v>7.8128176501916169E-2</v>
      </c>
      <c r="L148" s="102">
        <v>1.5721312641170604E-2</v>
      </c>
      <c r="M148" s="96">
        <f>INDEX('Pace of change parameters'!$E$20:$I$20,1,$B$6)</f>
        <v>1.2019795091496865E-2</v>
      </c>
      <c r="N148" s="107">
        <f>IF(INDEX('Pace of change parameters'!$E$28:$I$28,1,$B$6)=1,(1+L148)*D148,D148)</f>
        <v>265018.9577303963</v>
      </c>
      <c r="O148" s="93">
        <f>IF(K148&lt;INDEX('Pace of change parameters'!$E$16:$I$16,1,$B$6),1,IF(K148&gt;INDEX('Pace of change parameters'!$E$17:$I$17,1,$B$6),0,(K148-INDEX('Pace of change parameters'!$E$17:$I$17,1,$B$6))/(INDEX('Pace of change parameters'!$E$16:$I$16,1,$B$6)-INDEX('Pace of change parameters'!$E$17:$I$17,1,$B$6))))</f>
        <v>0</v>
      </c>
      <c r="P148" s="56">
        <v>1.5721312641170604E-2</v>
      </c>
      <c r="Q148" s="56">
        <v>1.2019795091496865E-2</v>
      </c>
      <c r="R148" s="9">
        <f>IF(INDEX('Pace of change parameters'!$E$29:$I$29,1,$B$6)=1,D148*(1+P148),D148)</f>
        <v>265018.9577303963</v>
      </c>
      <c r="S148" s="102">
        <f>IF(P148&lt;INDEX('Pace of change parameters'!$E$22:$I$22,1,$B$6),INDEX('Pace of change parameters'!$E$22:$I$22,1,$B$6),P148)</f>
        <v>1.9868988667141502E-2</v>
      </c>
      <c r="T148" s="131">
        <v>1.6152356050559646E-2</v>
      </c>
      <c r="U148" s="116">
        <f t="shared" si="19"/>
        <v>266101.15691606456</v>
      </c>
      <c r="V148" s="130">
        <f>IF(J148&gt;INDEX('Pace of change parameters'!$E$24:$I$24,1,$B$6),0,IF(J148&lt;INDEX('Pace of change parameters'!$E$23:$I$23,1,$B$6),1,(J148-INDEX('Pace of change parameters'!$E$24:$I$24,1,$B$6))/(INDEX('Pace of change parameters'!$E$23:$I$23,1,$B$6)-INDEX('Pace of change parameters'!$E$24:$I$24,1,$B$6))))</f>
        <v>0.51601531469897488</v>
      </c>
      <c r="W148" s="131">
        <f>MIN(S148, S148+(INDEX('Pace of change parameters'!$E$25:$I$25,1,$B$6)-S148)*(1-V148))</f>
        <v>1.0528084240831717E-2</v>
      </c>
      <c r="X148" s="131">
        <v>6.8454919867328989E-3</v>
      </c>
      <c r="Y148" s="107">
        <f t="shared" si="20"/>
        <v>263663.9561558651</v>
      </c>
      <c r="Z148" s="96">
        <v>0</v>
      </c>
      <c r="AA148" s="98">
        <f t="shared" si="23"/>
        <v>247919.15894223499</v>
      </c>
      <c r="AB148" s="98">
        <f>IF(INDEX('Pace of change parameters'!$E$27:$I$27,1,$B$6)=1,MAX(AA148,Y148),Y148)</f>
        <v>263663.9561558651</v>
      </c>
      <c r="AC148" s="96">
        <f t="shared" si="21"/>
        <v>1.0528084240831737E-2</v>
      </c>
      <c r="AD148" s="142">
        <v>6.8454919867328989E-3</v>
      </c>
      <c r="AE148" s="55">
        <f>IF(ROUND(AB148,0)/D148 &gt; (1+'Pace of change parameters'!$G$25), ROUND(AB148,0), ROUNDUP(AB148,0))</f>
        <v>263664</v>
      </c>
      <c r="AF148" s="55">
        <v>1243.84492472179</v>
      </c>
      <c r="AG148" s="16">
        <f t="shared" si="22"/>
        <v>1.0528252279460526E-2</v>
      </c>
      <c r="AH148" s="16">
        <f t="shared" si="22"/>
        <v>6.8456594129908677E-3</v>
      </c>
      <c r="AI148" s="55"/>
      <c r="AJ148" s="55">
        <v>247919.15894223499</v>
      </c>
      <c r="AK148" s="55">
        <v>1169.5680395943086</v>
      </c>
      <c r="AL148" s="16">
        <f t="shared" si="24"/>
        <v>6.3507964148239004E-2</v>
      </c>
      <c r="AM148" s="57">
        <f t="shared" si="24"/>
        <v>6.3507964148238782E-2</v>
      </c>
      <c r="AN148" s="10"/>
    </row>
    <row r="149" spans="1:40" x14ac:dyDescent="0.2">
      <c r="A149" s="188" t="s">
        <v>345</v>
      </c>
      <c r="B149" s="188" t="s">
        <v>346</v>
      </c>
      <c r="D149" s="67">
        <v>352321</v>
      </c>
      <c r="E149" s="72">
        <v>1137.3307908624306</v>
      </c>
      <c r="F149" s="54"/>
      <c r="G149" s="87">
        <v>360392.21480132954</v>
      </c>
      <c r="H149" s="80">
        <v>1148.9856273179012</v>
      </c>
      <c r="I149" s="89"/>
      <c r="J149" s="102">
        <f t="shared" si="17"/>
        <v>-2.2395641386923071E-2</v>
      </c>
      <c r="K149" s="125">
        <f t="shared" si="17"/>
        <v>-1.0143587681489707E-2</v>
      </c>
      <c r="L149" s="102">
        <v>2.4703168248725538E-2</v>
      </c>
      <c r="M149" s="96">
        <f>INDEX('Pace of change parameters'!$E$20:$I$20,1,$B$6)</f>
        <v>1.2019795091496865E-2</v>
      </c>
      <c r="N149" s="107">
        <f>IF(INDEX('Pace of change parameters'!$E$28:$I$28,1,$B$6)=1,(1+L149)*D149,D149)</f>
        <v>361024.44494055922</v>
      </c>
      <c r="O149" s="93">
        <f>IF(K149&lt;INDEX('Pace of change parameters'!$E$16:$I$16,1,$B$6),1,IF(K149&gt;INDEX('Pace of change parameters'!$E$17:$I$17,1,$B$6),0,(K149-INDEX('Pace of change parameters'!$E$17:$I$17,1,$B$6))/(INDEX('Pace of change parameters'!$E$16:$I$16,1,$B$6)-INDEX('Pace of change parameters'!$E$17:$I$17,1,$B$6))))</f>
        <v>0</v>
      </c>
      <c r="P149" s="56">
        <v>2.4703168248725538E-2</v>
      </c>
      <c r="Q149" s="56">
        <v>1.2019795091496865E-2</v>
      </c>
      <c r="R149" s="9">
        <f>IF(INDEX('Pace of change parameters'!$E$29:$I$29,1,$B$6)=1,D149*(1+P149),D149)</f>
        <v>361024.44494055922</v>
      </c>
      <c r="S149" s="102">
        <f>IF(P149&lt;INDEX('Pace of change parameters'!$E$22:$I$22,1,$B$6),INDEX('Pace of change parameters'!$E$22:$I$22,1,$B$6),P149)</f>
        <v>2.4703168248725538E-2</v>
      </c>
      <c r="T149" s="131">
        <v>1.2019795091496865E-2</v>
      </c>
      <c r="U149" s="116">
        <f t="shared" si="19"/>
        <v>361024.44494055922</v>
      </c>
      <c r="V149" s="130">
        <f>IF(J149&gt;INDEX('Pace of change parameters'!$E$24:$I$24,1,$B$6),0,IF(J149&lt;INDEX('Pace of change parameters'!$E$23:$I$23,1,$B$6),1,(J149-INDEX('Pace of change parameters'!$E$24:$I$24,1,$B$6))/(INDEX('Pace of change parameters'!$E$23:$I$23,1,$B$6)-INDEX('Pace of change parameters'!$E$24:$I$24,1,$B$6))))</f>
        <v>1</v>
      </c>
      <c r="W149" s="131">
        <f>MIN(S149, S149+(INDEX('Pace of change parameters'!$E$25:$I$25,1,$B$6)-S149)*(1-V149))</f>
        <v>2.4703168248725538E-2</v>
      </c>
      <c r="X149" s="131">
        <v>1.2019795091496865E-2</v>
      </c>
      <c r="Y149" s="107">
        <f t="shared" si="20"/>
        <v>361024.44494055922</v>
      </c>
      <c r="Z149" s="96">
        <v>0</v>
      </c>
      <c r="AA149" s="98">
        <f t="shared" si="23"/>
        <v>367847.62191338558</v>
      </c>
      <c r="AB149" s="98">
        <f>IF(INDEX('Pace of change parameters'!$E$27:$I$27,1,$B$6)=1,MAX(AA149,Y149),Y149)</f>
        <v>361024.44494055922</v>
      </c>
      <c r="AC149" s="96">
        <f t="shared" si="21"/>
        <v>2.4703168248725538E-2</v>
      </c>
      <c r="AD149" s="142">
        <v>1.2019795091496865E-2</v>
      </c>
      <c r="AE149" s="55">
        <f>IF(ROUND(AB149,0)/D149 &gt; (1+'Pace of change parameters'!$G$25), ROUND(AB149,0), ROUNDUP(AB149,0))</f>
        <v>361024</v>
      </c>
      <c r="AF149" s="55">
        <v>1150.9998553811367</v>
      </c>
      <c r="AG149" s="16">
        <f t="shared" si="22"/>
        <v>2.4701905364709953E-2</v>
      </c>
      <c r="AH149" s="16">
        <f t="shared" si="22"/>
        <v>1.2018547838963389E-2</v>
      </c>
      <c r="AI149" s="55"/>
      <c r="AJ149" s="55">
        <v>367847.62191338558</v>
      </c>
      <c r="AK149" s="55">
        <v>1172.7546080720447</v>
      </c>
      <c r="AL149" s="16">
        <f t="shared" si="24"/>
        <v>-1.8550131921179824E-2</v>
      </c>
      <c r="AM149" s="57">
        <f t="shared" si="24"/>
        <v>-1.8550131921179824E-2</v>
      </c>
      <c r="AN149" s="10"/>
    </row>
    <row r="150" spans="1:40" x14ac:dyDescent="0.2">
      <c r="A150" s="188" t="s">
        <v>347</v>
      </c>
      <c r="B150" s="188" t="s">
        <v>348</v>
      </c>
      <c r="D150" s="67">
        <v>288768</v>
      </c>
      <c r="E150" s="72">
        <v>1087.6599235555509</v>
      </c>
      <c r="F150" s="54"/>
      <c r="G150" s="87">
        <v>297482.28830995271</v>
      </c>
      <c r="H150" s="80">
        <v>1107.5748015281758</v>
      </c>
      <c r="I150" s="89"/>
      <c r="J150" s="102">
        <f t="shared" si="17"/>
        <v>-2.9293469401018957E-2</v>
      </c>
      <c r="K150" s="125">
        <f t="shared" si="17"/>
        <v>-1.7980616699790786E-2</v>
      </c>
      <c r="L150" s="102">
        <v>2.3814122740176469E-2</v>
      </c>
      <c r="M150" s="96">
        <f>INDEX('Pace of change parameters'!$E$20:$I$20,1,$B$6)</f>
        <v>1.2019795091496865E-2</v>
      </c>
      <c r="N150" s="107">
        <f>IF(INDEX('Pace of change parameters'!$E$28:$I$28,1,$B$6)=1,(1+L150)*D150,D150)</f>
        <v>295644.75659543526</v>
      </c>
      <c r="O150" s="93">
        <f>IF(K150&lt;INDEX('Pace of change parameters'!$E$16:$I$16,1,$B$6),1,IF(K150&gt;INDEX('Pace of change parameters'!$E$17:$I$17,1,$B$6),0,(K150-INDEX('Pace of change parameters'!$E$17:$I$17,1,$B$6))/(INDEX('Pace of change parameters'!$E$16:$I$16,1,$B$6)-INDEX('Pace of change parameters'!$E$17:$I$17,1,$B$6))))</f>
        <v>0</v>
      </c>
      <c r="P150" s="56">
        <v>2.3814122740176469E-2</v>
      </c>
      <c r="Q150" s="56">
        <v>1.2019795091496865E-2</v>
      </c>
      <c r="R150" s="9">
        <f>IF(INDEX('Pace of change parameters'!$E$29:$I$29,1,$B$6)=1,D150*(1+P150),D150)</f>
        <v>295644.75659543526</v>
      </c>
      <c r="S150" s="102">
        <f>IF(P150&lt;INDEX('Pace of change parameters'!$E$22:$I$22,1,$B$6),INDEX('Pace of change parameters'!$E$22:$I$22,1,$B$6),P150)</f>
        <v>2.3814122740176469E-2</v>
      </c>
      <c r="T150" s="131">
        <v>1.2019795091496865E-2</v>
      </c>
      <c r="U150" s="116">
        <f t="shared" si="19"/>
        <v>295644.75659543526</v>
      </c>
      <c r="V150" s="130">
        <f>IF(J150&gt;INDEX('Pace of change parameters'!$E$24:$I$24,1,$B$6),0,IF(J150&lt;INDEX('Pace of change parameters'!$E$23:$I$23,1,$B$6),1,(J150-INDEX('Pace of change parameters'!$E$24:$I$24,1,$B$6))/(INDEX('Pace of change parameters'!$E$23:$I$23,1,$B$6)-INDEX('Pace of change parameters'!$E$24:$I$24,1,$B$6))))</f>
        <v>1</v>
      </c>
      <c r="W150" s="131">
        <f>MIN(S150, S150+(INDEX('Pace of change parameters'!$E$25:$I$25,1,$B$6)-S150)*(1-V150))</f>
        <v>2.3814122740176469E-2</v>
      </c>
      <c r="X150" s="131">
        <v>1.2019795091496865E-2</v>
      </c>
      <c r="Y150" s="107">
        <f t="shared" si="20"/>
        <v>295644.75659543526</v>
      </c>
      <c r="Z150" s="96">
        <v>0</v>
      </c>
      <c r="AA150" s="98">
        <f t="shared" si="23"/>
        <v>303636.28242217109</v>
      </c>
      <c r="AB150" s="98">
        <f>IF(INDEX('Pace of change parameters'!$E$27:$I$27,1,$B$6)=1,MAX(AA150,Y150),Y150)</f>
        <v>295644.75659543526</v>
      </c>
      <c r="AC150" s="96">
        <f t="shared" si="21"/>
        <v>2.3814122740176469E-2</v>
      </c>
      <c r="AD150" s="142">
        <v>1.2019795091496865E-2</v>
      </c>
      <c r="AE150" s="55">
        <f>IF(ROUND(AB150,0)/D150 &gt; (1+'Pace of change parameters'!$G$25), ROUND(AB150,0), ROUNDUP(AB150,0))</f>
        <v>295645</v>
      </c>
      <c r="AF150" s="55">
        <v>1100.7342792005886</v>
      </c>
      <c r="AG150" s="16">
        <f t="shared" si="22"/>
        <v>2.3814965647163122E-2</v>
      </c>
      <c r="AH150" s="16">
        <f t="shared" si="22"/>
        <v>1.2020628288204049E-2</v>
      </c>
      <c r="AI150" s="55"/>
      <c r="AJ150" s="55">
        <v>303636.28242217109</v>
      </c>
      <c r="AK150" s="55">
        <v>1130.4871195897611</v>
      </c>
      <c r="AL150" s="16">
        <f t="shared" si="24"/>
        <v>-2.6318601843043687E-2</v>
      </c>
      <c r="AM150" s="57">
        <f t="shared" si="24"/>
        <v>-2.6318601843043909E-2</v>
      </c>
      <c r="AN150" s="10"/>
    </row>
    <row r="151" spans="1:40" x14ac:dyDescent="0.2">
      <c r="A151" s="188" t="s">
        <v>349</v>
      </c>
      <c r="B151" s="188" t="s">
        <v>350</v>
      </c>
      <c r="D151" s="67">
        <v>352441</v>
      </c>
      <c r="E151" s="72">
        <v>1293.3374293343529</v>
      </c>
      <c r="F151" s="54"/>
      <c r="G151" s="87">
        <v>359806.28362885385</v>
      </c>
      <c r="H151" s="80">
        <v>1305.7074281961868</v>
      </c>
      <c r="I151" s="89"/>
      <c r="J151" s="102">
        <f t="shared" si="17"/>
        <v>-2.0470136192649924E-2</v>
      </c>
      <c r="K151" s="125">
        <f t="shared" si="17"/>
        <v>-9.4737906783013415E-3</v>
      </c>
      <c r="L151" s="102">
        <v>2.3380877326325988E-2</v>
      </c>
      <c r="M151" s="96">
        <f>INDEX('Pace of change parameters'!$E$20:$I$20,1,$B$6)</f>
        <v>1.2019795091496865E-2</v>
      </c>
      <c r="N151" s="107">
        <f>IF(INDEX('Pace of change parameters'!$E$28:$I$28,1,$B$6)=1,(1+L151)*D151,D151)</f>
        <v>360681.37978576764</v>
      </c>
      <c r="O151" s="93">
        <f>IF(K151&lt;INDEX('Pace of change parameters'!$E$16:$I$16,1,$B$6),1,IF(K151&gt;INDEX('Pace of change parameters'!$E$17:$I$17,1,$B$6),0,(K151-INDEX('Pace of change parameters'!$E$17:$I$17,1,$B$6))/(INDEX('Pace of change parameters'!$E$16:$I$16,1,$B$6)-INDEX('Pace of change parameters'!$E$17:$I$17,1,$B$6))))</f>
        <v>0</v>
      </c>
      <c r="P151" s="56">
        <v>2.3380877326325988E-2</v>
      </c>
      <c r="Q151" s="56">
        <v>1.2019795091496865E-2</v>
      </c>
      <c r="R151" s="9">
        <f>IF(INDEX('Pace of change parameters'!$E$29:$I$29,1,$B$6)=1,D151*(1+P151),D151)</f>
        <v>360681.37978576764</v>
      </c>
      <c r="S151" s="102">
        <f>IF(P151&lt;INDEX('Pace of change parameters'!$E$22:$I$22,1,$B$6),INDEX('Pace of change parameters'!$E$22:$I$22,1,$B$6),P151)</f>
        <v>2.3380877326325988E-2</v>
      </c>
      <c r="T151" s="131">
        <v>1.2019795091496865E-2</v>
      </c>
      <c r="U151" s="116">
        <f t="shared" si="19"/>
        <v>360681.37978576764</v>
      </c>
      <c r="V151" s="130">
        <f>IF(J151&gt;INDEX('Pace of change parameters'!$E$24:$I$24,1,$B$6),0,IF(J151&lt;INDEX('Pace of change parameters'!$E$23:$I$23,1,$B$6),1,(J151-INDEX('Pace of change parameters'!$E$24:$I$24,1,$B$6))/(INDEX('Pace of change parameters'!$E$23:$I$23,1,$B$6)-INDEX('Pace of change parameters'!$E$24:$I$24,1,$B$6))))</f>
        <v>1</v>
      </c>
      <c r="W151" s="131">
        <f>MIN(S151, S151+(INDEX('Pace of change parameters'!$E$25:$I$25,1,$B$6)-S151)*(1-V151))</f>
        <v>2.3380877326325988E-2</v>
      </c>
      <c r="X151" s="131">
        <v>1.2019795091496865E-2</v>
      </c>
      <c r="Y151" s="107">
        <f t="shared" si="20"/>
        <v>360681.37978576764</v>
      </c>
      <c r="Z151" s="96">
        <v>0</v>
      </c>
      <c r="AA151" s="98">
        <f t="shared" si="23"/>
        <v>367249.56962604937</v>
      </c>
      <c r="AB151" s="98">
        <f>IF(INDEX('Pace of change parameters'!$E$27:$I$27,1,$B$6)=1,MAX(AA151,Y151),Y151)</f>
        <v>360681.37978576764</v>
      </c>
      <c r="AC151" s="96">
        <f t="shared" si="21"/>
        <v>2.3380877326325988E-2</v>
      </c>
      <c r="AD151" s="142">
        <v>1.2019795091496865E-2</v>
      </c>
      <c r="AE151" s="55">
        <f>IF(ROUND(AB151,0)/D151 &gt; (1+'Pace of change parameters'!$G$25), ROUND(AB151,0), ROUNDUP(AB151,0))</f>
        <v>360681</v>
      </c>
      <c r="AF151" s="55">
        <v>1308.8817020077818</v>
      </c>
      <c r="AG151" s="16">
        <f t="shared" si="22"/>
        <v>2.337979973953086E-2</v>
      </c>
      <c r="AH151" s="16">
        <f t="shared" si="22"/>
        <v>1.2018729467552003E-2</v>
      </c>
      <c r="AI151" s="55"/>
      <c r="AJ151" s="55">
        <v>367249.56962604937</v>
      </c>
      <c r="AK151" s="55">
        <v>1332.7185012622481</v>
      </c>
      <c r="AL151" s="16">
        <f t="shared" si="24"/>
        <v>-1.7885847035131408E-2</v>
      </c>
      <c r="AM151" s="57">
        <f t="shared" si="24"/>
        <v>-1.7885847035131519E-2</v>
      </c>
      <c r="AN151" s="10"/>
    </row>
    <row r="152" spans="1:40" x14ac:dyDescent="0.2">
      <c r="A152" s="188" t="s">
        <v>351</v>
      </c>
      <c r="B152" s="188" t="s">
        <v>352</v>
      </c>
      <c r="D152" s="67">
        <v>352389</v>
      </c>
      <c r="E152" s="72">
        <v>1122.3604457910403</v>
      </c>
      <c r="F152" s="54"/>
      <c r="G152" s="87">
        <v>367739.70248526405</v>
      </c>
      <c r="H152" s="80">
        <v>1154.5238927593348</v>
      </c>
      <c r="I152" s="89"/>
      <c r="J152" s="102">
        <f t="shared" si="17"/>
        <v>-4.1743391810894259E-2</v>
      </c>
      <c r="K152" s="125">
        <f t="shared" si="17"/>
        <v>-2.7858623948806449E-2</v>
      </c>
      <c r="L152" s="102">
        <v>2.668357075095984E-2</v>
      </c>
      <c r="M152" s="96">
        <f>INDEX('Pace of change parameters'!$E$20:$I$20,1,$B$6)</f>
        <v>1.2019795091496865E-2</v>
      </c>
      <c r="N152" s="107">
        <f>IF(INDEX('Pace of change parameters'!$E$28:$I$28,1,$B$6)=1,(1+L152)*D152,D152)</f>
        <v>361791.99681335996</v>
      </c>
      <c r="O152" s="93">
        <f>IF(K152&lt;INDEX('Pace of change parameters'!$E$16:$I$16,1,$B$6),1,IF(K152&gt;INDEX('Pace of change parameters'!$E$17:$I$17,1,$B$6),0,(K152-INDEX('Pace of change parameters'!$E$17:$I$17,1,$B$6))/(INDEX('Pace of change parameters'!$E$16:$I$16,1,$B$6)-INDEX('Pace of change parameters'!$E$17:$I$17,1,$B$6))))</f>
        <v>0</v>
      </c>
      <c r="P152" s="56">
        <v>2.668357075095984E-2</v>
      </c>
      <c r="Q152" s="56">
        <v>1.2019795091496865E-2</v>
      </c>
      <c r="R152" s="9">
        <f>IF(INDEX('Pace of change parameters'!$E$29:$I$29,1,$B$6)=1,D152*(1+P152),D152)</f>
        <v>361791.99681335996</v>
      </c>
      <c r="S152" s="102">
        <f>IF(P152&lt;INDEX('Pace of change parameters'!$E$22:$I$22,1,$B$6),INDEX('Pace of change parameters'!$E$22:$I$22,1,$B$6),P152)</f>
        <v>2.668357075095984E-2</v>
      </c>
      <c r="T152" s="131">
        <v>1.2019795091496865E-2</v>
      </c>
      <c r="U152" s="116">
        <f t="shared" si="19"/>
        <v>361791.99681335996</v>
      </c>
      <c r="V152" s="130">
        <f>IF(J152&gt;INDEX('Pace of change parameters'!$E$24:$I$24,1,$B$6),0,IF(J152&lt;INDEX('Pace of change parameters'!$E$23:$I$23,1,$B$6),1,(J152-INDEX('Pace of change parameters'!$E$24:$I$24,1,$B$6))/(INDEX('Pace of change parameters'!$E$23:$I$23,1,$B$6)-INDEX('Pace of change parameters'!$E$24:$I$24,1,$B$6))))</f>
        <v>1</v>
      </c>
      <c r="W152" s="131">
        <f>MIN(S152, S152+(INDEX('Pace of change parameters'!$E$25:$I$25,1,$B$6)-S152)*(1-V152))</f>
        <v>2.668357075095984E-2</v>
      </c>
      <c r="X152" s="131">
        <v>1.2019795091496865E-2</v>
      </c>
      <c r="Y152" s="107">
        <f t="shared" si="20"/>
        <v>361791.99681335996</v>
      </c>
      <c r="Z152" s="96">
        <v>0</v>
      </c>
      <c r="AA152" s="98">
        <f t="shared" si="23"/>
        <v>375347.10653200623</v>
      </c>
      <c r="AB152" s="98">
        <f>IF(INDEX('Pace of change parameters'!$E$27:$I$27,1,$B$6)=1,MAX(AA152,Y152),Y152)</f>
        <v>361791.99681335996</v>
      </c>
      <c r="AC152" s="96">
        <f t="shared" si="21"/>
        <v>2.668357075095984E-2</v>
      </c>
      <c r="AD152" s="142">
        <v>1.2019795091496865E-2</v>
      </c>
      <c r="AE152" s="55">
        <f>IF(ROUND(AB152,0)/D152 &gt; (1+'Pace of change parameters'!$G$25), ROUND(AB152,0), ROUNDUP(AB152,0))</f>
        <v>361792</v>
      </c>
      <c r="AF152" s="55">
        <v>1135.8509983727499</v>
      </c>
      <c r="AG152" s="16">
        <f t="shared" si="22"/>
        <v>2.6683579793920886E-2</v>
      </c>
      <c r="AH152" s="16">
        <f t="shared" si="22"/>
        <v>1.2019804005300117E-2</v>
      </c>
      <c r="AI152" s="55"/>
      <c r="AJ152" s="55">
        <v>375347.10653200623</v>
      </c>
      <c r="AK152" s="55">
        <v>1178.4074432013483</v>
      </c>
      <c r="AL152" s="16">
        <f t="shared" si="24"/>
        <v>-3.6113523445665319E-2</v>
      </c>
      <c r="AM152" s="57">
        <f t="shared" si="24"/>
        <v>-3.6113523445665319E-2</v>
      </c>
      <c r="AN152" s="10"/>
    </row>
    <row r="153" spans="1:40" x14ac:dyDescent="0.2">
      <c r="A153" s="188" t="s">
        <v>353</v>
      </c>
      <c r="B153" s="188" t="s">
        <v>354</v>
      </c>
      <c r="D153" s="67">
        <v>338839</v>
      </c>
      <c r="E153" s="72">
        <v>1074.7863087894998</v>
      </c>
      <c r="F153" s="54"/>
      <c r="G153" s="87">
        <v>352476.44687191502</v>
      </c>
      <c r="H153" s="80">
        <v>1102.2088285928548</v>
      </c>
      <c r="I153" s="89"/>
      <c r="J153" s="102">
        <f t="shared" ref="J153:K216" si="25">D153/G153-1</f>
        <v>-3.8690377734290626E-2</v>
      </c>
      <c r="K153" s="125">
        <f t="shared" si="25"/>
        <v>-2.4879604564920998E-2</v>
      </c>
      <c r="L153" s="102">
        <v>2.6559102208779883E-2</v>
      </c>
      <c r="M153" s="96">
        <f>INDEX('Pace of change parameters'!$E$20:$I$20,1,$B$6)</f>
        <v>1.2019795091496865E-2</v>
      </c>
      <c r="N153" s="107">
        <f>IF(INDEX('Pace of change parameters'!$E$28:$I$28,1,$B$6)=1,(1+L153)*D153,D153)</f>
        <v>347838.25963332079</v>
      </c>
      <c r="O153" s="93">
        <f>IF(K153&lt;INDEX('Pace of change parameters'!$E$16:$I$16,1,$B$6),1,IF(K153&gt;INDEX('Pace of change parameters'!$E$17:$I$17,1,$B$6),0,(K153-INDEX('Pace of change parameters'!$E$17:$I$17,1,$B$6))/(INDEX('Pace of change parameters'!$E$16:$I$16,1,$B$6)-INDEX('Pace of change parameters'!$E$17:$I$17,1,$B$6))))</f>
        <v>0</v>
      </c>
      <c r="P153" s="56">
        <v>2.6559102208779883E-2</v>
      </c>
      <c r="Q153" s="56">
        <v>1.2019795091496865E-2</v>
      </c>
      <c r="R153" s="9">
        <f>IF(INDEX('Pace of change parameters'!$E$29:$I$29,1,$B$6)=1,D153*(1+P153),D153)</f>
        <v>347838.25963332079</v>
      </c>
      <c r="S153" s="102">
        <f>IF(P153&lt;INDEX('Pace of change parameters'!$E$22:$I$22,1,$B$6),INDEX('Pace of change parameters'!$E$22:$I$22,1,$B$6),P153)</f>
        <v>2.6559102208779883E-2</v>
      </c>
      <c r="T153" s="131">
        <v>1.2019795091496865E-2</v>
      </c>
      <c r="U153" s="116">
        <f t="shared" si="19"/>
        <v>347838.25963332079</v>
      </c>
      <c r="V153" s="130">
        <f>IF(J153&gt;INDEX('Pace of change parameters'!$E$24:$I$24,1,$B$6),0,IF(J153&lt;INDEX('Pace of change parameters'!$E$23:$I$23,1,$B$6),1,(J153-INDEX('Pace of change parameters'!$E$24:$I$24,1,$B$6))/(INDEX('Pace of change parameters'!$E$23:$I$23,1,$B$6)-INDEX('Pace of change parameters'!$E$24:$I$24,1,$B$6))))</f>
        <v>1</v>
      </c>
      <c r="W153" s="131">
        <f>MIN(S153, S153+(INDEX('Pace of change parameters'!$E$25:$I$25,1,$B$6)-S153)*(1-V153))</f>
        <v>2.6559102208779883E-2</v>
      </c>
      <c r="X153" s="131">
        <v>1.2019795091496865E-2</v>
      </c>
      <c r="Y153" s="107">
        <f t="shared" si="20"/>
        <v>347838.25963332079</v>
      </c>
      <c r="Z153" s="96">
        <v>0</v>
      </c>
      <c r="AA153" s="98">
        <f t="shared" si="23"/>
        <v>359768.1010778466</v>
      </c>
      <c r="AB153" s="98">
        <f>IF(INDEX('Pace of change parameters'!$E$27:$I$27,1,$B$6)=1,MAX(AA153,Y153),Y153)</f>
        <v>347838.25963332079</v>
      </c>
      <c r="AC153" s="96">
        <f t="shared" si="21"/>
        <v>2.6559102208779883E-2</v>
      </c>
      <c r="AD153" s="142">
        <v>1.2019795091496865E-2</v>
      </c>
      <c r="AE153" s="55">
        <f>IF(ROUND(AB153,0)/D153 &gt; (1+'Pace of change parameters'!$G$25), ROUND(AB153,0), ROUNDUP(AB153,0))</f>
        <v>347838</v>
      </c>
      <c r="AF153" s="55">
        <v>1087.704208103868</v>
      </c>
      <c r="AG153" s="16">
        <f t="shared" si="22"/>
        <v>2.6558335964868229E-2</v>
      </c>
      <c r="AH153" s="16">
        <f t="shared" si="22"/>
        <v>1.2019039700009948E-2</v>
      </c>
      <c r="AI153" s="55"/>
      <c r="AJ153" s="55">
        <v>359768.1010778466</v>
      </c>
      <c r="AK153" s="55">
        <v>1125.0101411689104</v>
      </c>
      <c r="AL153" s="16">
        <f t="shared" si="24"/>
        <v>-3.3160530469779403E-2</v>
      </c>
      <c r="AM153" s="57">
        <f t="shared" si="24"/>
        <v>-3.3160530469779292E-2</v>
      </c>
      <c r="AN153" s="10"/>
    </row>
    <row r="154" spans="1:40" x14ac:dyDescent="0.2">
      <c r="A154" s="188" t="s">
        <v>355</v>
      </c>
      <c r="B154" s="188" t="s">
        <v>356</v>
      </c>
      <c r="D154" s="67">
        <v>335737</v>
      </c>
      <c r="E154" s="72">
        <v>1385.3910085903401</v>
      </c>
      <c r="F154" s="54"/>
      <c r="G154" s="87">
        <v>320359.92891977646</v>
      </c>
      <c r="H154" s="80">
        <v>1302.2816797442883</v>
      </c>
      <c r="I154" s="89"/>
      <c r="J154" s="102">
        <f t="shared" si="25"/>
        <v>4.7999358509266621E-2</v>
      </c>
      <c r="K154" s="125">
        <f t="shared" si="25"/>
        <v>6.381824311801032E-2</v>
      </c>
      <c r="L154" s="102">
        <v>2.7295591045312095E-2</v>
      </c>
      <c r="M154" s="96">
        <f>INDEX('Pace of change parameters'!$E$20:$I$20,1,$B$6)</f>
        <v>1.2019795091496865E-2</v>
      </c>
      <c r="N154" s="107">
        <f>IF(INDEX('Pace of change parameters'!$E$28:$I$28,1,$B$6)=1,(1+L154)*D154,D154)</f>
        <v>344901.13985077996</v>
      </c>
      <c r="O154" s="93">
        <f>IF(K154&lt;INDEX('Pace of change parameters'!$E$16:$I$16,1,$B$6),1,IF(K154&gt;INDEX('Pace of change parameters'!$E$17:$I$17,1,$B$6),0,(K154-INDEX('Pace of change parameters'!$E$17:$I$17,1,$B$6))/(INDEX('Pace of change parameters'!$E$16:$I$16,1,$B$6)-INDEX('Pace of change parameters'!$E$17:$I$17,1,$B$6))))</f>
        <v>0</v>
      </c>
      <c r="P154" s="56">
        <v>2.7295591045312095E-2</v>
      </c>
      <c r="Q154" s="56">
        <v>1.2019795091496865E-2</v>
      </c>
      <c r="R154" s="9">
        <f>IF(INDEX('Pace of change parameters'!$E$29:$I$29,1,$B$6)=1,D154*(1+P154),D154)</f>
        <v>344901.13985077996</v>
      </c>
      <c r="S154" s="102">
        <f>IF(P154&lt;INDEX('Pace of change parameters'!$E$22:$I$22,1,$B$6),INDEX('Pace of change parameters'!$E$22:$I$22,1,$B$6),P154)</f>
        <v>2.7295591045312095E-2</v>
      </c>
      <c r="T154" s="131">
        <v>1.2019795091496865E-2</v>
      </c>
      <c r="U154" s="116">
        <f t="shared" si="19"/>
        <v>344901.13985077996</v>
      </c>
      <c r="V154" s="130">
        <f>IF(J154&gt;INDEX('Pace of change parameters'!$E$24:$I$24,1,$B$6),0,IF(J154&lt;INDEX('Pace of change parameters'!$E$23:$I$23,1,$B$6),1,(J154-INDEX('Pace of change parameters'!$E$24:$I$24,1,$B$6))/(INDEX('Pace of change parameters'!$E$23:$I$23,1,$B$6)-INDEX('Pace of change parameters'!$E$24:$I$24,1,$B$6))))</f>
        <v>1</v>
      </c>
      <c r="W154" s="131">
        <f>MIN(S154, S154+(INDEX('Pace of change parameters'!$E$25:$I$25,1,$B$6)-S154)*(1-V154))</f>
        <v>2.7295591045312095E-2</v>
      </c>
      <c r="X154" s="131">
        <v>1.2019795091496865E-2</v>
      </c>
      <c r="Y154" s="107">
        <f t="shared" si="20"/>
        <v>344901.13985077996</v>
      </c>
      <c r="Z154" s="96">
        <v>0</v>
      </c>
      <c r="AA154" s="98">
        <f t="shared" si="23"/>
        <v>326987.19109247049</v>
      </c>
      <c r="AB154" s="98">
        <f>IF(INDEX('Pace of change parameters'!$E$27:$I$27,1,$B$6)=1,MAX(AA154,Y154),Y154)</f>
        <v>344901.13985077996</v>
      </c>
      <c r="AC154" s="96">
        <f t="shared" si="21"/>
        <v>2.7295591045312095E-2</v>
      </c>
      <c r="AD154" s="142">
        <v>1.2019795091496865E-2</v>
      </c>
      <c r="AE154" s="55">
        <f>IF(ROUND(AB154,0)/D154 &gt; (1+'Pace of change parameters'!$G$25), ROUND(AB154,0), ROUNDUP(AB154,0))</f>
        <v>344901</v>
      </c>
      <c r="AF154" s="55">
        <v>1402.042556133672</v>
      </c>
      <c r="AG154" s="16">
        <f t="shared" si="22"/>
        <v>2.7295174496704266E-2</v>
      </c>
      <c r="AH154" s="16">
        <f t="shared" si="22"/>
        <v>1.201938473693076E-2</v>
      </c>
      <c r="AI154" s="55"/>
      <c r="AJ154" s="55">
        <v>326987.19109247049</v>
      </c>
      <c r="AK154" s="55">
        <v>1329.221884605312</v>
      </c>
      <c r="AL154" s="16">
        <f t="shared" si="24"/>
        <v>5.478443619665696E-2</v>
      </c>
      <c r="AM154" s="57">
        <f t="shared" si="24"/>
        <v>5.478443619665696E-2</v>
      </c>
      <c r="AN154" s="10"/>
    </row>
    <row r="155" spans="1:40" x14ac:dyDescent="0.2">
      <c r="A155" s="188" t="s">
        <v>357</v>
      </c>
      <c r="B155" s="188" t="s">
        <v>358</v>
      </c>
      <c r="D155" s="67">
        <v>223132</v>
      </c>
      <c r="E155" s="72">
        <v>1066.825941424155</v>
      </c>
      <c r="F155" s="54"/>
      <c r="G155" s="87">
        <v>226301.67529524936</v>
      </c>
      <c r="H155" s="80">
        <v>1066.1329982085201</v>
      </c>
      <c r="I155" s="89"/>
      <c r="J155" s="102">
        <f t="shared" si="25"/>
        <v>-1.4006415512010539E-2</v>
      </c>
      <c r="K155" s="125">
        <f t="shared" si="25"/>
        <v>6.4995944858581289E-4</v>
      </c>
      <c r="L155" s="102">
        <v>2.7063038595062983E-2</v>
      </c>
      <c r="M155" s="96">
        <f>INDEX('Pace of change parameters'!$E$20:$I$20,1,$B$6)</f>
        <v>1.2019795091496865E-2</v>
      </c>
      <c r="N155" s="107">
        <f>IF(INDEX('Pace of change parameters'!$E$28:$I$28,1,$B$6)=1,(1+L155)*D155,D155)</f>
        <v>229170.62992779361</v>
      </c>
      <c r="O155" s="93">
        <f>IF(K155&lt;INDEX('Pace of change parameters'!$E$16:$I$16,1,$B$6),1,IF(K155&gt;INDEX('Pace of change parameters'!$E$17:$I$17,1,$B$6),0,(K155-INDEX('Pace of change parameters'!$E$17:$I$17,1,$B$6))/(INDEX('Pace of change parameters'!$E$16:$I$16,1,$B$6)-INDEX('Pace of change parameters'!$E$17:$I$17,1,$B$6))))</f>
        <v>0</v>
      </c>
      <c r="P155" s="56">
        <v>2.7063038595062983E-2</v>
      </c>
      <c r="Q155" s="56">
        <v>1.2019795091496865E-2</v>
      </c>
      <c r="R155" s="9">
        <f>IF(INDEX('Pace of change parameters'!$E$29:$I$29,1,$B$6)=1,D155*(1+P155),D155)</f>
        <v>229170.62992779361</v>
      </c>
      <c r="S155" s="102">
        <f>IF(P155&lt;INDEX('Pace of change parameters'!$E$22:$I$22,1,$B$6),INDEX('Pace of change parameters'!$E$22:$I$22,1,$B$6),P155)</f>
        <v>2.7063038595062983E-2</v>
      </c>
      <c r="T155" s="131">
        <v>1.2019795091496865E-2</v>
      </c>
      <c r="U155" s="116">
        <f t="shared" si="19"/>
        <v>229170.62992779361</v>
      </c>
      <c r="V155" s="130">
        <f>IF(J155&gt;INDEX('Pace of change parameters'!$E$24:$I$24,1,$B$6),0,IF(J155&lt;INDEX('Pace of change parameters'!$E$23:$I$23,1,$B$6),1,(J155-INDEX('Pace of change parameters'!$E$24:$I$24,1,$B$6))/(INDEX('Pace of change parameters'!$E$23:$I$23,1,$B$6)-INDEX('Pace of change parameters'!$E$24:$I$24,1,$B$6))))</f>
        <v>1</v>
      </c>
      <c r="W155" s="131">
        <f>MIN(S155, S155+(INDEX('Pace of change parameters'!$E$25:$I$25,1,$B$6)-S155)*(1-V155))</f>
        <v>2.7063038595062983E-2</v>
      </c>
      <c r="X155" s="131">
        <v>1.2019795091496865E-2</v>
      </c>
      <c r="Y155" s="107">
        <f t="shared" si="20"/>
        <v>229170.62992779361</v>
      </c>
      <c r="Z155" s="96">
        <v>0</v>
      </c>
      <c r="AA155" s="98">
        <f t="shared" si="23"/>
        <v>230983.16132678438</v>
      </c>
      <c r="AB155" s="98">
        <f>IF(INDEX('Pace of change parameters'!$E$27:$I$27,1,$B$6)=1,MAX(AA155,Y155),Y155)</f>
        <v>229170.62992779361</v>
      </c>
      <c r="AC155" s="96">
        <f t="shared" si="21"/>
        <v>2.7063038595062983E-2</v>
      </c>
      <c r="AD155" s="142">
        <v>1.2019795091496865E-2</v>
      </c>
      <c r="AE155" s="55">
        <f>IF(ROUND(AB155,0)/D155 &gt; (1+'Pace of change parameters'!$G$25), ROUND(AB155,0), ROUNDUP(AB155,0))</f>
        <v>229171</v>
      </c>
      <c r="AF155" s="55">
        <v>1079.6507140907313</v>
      </c>
      <c r="AG155" s="16">
        <f t="shared" si="22"/>
        <v>2.7064697129949966E-2</v>
      </c>
      <c r="AH155" s="16">
        <f t="shared" si="22"/>
        <v>1.2021429334063694E-2</v>
      </c>
      <c r="AI155" s="55"/>
      <c r="AJ155" s="55">
        <v>230983.16132678438</v>
      </c>
      <c r="AK155" s="55">
        <v>1088.1880127476745</v>
      </c>
      <c r="AL155" s="16">
        <f t="shared" si="24"/>
        <v>-7.8454261184026652E-3</v>
      </c>
      <c r="AM155" s="57">
        <f t="shared" si="24"/>
        <v>-7.8454261184025542E-3</v>
      </c>
      <c r="AN155" s="10"/>
    </row>
    <row r="156" spans="1:40" x14ac:dyDescent="0.2">
      <c r="A156" s="188" t="s">
        <v>359</v>
      </c>
      <c r="B156" s="188" t="s">
        <v>360</v>
      </c>
      <c r="D156" s="67">
        <v>461374</v>
      </c>
      <c r="E156" s="72">
        <v>1175.0407231539361</v>
      </c>
      <c r="F156" s="54"/>
      <c r="G156" s="87">
        <v>471326.00960843195</v>
      </c>
      <c r="H156" s="80">
        <v>1187.7903805243309</v>
      </c>
      <c r="I156" s="89"/>
      <c r="J156" s="102">
        <f t="shared" si="25"/>
        <v>-2.1114917075550022E-2</v>
      </c>
      <c r="K156" s="125">
        <f t="shared" si="25"/>
        <v>-1.0733928797071579E-2</v>
      </c>
      <c r="L156" s="102">
        <v>2.2752174012878212E-2</v>
      </c>
      <c r="M156" s="96">
        <f>INDEX('Pace of change parameters'!$E$20:$I$20,1,$B$6)</f>
        <v>1.2019795091496865E-2</v>
      </c>
      <c r="N156" s="107">
        <f>IF(INDEX('Pace of change parameters'!$E$28:$I$28,1,$B$6)=1,(1+L156)*D156,D156)</f>
        <v>471871.26153301768</v>
      </c>
      <c r="O156" s="93">
        <f>IF(K156&lt;INDEX('Pace of change parameters'!$E$16:$I$16,1,$B$6),1,IF(K156&gt;INDEX('Pace of change parameters'!$E$17:$I$17,1,$B$6),0,(K156-INDEX('Pace of change parameters'!$E$17:$I$17,1,$B$6))/(INDEX('Pace of change parameters'!$E$16:$I$16,1,$B$6)-INDEX('Pace of change parameters'!$E$17:$I$17,1,$B$6))))</f>
        <v>0</v>
      </c>
      <c r="P156" s="56">
        <v>2.2752174012878212E-2</v>
      </c>
      <c r="Q156" s="56">
        <v>1.2019795091496865E-2</v>
      </c>
      <c r="R156" s="9">
        <f>IF(INDEX('Pace of change parameters'!$E$29:$I$29,1,$B$6)=1,D156*(1+P156),D156)</f>
        <v>471871.26153301768</v>
      </c>
      <c r="S156" s="102">
        <f>IF(P156&lt;INDEX('Pace of change parameters'!$E$22:$I$22,1,$B$6),INDEX('Pace of change parameters'!$E$22:$I$22,1,$B$6),P156)</f>
        <v>2.2752174012878212E-2</v>
      </c>
      <c r="T156" s="131">
        <v>1.2019795091496865E-2</v>
      </c>
      <c r="U156" s="116">
        <f t="shared" si="19"/>
        <v>471871.26153301768</v>
      </c>
      <c r="V156" s="130">
        <f>IF(J156&gt;INDEX('Pace of change parameters'!$E$24:$I$24,1,$B$6),0,IF(J156&lt;INDEX('Pace of change parameters'!$E$23:$I$23,1,$B$6),1,(J156-INDEX('Pace of change parameters'!$E$24:$I$24,1,$B$6))/(INDEX('Pace of change parameters'!$E$23:$I$23,1,$B$6)-INDEX('Pace of change parameters'!$E$24:$I$24,1,$B$6))))</f>
        <v>1</v>
      </c>
      <c r="W156" s="131">
        <f>MIN(S156, S156+(INDEX('Pace of change parameters'!$E$25:$I$25,1,$B$6)-S156)*(1-V156))</f>
        <v>2.2752174012878212E-2</v>
      </c>
      <c r="X156" s="131">
        <v>1.2019795091496865E-2</v>
      </c>
      <c r="Y156" s="107">
        <f t="shared" si="20"/>
        <v>471871.26153301768</v>
      </c>
      <c r="Z156" s="96">
        <v>0</v>
      </c>
      <c r="AA156" s="98">
        <f t="shared" si="23"/>
        <v>481076.2959348688</v>
      </c>
      <c r="AB156" s="98">
        <f>IF(INDEX('Pace of change parameters'!$E$27:$I$27,1,$B$6)=1,MAX(AA156,Y156),Y156)</f>
        <v>471871.26153301768</v>
      </c>
      <c r="AC156" s="96">
        <f t="shared" si="21"/>
        <v>2.2752174012878212E-2</v>
      </c>
      <c r="AD156" s="142">
        <v>1.2019795091496865E-2</v>
      </c>
      <c r="AE156" s="55">
        <f>IF(ROUND(AB156,0)/D156 &gt; (1+'Pace of change parameters'!$G$25), ROUND(AB156,0), ROUNDUP(AB156,0))</f>
        <v>471871</v>
      </c>
      <c r="AF156" s="55">
        <v>1189.1638127801075</v>
      </c>
      <c r="AG156" s="16">
        <f t="shared" si="22"/>
        <v>2.275160715601654E-2</v>
      </c>
      <c r="AH156" s="16">
        <f t="shared" si="22"/>
        <v>1.2019234183019201E-2</v>
      </c>
      <c r="AI156" s="55"/>
      <c r="AJ156" s="55">
        <v>481076.2959348688</v>
      </c>
      <c r="AK156" s="55">
        <v>1212.3621123401097</v>
      </c>
      <c r="AL156" s="16">
        <f t="shared" si="24"/>
        <v>-1.9134794236702724E-2</v>
      </c>
      <c r="AM156" s="57">
        <f t="shared" si="24"/>
        <v>-1.9134794236702612E-2</v>
      </c>
      <c r="AN156" s="10"/>
    </row>
    <row r="157" spans="1:40" x14ac:dyDescent="0.2">
      <c r="A157" s="188" t="s">
        <v>361</v>
      </c>
      <c r="B157" s="188" t="s">
        <v>362</v>
      </c>
      <c r="D157" s="67">
        <v>415400</v>
      </c>
      <c r="E157" s="72">
        <v>1290.8373961189156</v>
      </c>
      <c r="F157" s="54"/>
      <c r="G157" s="87">
        <v>409121.7190529987</v>
      </c>
      <c r="H157" s="80">
        <v>1254.100920924958</v>
      </c>
      <c r="I157" s="89"/>
      <c r="J157" s="102">
        <f t="shared" si="25"/>
        <v>1.5345753243151572E-2</v>
      </c>
      <c r="K157" s="125">
        <f t="shared" si="25"/>
        <v>2.9293077280305946E-2</v>
      </c>
      <c r="L157" s="102">
        <v>2.5921432015737267E-2</v>
      </c>
      <c r="M157" s="96">
        <f>INDEX('Pace of change parameters'!$E$20:$I$20,1,$B$6)</f>
        <v>1.2019795091496865E-2</v>
      </c>
      <c r="N157" s="107">
        <f>IF(INDEX('Pace of change parameters'!$E$28:$I$28,1,$B$6)=1,(1+L157)*D157,D157)</f>
        <v>426167.76285933726</v>
      </c>
      <c r="O157" s="93">
        <f>IF(K157&lt;INDEX('Pace of change parameters'!$E$16:$I$16,1,$B$6),1,IF(K157&gt;INDEX('Pace of change parameters'!$E$17:$I$17,1,$B$6),0,(K157-INDEX('Pace of change parameters'!$E$17:$I$17,1,$B$6))/(INDEX('Pace of change parameters'!$E$16:$I$16,1,$B$6)-INDEX('Pace of change parameters'!$E$17:$I$17,1,$B$6))))</f>
        <v>0</v>
      </c>
      <c r="P157" s="56">
        <v>2.5921432015737267E-2</v>
      </c>
      <c r="Q157" s="56">
        <v>1.2019795091496865E-2</v>
      </c>
      <c r="R157" s="9">
        <f>IF(INDEX('Pace of change parameters'!$E$29:$I$29,1,$B$6)=1,D157*(1+P157),D157)</f>
        <v>426167.76285933726</v>
      </c>
      <c r="S157" s="102">
        <f>IF(P157&lt;INDEX('Pace of change parameters'!$E$22:$I$22,1,$B$6),INDEX('Pace of change parameters'!$E$22:$I$22,1,$B$6),P157)</f>
        <v>2.5921432015737267E-2</v>
      </c>
      <c r="T157" s="131">
        <v>1.2019795091496865E-2</v>
      </c>
      <c r="U157" s="116">
        <f t="shared" si="19"/>
        <v>426167.76285933726</v>
      </c>
      <c r="V157" s="130">
        <f>IF(J157&gt;INDEX('Pace of change parameters'!$E$24:$I$24,1,$B$6),0,IF(J157&lt;INDEX('Pace of change parameters'!$E$23:$I$23,1,$B$6),1,(J157-INDEX('Pace of change parameters'!$E$24:$I$24,1,$B$6))/(INDEX('Pace of change parameters'!$E$23:$I$23,1,$B$6)-INDEX('Pace of change parameters'!$E$24:$I$24,1,$B$6))))</f>
        <v>1</v>
      </c>
      <c r="W157" s="131">
        <f>MIN(S157, S157+(INDEX('Pace of change parameters'!$E$25:$I$25,1,$B$6)-S157)*(1-V157))</f>
        <v>2.5921432015737267E-2</v>
      </c>
      <c r="X157" s="131">
        <v>1.2019795091496865E-2</v>
      </c>
      <c r="Y157" s="107">
        <f t="shared" si="20"/>
        <v>426167.76285933726</v>
      </c>
      <c r="Z157" s="96">
        <v>0</v>
      </c>
      <c r="AA157" s="98">
        <f t="shared" si="23"/>
        <v>417585.18981805327</v>
      </c>
      <c r="AB157" s="98">
        <f>IF(INDEX('Pace of change parameters'!$E$27:$I$27,1,$B$6)=1,MAX(AA157,Y157),Y157)</f>
        <v>426167.76285933726</v>
      </c>
      <c r="AC157" s="96">
        <f t="shared" si="21"/>
        <v>2.5921432015737267E-2</v>
      </c>
      <c r="AD157" s="142">
        <v>1.2019795091496865E-2</v>
      </c>
      <c r="AE157" s="55">
        <f>IF(ROUND(AB157,0)/D157 &gt; (1+'Pace of change parameters'!$G$25), ROUND(AB157,0), ROUNDUP(AB157,0))</f>
        <v>426168</v>
      </c>
      <c r="AF157" s="55">
        <v>1306.3537240356395</v>
      </c>
      <c r="AG157" s="16">
        <f t="shared" si="22"/>
        <v>2.5922002888781881E-2</v>
      </c>
      <c r="AH157" s="16">
        <f t="shared" si="22"/>
        <v>1.2020358228988393E-2</v>
      </c>
      <c r="AI157" s="55"/>
      <c r="AJ157" s="55">
        <v>417585.18981805327</v>
      </c>
      <c r="AK157" s="55">
        <v>1280.0444139891856</v>
      </c>
      <c r="AL157" s="16">
        <f t="shared" si="24"/>
        <v>2.0553435301875478E-2</v>
      </c>
      <c r="AM157" s="57">
        <f t="shared" si="24"/>
        <v>2.0553435301875478E-2</v>
      </c>
      <c r="AN157" s="10"/>
    </row>
    <row r="158" spans="1:40" x14ac:dyDescent="0.2">
      <c r="A158" s="188" t="s">
        <v>363</v>
      </c>
      <c r="B158" s="188" t="s">
        <v>364</v>
      </c>
      <c r="D158" s="67">
        <v>243309</v>
      </c>
      <c r="E158" s="72">
        <v>1074.0616254121046</v>
      </c>
      <c r="F158" s="54"/>
      <c r="G158" s="87">
        <v>245379.84076223645</v>
      </c>
      <c r="H158" s="80">
        <v>1069.5475942508597</v>
      </c>
      <c r="I158" s="89"/>
      <c r="J158" s="102">
        <f t="shared" si="25"/>
        <v>-8.4393271908714818E-3</v>
      </c>
      <c r="K158" s="125">
        <f t="shared" si="25"/>
        <v>4.2205051794881321E-3</v>
      </c>
      <c r="L158" s="102">
        <v>2.4940840986799717E-2</v>
      </c>
      <c r="M158" s="96">
        <f>INDEX('Pace of change parameters'!$E$20:$I$20,1,$B$6)</f>
        <v>1.2019795091496865E-2</v>
      </c>
      <c r="N158" s="107">
        <f>IF(INDEX('Pace of change parameters'!$E$28:$I$28,1,$B$6)=1,(1+L158)*D158,D158)</f>
        <v>249377.33107965725</v>
      </c>
      <c r="O158" s="93">
        <f>IF(K158&lt;INDEX('Pace of change parameters'!$E$16:$I$16,1,$B$6),1,IF(K158&gt;INDEX('Pace of change parameters'!$E$17:$I$17,1,$B$6),0,(K158-INDEX('Pace of change parameters'!$E$17:$I$17,1,$B$6))/(INDEX('Pace of change parameters'!$E$16:$I$16,1,$B$6)-INDEX('Pace of change parameters'!$E$17:$I$17,1,$B$6))))</f>
        <v>0</v>
      </c>
      <c r="P158" s="56">
        <v>2.4940840986799717E-2</v>
      </c>
      <c r="Q158" s="56">
        <v>1.2019795091496865E-2</v>
      </c>
      <c r="R158" s="9">
        <f>IF(INDEX('Pace of change parameters'!$E$29:$I$29,1,$B$6)=1,D158*(1+P158),D158)</f>
        <v>249377.33107965725</v>
      </c>
      <c r="S158" s="102">
        <f>IF(P158&lt;INDEX('Pace of change parameters'!$E$22:$I$22,1,$B$6),INDEX('Pace of change parameters'!$E$22:$I$22,1,$B$6),P158)</f>
        <v>2.4940840986799717E-2</v>
      </c>
      <c r="T158" s="131">
        <v>1.2019795091496865E-2</v>
      </c>
      <c r="U158" s="116">
        <f t="shared" si="19"/>
        <v>249377.33107965725</v>
      </c>
      <c r="V158" s="130">
        <f>IF(J158&gt;INDEX('Pace of change parameters'!$E$24:$I$24,1,$B$6),0,IF(J158&lt;INDEX('Pace of change parameters'!$E$23:$I$23,1,$B$6),1,(J158-INDEX('Pace of change parameters'!$E$24:$I$24,1,$B$6))/(INDEX('Pace of change parameters'!$E$23:$I$23,1,$B$6)-INDEX('Pace of change parameters'!$E$24:$I$24,1,$B$6))))</f>
        <v>1</v>
      </c>
      <c r="W158" s="131">
        <f>MIN(S158, S158+(INDEX('Pace of change parameters'!$E$25:$I$25,1,$B$6)-S158)*(1-V158))</f>
        <v>2.4940840986799717E-2</v>
      </c>
      <c r="X158" s="131">
        <v>1.2019795091496865E-2</v>
      </c>
      <c r="Y158" s="107">
        <f t="shared" si="20"/>
        <v>249377.33107965725</v>
      </c>
      <c r="Z158" s="96">
        <v>0</v>
      </c>
      <c r="AA158" s="98">
        <f t="shared" si="23"/>
        <v>250455.9953927754</v>
      </c>
      <c r="AB158" s="98">
        <f>IF(INDEX('Pace of change parameters'!$E$27:$I$27,1,$B$6)=1,MAX(AA158,Y158),Y158)</f>
        <v>249377.33107965725</v>
      </c>
      <c r="AC158" s="96">
        <f t="shared" si="21"/>
        <v>2.4940840986799717E-2</v>
      </c>
      <c r="AD158" s="142">
        <v>1.2019795091496865E-2</v>
      </c>
      <c r="AE158" s="55">
        <f>IF(ROUND(AB158,0)/D158 &gt; (1+'Pace of change parameters'!$G$25), ROUND(AB158,0), ROUNDUP(AB158,0))</f>
        <v>249377</v>
      </c>
      <c r="AF158" s="55">
        <v>1086.9701829741527</v>
      </c>
      <c r="AG158" s="16">
        <f t="shared" si="22"/>
        <v>2.4939480249394741E-2</v>
      </c>
      <c r="AH158" s="16">
        <f t="shared" si="22"/>
        <v>1.2018451508399419E-2</v>
      </c>
      <c r="AI158" s="55"/>
      <c r="AJ158" s="55">
        <v>250455.9953927754</v>
      </c>
      <c r="AK158" s="55">
        <v>1091.6732462859791</v>
      </c>
      <c r="AL158" s="16">
        <f t="shared" si="24"/>
        <v>-4.3081236329889361E-3</v>
      </c>
      <c r="AM158" s="57">
        <f t="shared" si="24"/>
        <v>-4.3081236329889361E-3</v>
      </c>
      <c r="AN158" s="10"/>
    </row>
    <row r="159" spans="1:40" x14ac:dyDescent="0.2">
      <c r="A159" s="188" t="s">
        <v>365</v>
      </c>
      <c r="B159" s="188" t="s">
        <v>366</v>
      </c>
      <c r="D159" s="67">
        <v>429441</v>
      </c>
      <c r="E159" s="72">
        <v>1119.9112607850416</v>
      </c>
      <c r="F159" s="54"/>
      <c r="G159" s="87">
        <v>415364.12014020362</v>
      </c>
      <c r="H159" s="80">
        <v>1067.3245341522265</v>
      </c>
      <c r="I159" s="89"/>
      <c r="J159" s="102">
        <f t="shared" si="25"/>
        <v>3.3890457016472197E-2</v>
      </c>
      <c r="K159" s="125">
        <f t="shared" si="25"/>
        <v>4.9269669112014247E-2</v>
      </c>
      <c r="L159" s="102">
        <v>2.7073679154333563E-2</v>
      </c>
      <c r="M159" s="96">
        <f>INDEX('Pace of change parameters'!$E$20:$I$20,1,$B$6)</f>
        <v>1.2019795091496865E-2</v>
      </c>
      <c r="N159" s="107">
        <f>IF(INDEX('Pace of change parameters'!$E$28:$I$28,1,$B$6)=1,(1+L159)*D159,D159)</f>
        <v>441067.54784971615</v>
      </c>
      <c r="O159" s="93">
        <f>IF(K159&lt;INDEX('Pace of change parameters'!$E$16:$I$16,1,$B$6),1,IF(K159&gt;INDEX('Pace of change parameters'!$E$17:$I$17,1,$B$6),0,(K159-INDEX('Pace of change parameters'!$E$17:$I$17,1,$B$6))/(INDEX('Pace of change parameters'!$E$16:$I$16,1,$B$6)-INDEX('Pace of change parameters'!$E$17:$I$17,1,$B$6))))</f>
        <v>0</v>
      </c>
      <c r="P159" s="56">
        <v>2.7073679154333563E-2</v>
      </c>
      <c r="Q159" s="56">
        <v>1.2019795091496865E-2</v>
      </c>
      <c r="R159" s="9">
        <f>IF(INDEX('Pace of change parameters'!$E$29:$I$29,1,$B$6)=1,D159*(1+P159),D159)</f>
        <v>441067.54784971615</v>
      </c>
      <c r="S159" s="102">
        <f>IF(P159&lt;INDEX('Pace of change parameters'!$E$22:$I$22,1,$B$6),INDEX('Pace of change parameters'!$E$22:$I$22,1,$B$6),P159)</f>
        <v>2.7073679154333563E-2</v>
      </c>
      <c r="T159" s="131">
        <v>1.2019795091496865E-2</v>
      </c>
      <c r="U159" s="116">
        <f t="shared" si="19"/>
        <v>441067.54784971615</v>
      </c>
      <c r="V159" s="130">
        <f>IF(J159&gt;INDEX('Pace of change parameters'!$E$24:$I$24,1,$B$6),0,IF(J159&lt;INDEX('Pace of change parameters'!$E$23:$I$23,1,$B$6),1,(J159-INDEX('Pace of change parameters'!$E$24:$I$24,1,$B$6))/(INDEX('Pace of change parameters'!$E$23:$I$23,1,$B$6)-INDEX('Pace of change parameters'!$E$24:$I$24,1,$B$6))))</f>
        <v>1</v>
      </c>
      <c r="W159" s="131">
        <f>MIN(S159, S159+(INDEX('Pace of change parameters'!$E$25:$I$25,1,$B$6)-S159)*(1-V159))</f>
        <v>2.7073679154333563E-2</v>
      </c>
      <c r="X159" s="131">
        <v>1.2019795091496865E-2</v>
      </c>
      <c r="Y159" s="107">
        <f t="shared" si="20"/>
        <v>441067.54784971615</v>
      </c>
      <c r="Z159" s="96">
        <v>0</v>
      </c>
      <c r="AA159" s="98">
        <f t="shared" si="23"/>
        <v>423956.72699519154</v>
      </c>
      <c r="AB159" s="98">
        <f>IF(INDEX('Pace of change parameters'!$E$27:$I$27,1,$B$6)=1,MAX(AA159,Y159),Y159)</f>
        <v>441067.54784971615</v>
      </c>
      <c r="AC159" s="96">
        <f t="shared" si="21"/>
        <v>2.7073679154333563E-2</v>
      </c>
      <c r="AD159" s="142">
        <v>1.2019795091496865E-2</v>
      </c>
      <c r="AE159" s="55">
        <f>IF(ROUND(AB159,0)/D159 &gt; (1+'Pace of change parameters'!$G$25), ROUND(AB159,0), ROUNDUP(AB159,0))</f>
        <v>441068</v>
      </c>
      <c r="AF159" s="55">
        <v>1133.3735265110313</v>
      </c>
      <c r="AG159" s="16">
        <f t="shared" si="22"/>
        <v>2.7074732035366811E-2</v>
      </c>
      <c r="AH159" s="16">
        <f t="shared" si="22"/>
        <v>1.2020832540386106E-2</v>
      </c>
      <c r="AI159" s="55"/>
      <c r="AJ159" s="55">
        <v>423956.72699519154</v>
      </c>
      <c r="AK159" s="55">
        <v>1089.4041979073857</v>
      </c>
      <c r="AL159" s="16">
        <f t="shared" si="24"/>
        <v>4.0360895146269282E-2</v>
      </c>
      <c r="AM159" s="57">
        <f t="shared" si="24"/>
        <v>4.0360895146269282E-2</v>
      </c>
      <c r="AN159" s="10"/>
    </row>
    <row r="160" spans="1:40" x14ac:dyDescent="0.2">
      <c r="A160" s="188" t="s">
        <v>367</v>
      </c>
      <c r="B160" s="188" t="s">
        <v>368</v>
      </c>
      <c r="D160" s="67">
        <v>345428</v>
      </c>
      <c r="E160" s="72">
        <v>1107.828408780729</v>
      </c>
      <c r="F160" s="54"/>
      <c r="G160" s="87">
        <v>354149.43574569246</v>
      </c>
      <c r="H160" s="80">
        <v>1116.4677369269557</v>
      </c>
      <c r="I160" s="89"/>
      <c r="J160" s="102">
        <f t="shared" si="25"/>
        <v>-2.4626428466075989E-2</v>
      </c>
      <c r="K160" s="125">
        <f t="shared" si="25"/>
        <v>-7.7380902828469988E-3</v>
      </c>
      <c r="L160" s="102">
        <v>2.9542653047088585E-2</v>
      </c>
      <c r="M160" s="96">
        <f>INDEX('Pace of change parameters'!$E$20:$I$20,1,$B$6)</f>
        <v>1.2019795091496865E-2</v>
      </c>
      <c r="N160" s="107">
        <f>IF(INDEX('Pace of change parameters'!$E$28:$I$28,1,$B$6)=1,(1+L160)*D160,D160)</f>
        <v>355632.8595567497</v>
      </c>
      <c r="O160" s="93">
        <f>IF(K160&lt;INDEX('Pace of change parameters'!$E$16:$I$16,1,$B$6),1,IF(K160&gt;INDEX('Pace of change parameters'!$E$17:$I$17,1,$B$6),0,(K160-INDEX('Pace of change parameters'!$E$17:$I$17,1,$B$6))/(INDEX('Pace of change parameters'!$E$16:$I$16,1,$B$6)-INDEX('Pace of change parameters'!$E$17:$I$17,1,$B$6))))</f>
        <v>0</v>
      </c>
      <c r="P160" s="56">
        <v>2.9542653047088585E-2</v>
      </c>
      <c r="Q160" s="56">
        <v>1.2019795091496865E-2</v>
      </c>
      <c r="R160" s="9">
        <f>IF(INDEX('Pace of change parameters'!$E$29:$I$29,1,$B$6)=1,D160*(1+P160),D160)</f>
        <v>355632.8595567497</v>
      </c>
      <c r="S160" s="102">
        <f>IF(P160&lt;INDEX('Pace of change parameters'!$E$22:$I$22,1,$B$6),INDEX('Pace of change parameters'!$E$22:$I$22,1,$B$6),P160)</f>
        <v>2.9542653047088585E-2</v>
      </c>
      <c r="T160" s="131">
        <v>1.2019795091496865E-2</v>
      </c>
      <c r="U160" s="116">
        <f t="shared" si="19"/>
        <v>355632.8595567497</v>
      </c>
      <c r="V160" s="130">
        <f>IF(J160&gt;INDEX('Pace of change parameters'!$E$24:$I$24,1,$B$6),0,IF(J160&lt;INDEX('Pace of change parameters'!$E$23:$I$23,1,$B$6),1,(J160-INDEX('Pace of change parameters'!$E$24:$I$24,1,$B$6))/(INDEX('Pace of change parameters'!$E$23:$I$23,1,$B$6)-INDEX('Pace of change parameters'!$E$24:$I$24,1,$B$6))))</f>
        <v>1</v>
      </c>
      <c r="W160" s="131">
        <f>MIN(S160, S160+(INDEX('Pace of change parameters'!$E$25:$I$25,1,$B$6)-S160)*(1-V160))</f>
        <v>2.9542653047088585E-2</v>
      </c>
      <c r="X160" s="131">
        <v>1.2019795091496865E-2</v>
      </c>
      <c r="Y160" s="107">
        <f t="shared" si="20"/>
        <v>355632.8595567497</v>
      </c>
      <c r="Z160" s="96">
        <v>0</v>
      </c>
      <c r="AA160" s="98">
        <f t="shared" si="23"/>
        <v>361475.69894881017</v>
      </c>
      <c r="AB160" s="98">
        <f>IF(INDEX('Pace of change parameters'!$E$27:$I$27,1,$B$6)=1,MAX(AA160,Y160),Y160)</f>
        <v>355632.8595567497</v>
      </c>
      <c r="AC160" s="96">
        <f t="shared" si="21"/>
        <v>2.9542653047088585E-2</v>
      </c>
      <c r="AD160" s="142">
        <v>1.2019795091496865E-2</v>
      </c>
      <c r="AE160" s="55">
        <f>IF(ROUND(AB160,0)/D160 &gt; (1+'Pace of change parameters'!$G$25), ROUND(AB160,0), ROUNDUP(AB160,0))</f>
        <v>355633</v>
      </c>
      <c r="AF160" s="55">
        <v>1121.1447220027751</v>
      </c>
      <c r="AG160" s="16">
        <f t="shared" si="22"/>
        <v>2.9543059624581591E-2</v>
      </c>
      <c r="AH160" s="16">
        <f t="shared" si="22"/>
        <v>1.2020194749024382E-2</v>
      </c>
      <c r="AI160" s="55"/>
      <c r="AJ160" s="55">
        <v>361475.69894881017</v>
      </c>
      <c r="AK160" s="55">
        <v>1139.5640224858844</v>
      </c>
      <c r="AL160" s="16">
        <f t="shared" si="24"/>
        <v>-1.6163462622248326E-2</v>
      </c>
      <c r="AM160" s="57">
        <f t="shared" si="24"/>
        <v>-1.6163462622248104E-2</v>
      </c>
      <c r="AN160" s="10"/>
    </row>
    <row r="161" spans="1:40" x14ac:dyDescent="0.2">
      <c r="A161" s="188" t="s">
        <v>369</v>
      </c>
      <c r="B161" s="188" t="s">
        <v>370</v>
      </c>
      <c r="D161" s="67">
        <v>231374</v>
      </c>
      <c r="E161" s="72">
        <v>1074.7764525006121</v>
      </c>
      <c r="F161" s="54"/>
      <c r="G161" s="87">
        <v>226247.57337485728</v>
      </c>
      <c r="H161" s="80">
        <v>1038.2041959153933</v>
      </c>
      <c r="I161" s="89"/>
      <c r="J161" s="102">
        <f t="shared" si="25"/>
        <v>2.2658482248775424E-2</v>
      </c>
      <c r="K161" s="125">
        <f t="shared" si="25"/>
        <v>3.5226458079349987E-2</v>
      </c>
      <c r="L161" s="102">
        <v>2.4457026626314216E-2</v>
      </c>
      <c r="M161" s="96">
        <f>INDEX('Pace of change parameters'!$E$20:$I$20,1,$B$6)</f>
        <v>1.2019795091496865E-2</v>
      </c>
      <c r="N161" s="107">
        <f>IF(INDEX('Pace of change parameters'!$E$28:$I$28,1,$B$6)=1,(1+L161)*D161,D161)</f>
        <v>237032.72007863683</v>
      </c>
      <c r="O161" s="93">
        <f>IF(K161&lt;INDEX('Pace of change parameters'!$E$16:$I$16,1,$B$6),1,IF(K161&gt;INDEX('Pace of change parameters'!$E$17:$I$17,1,$B$6),0,(K161-INDEX('Pace of change parameters'!$E$17:$I$17,1,$B$6))/(INDEX('Pace of change parameters'!$E$16:$I$16,1,$B$6)-INDEX('Pace of change parameters'!$E$17:$I$17,1,$B$6))))</f>
        <v>0</v>
      </c>
      <c r="P161" s="56">
        <v>2.4457026626314216E-2</v>
      </c>
      <c r="Q161" s="56">
        <v>1.2019795091496865E-2</v>
      </c>
      <c r="R161" s="9">
        <f>IF(INDEX('Pace of change parameters'!$E$29:$I$29,1,$B$6)=1,D161*(1+P161),D161)</f>
        <v>237032.72007863683</v>
      </c>
      <c r="S161" s="102">
        <f>IF(P161&lt;INDEX('Pace of change parameters'!$E$22:$I$22,1,$B$6),INDEX('Pace of change parameters'!$E$22:$I$22,1,$B$6),P161)</f>
        <v>2.4457026626314216E-2</v>
      </c>
      <c r="T161" s="131">
        <v>1.2019795091496865E-2</v>
      </c>
      <c r="U161" s="116">
        <f t="shared" si="19"/>
        <v>237032.72007863683</v>
      </c>
      <c r="V161" s="130">
        <f>IF(J161&gt;INDEX('Pace of change parameters'!$E$24:$I$24,1,$B$6),0,IF(J161&lt;INDEX('Pace of change parameters'!$E$23:$I$23,1,$B$6),1,(J161-INDEX('Pace of change parameters'!$E$24:$I$24,1,$B$6))/(INDEX('Pace of change parameters'!$E$23:$I$23,1,$B$6)-INDEX('Pace of change parameters'!$E$24:$I$24,1,$B$6))))</f>
        <v>1</v>
      </c>
      <c r="W161" s="131">
        <f>MIN(S161, S161+(INDEX('Pace of change parameters'!$E$25:$I$25,1,$B$6)-S161)*(1-V161))</f>
        <v>2.4457026626314216E-2</v>
      </c>
      <c r="X161" s="131">
        <v>1.2019795091496865E-2</v>
      </c>
      <c r="Y161" s="107">
        <f t="shared" si="20"/>
        <v>237032.72007863683</v>
      </c>
      <c r="Z161" s="96">
        <v>0</v>
      </c>
      <c r="AA161" s="98">
        <f t="shared" si="23"/>
        <v>230927.94020396369</v>
      </c>
      <c r="AB161" s="98">
        <f>IF(INDEX('Pace of change parameters'!$E$27:$I$27,1,$B$6)=1,MAX(AA161,Y161),Y161)</f>
        <v>237032.72007863683</v>
      </c>
      <c r="AC161" s="96">
        <f t="shared" si="21"/>
        <v>2.4457026626314216E-2</v>
      </c>
      <c r="AD161" s="142">
        <v>1.2019795091496865E-2</v>
      </c>
      <c r="AE161" s="55">
        <f>IF(ROUND(AB161,0)/D161 &gt; (1+'Pace of change parameters'!$G$25), ROUND(AB161,0), ROUNDUP(AB161,0))</f>
        <v>237033</v>
      </c>
      <c r="AF161" s="55">
        <v>1087.6963297311593</v>
      </c>
      <c r="AG161" s="16">
        <f t="shared" ref="AG161:AH217" si="26">AE161/D161 - 1</f>
        <v>2.4458236448347659E-2</v>
      </c>
      <c r="AH161" s="16">
        <f t="shared" si="26"/>
        <v>1.2020990225909189E-2</v>
      </c>
      <c r="AI161" s="55"/>
      <c r="AJ161" s="55">
        <v>230927.94020396369</v>
      </c>
      <c r="AK161" s="55">
        <v>1059.6814493856464</v>
      </c>
      <c r="AL161" s="16">
        <f t="shared" ref="AL161:AM217" si="27">AE161/AJ161-1</f>
        <v>2.6437077257278174E-2</v>
      </c>
      <c r="AM161" s="57">
        <f t="shared" si="27"/>
        <v>2.6437077257278174E-2</v>
      </c>
      <c r="AN161" s="10"/>
    </row>
    <row r="162" spans="1:40" x14ac:dyDescent="0.2">
      <c r="A162" s="188" t="s">
        <v>371</v>
      </c>
      <c r="B162" s="188" t="s">
        <v>372</v>
      </c>
      <c r="D162" s="67">
        <v>403327</v>
      </c>
      <c r="E162" s="72">
        <v>1256.5613621561438</v>
      </c>
      <c r="F162" s="54"/>
      <c r="G162" s="87">
        <v>395979.13529800379</v>
      </c>
      <c r="H162" s="80">
        <v>1217.9232271301551</v>
      </c>
      <c r="I162" s="89"/>
      <c r="J162" s="102">
        <f t="shared" si="25"/>
        <v>1.8556191594454541E-2</v>
      </c>
      <c r="K162" s="125">
        <f t="shared" si="25"/>
        <v>3.1724606416311918E-2</v>
      </c>
      <c r="L162" s="102">
        <v>2.510370403994111E-2</v>
      </c>
      <c r="M162" s="96">
        <f>INDEX('Pace of change parameters'!$E$20:$I$20,1,$B$6)</f>
        <v>1.2019795091496865E-2</v>
      </c>
      <c r="N162" s="107">
        <f>IF(INDEX('Pace of change parameters'!$E$28:$I$28,1,$B$6)=1,(1+L162)*D162,D162)</f>
        <v>413452.00163931731</v>
      </c>
      <c r="O162" s="93">
        <f>IF(K162&lt;INDEX('Pace of change parameters'!$E$16:$I$16,1,$B$6),1,IF(K162&gt;INDEX('Pace of change parameters'!$E$17:$I$17,1,$B$6),0,(K162-INDEX('Pace of change parameters'!$E$17:$I$17,1,$B$6))/(INDEX('Pace of change parameters'!$E$16:$I$16,1,$B$6)-INDEX('Pace of change parameters'!$E$17:$I$17,1,$B$6))))</f>
        <v>0</v>
      </c>
      <c r="P162" s="56">
        <v>2.510370403994111E-2</v>
      </c>
      <c r="Q162" s="56">
        <v>1.2019795091496865E-2</v>
      </c>
      <c r="R162" s="9">
        <f>IF(INDEX('Pace of change parameters'!$E$29:$I$29,1,$B$6)=1,D162*(1+P162),D162)</f>
        <v>413452.00163931731</v>
      </c>
      <c r="S162" s="102">
        <f>IF(P162&lt;INDEX('Pace of change parameters'!$E$22:$I$22,1,$B$6),INDEX('Pace of change parameters'!$E$22:$I$22,1,$B$6),P162)</f>
        <v>2.510370403994111E-2</v>
      </c>
      <c r="T162" s="131">
        <v>1.2019795091496865E-2</v>
      </c>
      <c r="U162" s="116">
        <f t="shared" si="19"/>
        <v>413452.00163931731</v>
      </c>
      <c r="V162" s="130">
        <f>IF(J162&gt;INDEX('Pace of change parameters'!$E$24:$I$24,1,$B$6),0,IF(J162&lt;INDEX('Pace of change parameters'!$E$23:$I$23,1,$B$6),1,(J162-INDEX('Pace of change parameters'!$E$24:$I$24,1,$B$6))/(INDEX('Pace of change parameters'!$E$23:$I$23,1,$B$6)-INDEX('Pace of change parameters'!$E$24:$I$24,1,$B$6))))</f>
        <v>1</v>
      </c>
      <c r="W162" s="131">
        <f>MIN(S162, S162+(INDEX('Pace of change parameters'!$E$25:$I$25,1,$B$6)-S162)*(1-V162))</f>
        <v>2.510370403994111E-2</v>
      </c>
      <c r="X162" s="131">
        <v>1.2019795091496865E-2</v>
      </c>
      <c r="Y162" s="107">
        <f t="shared" si="20"/>
        <v>413452.00163931731</v>
      </c>
      <c r="Z162" s="96">
        <v>0</v>
      </c>
      <c r="AA162" s="98">
        <f t="shared" si="23"/>
        <v>404170.72640424885</v>
      </c>
      <c r="AB162" s="98">
        <f>IF(INDEX('Pace of change parameters'!$E$27:$I$27,1,$B$6)=1,MAX(AA162,Y162),Y162)</f>
        <v>413452.00163931731</v>
      </c>
      <c r="AC162" s="96">
        <f t="shared" si="21"/>
        <v>2.510370403994111E-2</v>
      </c>
      <c r="AD162" s="142">
        <v>1.2019795091496865E-2</v>
      </c>
      <c r="AE162" s="55">
        <f>IF(ROUND(AB162,0)/D162 &gt; (1+'Pace of change parameters'!$G$25), ROUND(AB162,0), ROUNDUP(AB162,0))</f>
        <v>413452</v>
      </c>
      <c r="AF162" s="55">
        <v>1271.6649672070623</v>
      </c>
      <c r="AG162" s="16">
        <f t="shared" si="26"/>
        <v>2.5103699975454141E-2</v>
      </c>
      <c r="AH162" s="16">
        <f t="shared" si="26"/>
        <v>1.2019791078887065E-2</v>
      </c>
      <c r="AI162" s="55"/>
      <c r="AJ162" s="55">
        <v>404170.72640424885</v>
      </c>
      <c r="AK162" s="55">
        <v>1243.1183149166375</v>
      </c>
      <c r="AL162" s="16">
        <f t="shared" si="27"/>
        <v>2.2963745242816191E-2</v>
      </c>
      <c r="AM162" s="57">
        <f t="shared" si="27"/>
        <v>2.2963745242816413E-2</v>
      </c>
      <c r="AN162" s="10"/>
    </row>
    <row r="163" spans="1:40" x14ac:dyDescent="0.2">
      <c r="A163" s="188" t="s">
        <v>373</v>
      </c>
      <c r="B163" s="188" t="s">
        <v>374</v>
      </c>
      <c r="D163" s="67">
        <v>239662</v>
      </c>
      <c r="E163" s="72">
        <v>1224.4536385700114</v>
      </c>
      <c r="F163" s="54"/>
      <c r="G163" s="87">
        <v>246530.43630408408</v>
      </c>
      <c r="H163" s="80">
        <v>1242.5631616814592</v>
      </c>
      <c r="I163" s="89"/>
      <c r="J163" s="102">
        <f t="shared" si="25"/>
        <v>-2.786039893107628E-2</v>
      </c>
      <c r="K163" s="125">
        <f t="shared" si="25"/>
        <v>-1.4574328026063177E-2</v>
      </c>
      <c r="L163" s="102">
        <v>2.5850902002560128E-2</v>
      </c>
      <c r="M163" s="96">
        <f>INDEX('Pace of change parameters'!$E$20:$I$20,1,$B$6)</f>
        <v>1.2019795091496865E-2</v>
      </c>
      <c r="N163" s="107">
        <f>IF(INDEX('Pace of change parameters'!$E$28:$I$28,1,$B$6)=1,(1+L163)*D163,D163)</f>
        <v>245857.47887573758</v>
      </c>
      <c r="O163" s="93">
        <f>IF(K163&lt;INDEX('Pace of change parameters'!$E$16:$I$16,1,$B$6),1,IF(K163&gt;INDEX('Pace of change parameters'!$E$17:$I$17,1,$B$6),0,(K163-INDEX('Pace of change parameters'!$E$17:$I$17,1,$B$6))/(INDEX('Pace of change parameters'!$E$16:$I$16,1,$B$6)-INDEX('Pace of change parameters'!$E$17:$I$17,1,$B$6))))</f>
        <v>0</v>
      </c>
      <c r="P163" s="56">
        <v>2.5850902002560128E-2</v>
      </c>
      <c r="Q163" s="56">
        <v>1.2019795091496865E-2</v>
      </c>
      <c r="R163" s="9">
        <f>IF(INDEX('Pace of change parameters'!$E$29:$I$29,1,$B$6)=1,D163*(1+P163),D163)</f>
        <v>245857.47887573758</v>
      </c>
      <c r="S163" s="102">
        <f>IF(P163&lt;INDEX('Pace of change parameters'!$E$22:$I$22,1,$B$6),INDEX('Pace of change parameters'!$E$22:$I$22,1,$B$6),P163)</f>
        <v>2.5850902002560128E-2</v>
      </c>
      <c r="T163" s="131">
        <v>1.2019795091496865E-2</v>
      </c>
      <c r="U163" s="116">
        <f t="shared" si="19"/>
        <v>245857.47887573758</v>
      </c>
      <c r="V163" s="130">
        <f>IF(J163&gt;INDEX('Pace of change parameters'!$E$24:$I$24,1,$B$6),0,IF(J163&lt;INDEX('Pace of change parameters'!$E$23:$I$23,1,$B$6),1,(J163-INDEX('Pace of change parameters'!$E$24:$I$24,1,$B$6))/(INDEX('Pace of change parameters'!$E$23:$I$23,1,$B$6)-INDEX('Pace of change parameters'!$E$24:$I$24,1,$B$6))))</f>
        <v>1</v>
      </c>
      <c r="W163" s="131">
        <f>MIN(S163, S163+(INDEX('Pace of change parameters'!$E$25:$I$25,1,$B$6)-S163)*(1-V163))</f>
        <v>2.5850902002560128E-2</v>
      </c>
      <c r="X163" s="131">
        <v>1.2019795091496865E-2</v>
      </c>
      <c r="Y163" s="107">
        <f t="shared" si="20"/>
        <v>245857.47887573758</v>
      </c>
      <c r="Z163" s="96">
        <v>0</v>
      </c>
      <c r="AA163" s="98">
        <f t="shared" si="23"/>
        <v>251630.39321956006</v>
      </c>
      <c r="AB163" s="98">
        <f>IF(INDEX('Pace of change parameters'!$E$27:$I$27,1,$B$6)=1,MAX(AA163,Y163),Y163)</f>
        <v>245857.47887573758</v>
      </c>
      <c r="AC163" s="96">
        <f t="shared" si="21"/>
        <v>2.5850902002560128E-2</v>
      </c>
      <c r="AD163" s="142">
        <v>1.2019795091496865E-2</v>
      </c>
      <c r="AE163" s="55">
        <f>IF(ROUND(AB163,0)/D163 &gt; (1+'Pace of change parameters'!$G$25), ROUND(AB163,0), ROUNDUP(AB163,0))</f>
        <v>245857</v>
      </c>
      <c r="AF163" s="55">
        <v>1239.1689067742814</v>
      </c>
      <c r="AG163" s="16">
        <f t="shared" si="26"/>
        <v>2.5848903872954354E-2</v>
      </c>
      <c r="AH163" s="16">
        <f t="shared" si="26"/>
        <v>1.2017823901814051E-2</v>
      </c>
      <c r="AI163" s="55"/>
      <c r="AJ163" s="55">
        <v>251630.39321956006</v>
      </c>
      <c r="AK163" s="55">
        <v>1268.2679739729385</v>
      </c>
      <c r="AL163" s="16">
        <f t="shared" si="27"/>
        <v>-2.2943942286504648E-2</v>
      </c>
      <c r="AM163" s="57">
        <f t="shared" si="27"/>
        <v>-2.2943942286504537E-2</v>
      </c>
      <c r="AN163" s="10"/>
    </row>
    <row r="164" spans="1:40" x14ac:dyDescent="0.2">
      <c r="A164" s="188" t="s">
        <v>375</v>
      </c>
      <c r="B164" s="188" t="s">
        <v>376</v>
      </c>
      <c r="D164" s="67">
        <v>364541</v>
      </c>
      <c r="E164" s="72">
        <v>1184.5652953076813</v>
      </c>
      <c r="F164" s="54"/>
      <c r="G164" s="87">
        <v>352895.04020941409</v>
      </c>
      <c r="H164" s="80">
        <v>1124.5189977750356</v>
      </c>
      <c r="I164" s="89"/>
      <c r="J164" s="102">
        <f t="shared" si="25"/>
        <v>3.300119997060591E-2</v>
      </c>
      <c r="K164" s="125">
        <f t="shared" si="25"/>
        <v>5.3397317120878141E-2</v>
      </c>
      <c r="L164" s="102">
        <v>3.2001644386219663E-2</v>
      </c>
      <c r="M164" s="96">
        <f>INDEX('Pace of change parameters'!$E$20:$I$20,1,$B$6)</f>
        <v>1.2019795091496865E-2</v>
      </c>
      <c r="N164" s="107">
        <f>IF(INDEX('Pace of change parameters'!$E$28:$I$28,1,$B$6)=1,(1+L164)*D164,D164)</f>
        <v>376206.9114461969</v>
      </c>
      <c r="O164" s="93">
        <f>IF(K164&lt;INDEX('Pace of change parameters'!$E$16:$I$16,1,$B$6),1,IF(K164&gt;INDEX('Pace of change parameters'!$E$17:$I$17,1,$B$6),0,(K164-INDEX('Pace of change parameters'!$E$17:$I$17,1,$B$6))/(INDEX('Pace of change parameters'!$E$16:$I$16,1,$B$6)-INDEX('Pace of change parameters'!$E$17:$I$17,1,$B$6))))</f>
        <v>0</v>
      </c>
      <c r="P164" s="56">
        <v>3.2001644386219663E-2</v>
      </c>
      <c r="Q164" s="56">
        <v>1.2019795091496865E-2</v>
      </c>
      <c r="R164" s="9">
        <f>IF(INDEX('Pace of change parameters'!$E$29:$I$29,1,$B$6)=1,D164*(1+P164),D164)</f>
        <v>376206.9114461969</v>
      </c>
      <c r="S164" s="102">
        <f>IF(P164&lt;INDEX('Pace of change parameters'!$E$22:$I$22,1,$B$6),INDEX('Pace of change parameters'!$E$22:$I$22,1,$B$6),P164)</f>
        <v>3.2001644386219663E-2</v>
      </c>
      <c r="T164" s="131">
        <v>1.2019795091496865E-2</v>
      </c>
      <c r="U164" s="116">
        <f t="shared" si="19"/>
        <v>376206.9114461969</v>
      </c>
      <c r="V164" s="130">
        <f>IF(J164&gt;INDEX('Pace of change parameters'!$E$24:$I$24,1,$B$6),0,IF(J164&lt;INDEX('Pace of change parameters'!$E$23:$I$23,1,$B$6),1,(J164-INDEX('Pace of change parameters'!$E$24:$I$24,1,$B$6))/(INDEX('Pace of change parameters'!$E$23:$I$23,1,$B$6)-INDEX('Pace of change parameters'!$E$24:$I$24,1,$B$6))))</f>
        <v>1</v>
      </c>
      <c r="W164" s="131">
        <f>MIN(S164, S164+(INDEX('Pace of change parameters'!$E$25:$I$25,1,$B$6)-S164)*(1-V164))</f>
        <v>3.2001644386219663E-2</v>
      </c>
      <c r="X164" s="131">
        <v>1.2019795091496865E-2</v>
      </c>
      <c r="Y164" s="107">
        <f t="shared" si="20"/>
        <v>376206.9114461969</v>
      </c>
      <c r="Z164" s="96">
        <v>0</v>
      </c>
      <c r="AA164" s="98">
        <f t="shared" si="23"/>
        <v>360195.35382478149</v>
      </c>
      <c r="AB164" s="98">
        <f>IF(INDEX('Pace of change parameters'!$E$27:$I$27,1,$B$6)=1,MAX(AA164,Y164),Y164)</f>
        <v>376206.9114461969</v>
      </c>
      <c r="AC164" s="96">
        <f t="shared" si="21"/>
        <v>3.2001644386219663E-2</v>
      </c>
      <c r="AD164" s="142">
        <v>1.2019795091496865E-2</v>
      </c>
      <c r="AE164" s="55">
        <f>IF(ROUND(AB164,0)/D164 &gt; (1+'Pace of change parameters'!$G$25), ROUND(AB164,0), ROUNDUP(AB164,0))</f>
        <v>376207</v>
      </c>
      <c r="AF164" s="55">
        <v>1198.8038096112273</v>
      </c>
      <c r="AG164" s="16">
        <f t="shared" si="26"/>
        <v>3.2001887304857313E-2</v>
      </c>
      <c r="AH164" s="16">
        <f t="shared" si="26"/>
        <v>1.2020033306688882E-2</v>
      </c>
      <c r="AI164" s="55"/>
      <c r="AJ164" s="55">
        <v>360195.35382478149</v>
      </c>
      <c r="AK164" s="55">
        <v>1147.7818391720834</v>
      </c>
      <c r="AL164" s="16">
        <f t="shared" si="27"/>
        <v>4.4452672709952346E-2</v>
      </c>
      <c r="AM164" s="57">
        <f t="shared" si="27"/>
        <v>4.4452672709952346E-2</v>
      </c>
      <c r="AN164" s="10"/>
    </row>
    <row r="165" spans="1:40" x14ac:dyDescent="0.2">
      <c r="A165" s="188" t="s">
        <v>377</v>
      </c>
      <c r="B165" s="188" t="s">
        <v>378</v>
      </c>
      <c r="D165" s="67">
        <v>346651</v>
      </c>
      <c r="E165" s="72">
        <v>1135.6711029009957</v>
      </c>
      <c r="F165" s="54"/>
      <c r="G165" s="87">
        <v>356753.53772420652</v>
      </c>
      <c r="H165" s="80">
        <v>1154.6670672914677</v>
      </c>
      <c r="I165" s="89"/>
      <c r="J165" s="102">
        <f t="shared" si="25"/>
        <v>-2.8317974892841602E-2</v>
      </c>
      <c r="K165" s="125">
        <f t="shared" si="25"/>
        <v>-1.6451464607050159E-2</v>
      </c>
      <c r="L165" s="102">
        <v>2.4378923898632499E-2</v>
      </c>
      <c r="M165" s="96">
        <f>INDEX('Pace of change parameters'!$E$20:$I$20,1,$B$6)</f>
        <v>1.2019795091496865E-2</v>
      </c>
      <c r="N165" s="107">
        <f>IF(INDEX('Pace of change parameters'!$E$28:$I$28,1,$B$6)=1,(1+L165)*D165,D165)</f>
        <v>355101.97834838484</v>
      </c>
      <c r="O165" s="93">
        <f>IF(K165&lt;INDEX('Pace of change parameters'!$E$16:$I$16,1,$B$6),1,IF(K165&gt;INDEX('Pace of change parameters'!$E$17:$I$17,1,$B$6),0,(K165-INDEX('Pace of change parameters'!$E$17:$I$17,1,$B$6))/(INDEX('Pace of change parameters'!$E$16:$I$16,1,$B$6)-INDEX('Pace of change parameters'!$E$17:$I$17,1,$B$6))))</f>
        <v>0</v>
      </c>
      <c r="P165" s="56">
        <v>2.4378923898632499E-2</v>
      </c>
      <c r="Q165" s="56">
        <v>1.2019795091496865E-2</v>
      </c>
      <c r="R165" s="9">
        <f>IF(INDEX('Pace of change parameters'!$E$29:$I$29,1,$B$6)=1,D165*(1+P165),D165)</f>
        <v>355101.97834838484</v>
      </c>
      <c r="S165" s="102">
        <f>IF(P165&lt;INDEX('Pace of change parameters'!$E$22:$I$22,1,$B$6),INDEX('Pace of change parameters'!$E$22:$I$22,1,$B$6),P165)</f>
        <v>2.4378923898632499E-2</v>
      </c>
      <c r="T165" s="131">
        <v>1.2019795091496865E-2</v>
      </c>
      <c r="U165" s="116">
        <f t="shared" si="19"/>
        <v>355101.97834838484</v>
      </c>
      <c r="V165" s="130">
        <f>IF(J165&gt;INDEX('Pace of change parameters'!$E$24:$I$24,1,$B$6),0,IF(J165&lt;INDEX('Pace of change parameters'!$E$23:$I$23,1,$B$6),1,(J165-INDEX('Pace of change parameters'!$E$24:$I$24,1,$B$6))/(INDEX('Pace of change parameters'!$E$23:$I$23,1,$B$6)-INDEX('Pace of change parameters'!$E$24:$I$24,1,$B$6))))</f>
        <v>1</v>
      </c>
      <c r="W165" s="131">
        <f>MIN(S165, S165+(INDEX('Pace of change parameters'!$E$25:$I$25,1,$B$6)-S165)*(1-V165))</f>
        <v>2.4378923898632499E-2</v>
      </c>
      <c r="X165" s="131">
        <v>1.2019795091496865E-2</v>
      </c>
      <c r="Y165" s="107">
        <f t="shared" si="20"/>
        <v>355101.97834838484</v>
      </c>
      <c r="Z165" s="96">
        <v>0</v>
      </c>
      <c r="AA165" s="98">
        <f t="shared" si="23"/>
        <v>364133.6717924921</v>
      </c>
      <c r="AB165" s="98">
        <f>IF(INDEX('Pace of change parameters'!$E$27:$I$27,1,$B$6)=1,MAX(AA165,Y165),Y165)</f>
        <v>355101.97834838484</v>
      </c>
      <c r="AC165" s="96">
        <f t="shared" si="21"/>
        <v>2.4378923898632499E-2</v>
      </c>
      <c r="AD165" s="142">
        <v>1.2019795091496865E-2</v>
      </c>
      <c r="AE165" s="55">
        <f>IF(ROUND(AB165,0)/D165 &gt; (1+'Pace of change parameters'!$G$25), ROUND(AB165,0), ROUNDUP(AB165,0))</f>
        <v>355102</v>
      </c>
      <c r="AF165" s="55">
        <v>1149.3217069267305</v>
      </c>
      <c r="AG165" s="16">
        <f t="shared" si="26"/>
        <v>2.4378986358037258E-2</v>
      </c>
      <c r="AH165" s="16">
        <f t="shared" si="26"/>
        <v>1.2019856797329087E-2</v>
      </c>
      <c r="AI165" s="55"/>
      <c r="AJ165" s="55">
        <v>364133.6717924921</v>
      </c>
      <c r="AK165" s="55">
        <v>1178.5535795744458</v>
      </c>
      <c r="AL165" s="16">
        <f t="shared" si="27"/>
        <v>-2.4803176668701354E-2</v>
      </c>
      <c r="AM165" s="57">
        <f t="shared" si="27"/>
        <v>-2.4803176668701354E-2</v>
      </c>
      <c r="AN165" s="10"/>
    </row>
    <row r="166" spans="1:40" x14ac:dyDescent="0.2">
      <c r="A166" s="188" t="s">
        <v>379</v>
      </c>
      <c r="B166" s="188" t="s">
        <v>380</v>
      </c>
      <c r="D166" s="67">
        <v>417636</v>
      </c>
      <c r="E166" s="72">
        <v>1068.7085659717873</v>
      </c>
      <c r="F166" s="54"/>
      <c r="G166" s="87">
        <v>399379.99201870442</v>
      </c>
      <c r="H166" s="80">
        <v>1012.3406800307296</v>
      </c>
      <c r="I166" s="89"/>
      <c r="J166" s="102">
        <f t="shared" si="25"/>
        <v>4.5710872718031759E-2</v>
      </c>
      <c r="K166" s="125">
        <f t="shared" si="25"/>
        <v>5.5680747650431961E-2</v>
      </c>
      <c r="L166" s="102">
        <v>2.1668457115971984E-2</v>
      </c>
      <c r="M166" s="96">
        <f>INDEX('Pace of change parameters'!$E$20:$I$20,1,$B$6)</f>
        <v>1.2019795091496865E-2</v>
      </c>
      <c r="N166" s="107">
        <f>IF(INDEX('Pace of change parameters'!$E$28:$I$28,1,$B$6)=1,(1+L166)*D166,D166)</f>
        <v>426685.52775608608</v>
      </c>
      <c r="O166" s="93">
        <f>IF(K166&lt;INDEX('Pace of change parameters'!$E$16:$I$16,1,$B$6),1,IF(K166&gt;INDEX('Pace of change parameters'!$E$17:$I$17,1,$B$6),0,(K166-INDEX('Pace of change parameters'!$E$17:$I$17,1,$B$6))/(INDEX('Pace of change parameters'!$E$16:$I$16,1,$B$6)-INDEX('Pace of change parameters'!$E$17:$I$17,1,$B$6))))</f>
        <v>0</v>
      </c>
      <c r="P166" s="56">
        <v>2.1668457115971984E-2</v>
      </c>
      <c r="Q166" s="56">
        <v>1.2019795091496865E-2</v>
      </c>
      <c r="R166" s="9">
        <f>IF(INDEX('Pace of change parameters'!$E$29:$I$29,1,$B$6)=1,D166*(1+P166),D166)</f>
        <v>426685.52775608608</v>
      </c>
      <c r="S166" s="102">
        <f>IF(P166&lt;INDEX('Pace of change parameters'!$E$22:$I$22,1,$B$6),INDEX('Pace of change parameters'!$E$22:$I$22,1,$B$6),P166)</f>
        <v>2.1668457115971984E-2</v>
      </c>
      <c r="T166" s="131">
        <v>1.2019795091496865E-2</v>
      </c>
      <c r="U166" s="116">
        <f t="shared" si="19"/>
        <v>426685.52775608608</v>
      </c>
      <c r="V166" s="130">
        <f>IF(J166&gt;INDEX('Pace of change parameters'!$E$24:$I$24,1,$B$6),0,IF(J166&lt;INDEX('Pace of change parameters'!$E$23:$I$23,1,$B$6),1,(J166-INDEX('Pace of change parameters'!$E$24:$I$24,1,$B$6))/(INDEX('Pace of change parameters'!$E$23:$I$23,1,$B$6)-INDEX('Pace of change parameters'!$E$24:$I$24,1,$B$6))))</f>
        <v>1</v>
      </c>
      <c r="W166" s="131">
        <f>MIN(S166, S166+(INDEX('Pace of change parameters'!$E$25:$I$25,1,$B$6)-S166)*(1-V166))</f>
        <v>2.1668457115971984E-2</v>
      </c>
      <c r="X166" s="131">
        <v>1.2019795091496865E-2</v>
      </c>
      <c r="Y166" s="107">
        <f t="shared" si="20"/>
        <v>426685.52775608608</v>
      </c>
      <c r="Z166" s="96">
        <v>0</v>
      </c>
      <c r="AA166" s="98">
        <f t="shared" si="23"/>
        <v>407641.93639658322</v>
      </c>
      <c r="AB166" s="98">
        <f>IF(INDEX('Pace of change parameters'!$E$27:$I$27,1,$B$6)=1,MAX(AA166,Y166),Y166)</f>
        <v>426685.52775608608</v>
      </c>
      <c r="AC166" s="96">
        <f t="shared" si="21"/>
        <v>2.1668457115971984E-2</v>
      </c>
      <c r="AD166" s="142">
        <v>1.2019795091496865E-2</v>
      </c>
      <c r="AE166" s="55">
        <f>IF(ROUND(AB166,0)/D166 &gt; (1+'Pace of change parameters'!$G$25), ROUND(AB166,0), ROUNDUP(AB166,0))</f>
        <v>426686</v>
      </c>
      <c r="AF166" s="55">
        <v>1081.5554209820357</v>
      </c>
      <c r="AG166" s="16">
        <f t="shared" si="26"/>
        <v>2.1669587870777329E-2</v>
      </c>
      <c r="AH166" s="16">
        <f t="shared" si="26"/>
        <v>1.2020915167425983E-2</v>
      </c>
      <c r="AI166" s="55"/>
      <c r="AJ166" s="55">
        <v>407641.93639658322</v>
      </c>
      <c r="AK166" s="55">
        <v>1033.2828968593737</v>
      </c>
      <c r="AL166" s="16">
        <f t="shared" si="27"/>
        <v>4.6717626188708339E-2</v>
      </c>
      <c r="AM166" s="57">
        <f t="shared" si="27"/>
        <v>4.6717626188708339E-2</v>
      </c>
      <c r="AN166" s="10"/>
    </row>
    <row r="167" spans="1:40" x14ac:dyDescent="0.2">
      <c r="A167" s="188" t="s">
        <v>381</v>
      </c>
      <c r="B167" s="188" t="s">
        <v>382</v>
      </c>
      <c r="D167" s="67">
        <v>354098</v>
      </c>
      <c r="E167" s="72">
        <v>1436.7178277123778</v>
      </c>
      <c r="F167" s="54"/>
      <c r="G167" s="87">
        <v>275170.67164769914</v>
      </c>
      <c r="H167" s="80">
        <v>1111.3971622858705</v>
      </c>
      <c r="I167" s="89"/>
      <c r="J167" s="102">
        <f t="shared" si="25"/>
        <v>0.28683045282293551</v>
      </c>
      <c r="K167" s="125">
        <f t="shared" si="25"/>
        <v>0.29271324101404272</v>
      </c>
      <c r="L167" s="102">
        <v>1.6646277225697892E-2</v>
      </c>
      <c r="M167" s="96">
        <f>INDEX('Pace of change parameters'!$E$20:$I$20,1,$B$6)</f>
        <v>1.2019795091496865E-2</v>
      </c>
      <c r="N167" s="107">
        <f>IF(INDEX('Pace of change parameters'!$E$28:$I$28,1,$B$6)=1,(1+L167)*D167,D167)</f>
        <v>359992.41347306519</v>
      </c>
      <c r="O167" s="93">
        <f>IF(K167&lt;INDEX('Pace of change parameters'!$E$16:$I$16,1,$B$6),1,IF(K167&gt;INDEX('Pace of change parameters'!$E$17:$I$17,1,$B$6),0,(K167-INDEX('Pace of change parameters'!$E$17:$I$17,1,$B$6))/(INDEX('Pace of change parameters'!$E$16:$I$16,1,$B$6)-INDEX('Pace of change parameters'!$E$17:$I$17,1,$B$6))))</f>
        <v>0</v>
      </c>
      <c r="P167" s="56">
        <v>1.6646277225697892E-2</v>
      </c>
      <c r="Q167" s="56">
        <v>1.2019795091496865E-2</v>
      </c>
      <c r="R167" s="9">
        <f>IF(INDEX('Pace of change parameters'!$E$29:$I$29,1,$B$6)=1,D167*(1+P167),D167)</f>
        <v>359992.41347306519</v>
      </c>
      <c r="S167" s="102">
        <f>IF(P167&lt;INDEX('Pace of change parameters'!$E$22:$I$22,1,$B$6),INDEX('Pace of change parameters'!$E$22:$I$22,1,$B$6),P167)</f>
        <v>1.9868988667141502E-2</v>
      </c>
      <c r="T167" s="131">
        <v>1.5227840845137841E-2</v>
      </c>
      <c r="U167" s="116">
        <f t="shared" si="19"/>
        <v>361133.56914905744</v>
      </c>
      <c r="V167" s="130">
        <f>IF(J167&gt;INDEX('Pace of change parameters'!$E$24:$I$24,1,$B$6),0,IF(J167&lt;INDEX('Pace of change parameters'!$E$23:$I$23,1,$B$6),1,(J167-INDEX('Pace of change parameters'!$E$24:$I$24,1,$B$6))/(INDEX('Pace of change parameters'!$E$23:$I$23,1,$B$6)-INDEX('Pace of change parameters'!$E$24:$I$24,1,$B$6))))</f>
        <v>0</v>
      </c>
      <c r="W167" s="131">
        <f>MIN(S167, S167+(INDEX('Pace of change parameters'!$E$25:$I$25,1,$B$6)-S167)*(1-V167))</f>
        <v>5.689886671415012E-4</v>
      </c>
      <c r="X167" s="131">
        <v>-3.9843300768531709E-3</v>
      </c>
      <c r="Y167" s="107">
        <f t="shared" si="20"/>
        <v>354299.47774905741</v>
      </c>
      <c r="Z167" s="96">
        <v>0</v>
      </c>
      <c r="AA167" s="98">
        <f t="shared" si="23"/>
        <v>280863.10699501215</v>
      </c>
      <c r="AB167" s="98">
        <f>IF(INDEX('Pace of change parameters'!$E$27:$I$27,1,$B$6)=1,MAX(AA167,Y167),Y167)</f>
        <v>354299.47774905741</v>
      </c>
      <c r="AC167" s="96">
        <f t="shared" si="21"/>
        <v>5.6898866714139018E-4</v>
      </c>
      <c r="AD167" s="142">
        <v>-3.9843300768531709E-3</v>
      </c>
      <c r="AE167" s="55">
        <f>IF(ROUND(AB167,0)/D167 &gt; (1+'Pace of change parameters'!$G$25), ROUND(AB167,0), ROUNDUP(AB167,0))</f>
        <v>354300</v>
      </c>
      <c r="AF167" s="55">
        <v>1430.9955789984222</v>
      </c>
      <c r="AG167" s="16">
        <f t="shared" si="26"/>
        <v>5.7046354399070687E-4</v>
      </c>
      <c r="AH167" s="16">
        <f t="shared" si="26"/>
        <v>-3.9828619117693309E-3</v>
      </c>
      <c r="AI167" s="55"/>
      <c r="AJ167" s="55">
        <v>280863.10699501215</v>
      </c>
      <c r="AK167" s="55">
        <v>1134.3885532419511</v>
      </c>
      <c r="AL167" s="16">
        <f t="shared" si="27"/>
        <v>0.26146863427773748</v>
      </c>
      <c r="AM167" s="57">
        <f t="shared" si="27"/>
        <v>0.26146863427773726</v>
      </c>
      <c r="AN167" s="10"/>
    </row>
    <row r="168" spans="1:40" x14ac:dyDescent="0.2">
      <c r="A168" s="188" t="s">
        <v>383</v>
      </c>
      <c r="B168" s="188" t="s">
        <v>384</v>
      </c>
      <c r="D168" s="67">
        <v>145751</v>
      </c>
      <c r="E168" s="72">
        <v>1116.8346861403631</v>
      </c>
      <c r="F168" s="54"/>
      <c r="G168" s="87">
        <v>143152.17636749501</v>
      </c>
      <c r="H168" s="80">
        <v>1085.6208581650292</v>
      </c>
      <c r="I168" s="89"/>
      <c r="J168" s="102">
        <f t="shared" si="25"/>
        <v>1.8154272596131449E-2</v>
      </c>
      <c r="K168" s="125">
        <f t="shared" si="25"/>
        <v>2.8752052561050734E-2</v>
      </c>
      <c r="L168" s="102">
        <v>2.2553722411936317E-2</v>
      </c>
      <c r="M168" s="96">
        <f>INDEX('Pace of change parameters'!$E$20:$I$20,1,$B$6)</f>
        <v>1.2019795091496865E-2</v>
      </c>
      <c r="N168" s="107">
        <f>IF(INDEX('Pace of change parameters'!$E$28:$I$28,1,$B$6)=1,(1+L168)*D168,D168)</f>
        <v>149038.22759526214</v>
      </c>
      <c r="O168" s="93">
        <f>IF(K168&lt;INDEX('Pace of change parameters'!$E$16:$I$16,1,$B$6),1,IF(K168&gt;INDEX('Pace of change parameters'!$E$17:$I$17,1,$B$6),0,(K168-INDEX('Pace of change parameters'!$E$17:$I$17,1,$B$6))/(INDEX('Pace of change parameters'!$E$16:$I$16,1,$B$6)-INDEX('Pace of change parameters'!$E$17:$I$17,1,$B$6))))</f>
        <v>0</v>
      </c>
      <c r="P168" s="56">
        <v>2.2553722411936317E-2</v>
      </c>
      <c r="Q168" s="56">
        <v>1.2019795091496865E-2</v>
      </c>
      <c r="R168" s="9">
        <f>IF(INDEX('Pace of change parameters'!$E$29:$I$29,1,$B$6)=1,D168*(1+P168),D168)</f>
        <v>149038.22759526214</v>
      </c>
      <c r="S168" s="102">
        <f>IF(P168&lt;INDEX('Pace of change parameters'!$E$22:$I$22,1,$B$6),INDEX('Pace of change parameters'!$E$22:$I$22,1,$B$6),P168)</f>
        <v>2.2553722411936317E-2</v>
      </c>
      <c r="T168" s="131">
        <v>1.2019795091496865E-2</v>
      </c>
      <c r="U168" s="116">
        <f t="shared" si="19"/>
        <v>149038.22759526214</v>
      </c>
      <c r="V168" s="130">
        <f>IF(J168&gt;INDEX('Pace of change parameters'!$E$24:$I$24,1,$B$6),0,IF(J168&lt;INDEX('Pace of change parameters'!$E$23:$I$23,1,$B$6),1,(J168-INDEX('Pace of change parameters'!$E$24:$I$24,1,$B$6))/(INDEX('Pace of change parameters'!$E$23:$I$23,1,$B$6)-INDEX('Pace of change parameters'!$E$24:$I$24,1,$B$6))))</f>
        <v>1</v>
      </c>
      <c r="W168" s="131">
        <f>MIN(S168, S168+(INDEX('Pace of change parameters'!$E$25:$I$25,1,$B$6)-S168)*(1-V168))</f>
        <v>2.2553722411936317E-2</v>
      </c>
      <c r="X168" s="131">
        <v>1.2019795091496865E-2</v>
      </c>
      <c r="Y168" s="107">
        <f t="shared" si="20"/>
        <v>149038.22759526214</v>
      </c>
      <c r="Z168" s="96">
        <v>0</v>
      </c>
      <c r="AA168" s="98">
        <f t="shared" si="23"/>
        <v>146113.5548600489</v>
      </c>
      <c r="AB168" s="98">
        <f>IF(INDEX('Pace of change parameters'!$E$27:$I$27,1,$B$6)=1,MAX(AA168,Y168),Y168)</f>
        <v>149038.22759526214</v>
      </c>
      <c r="AC168" s="96">
        <f t="shared" si="21"/>
        <v>2.2553722411936317E-2</v>
      </c>
      <c r="AD168" s="142">
        <v>1.2019795091496865E-2</v>
      </c>
      <c r="AE168" s="55">
        <f>IF(ROUND(AB168,0)/D168 &gt; (1+'Pace of change parameters'!$G$25), ROUND(AB168,0), ROUNDUP(AB168,0))</f>
        <v>149038</v>
      </c>
      <c r="AF168" s="55">
        <v>1130.2570842083167</v>
      </c>
      <c r="AG168" s="16">
        <f t="shared" si="26"/>
        <v>2.2552160877112426E-2</v>
      </c>
      <c r="AH168" s="16">
        <f t="shared" si="26"/>
        <v>1.2018249642961498E-2</v>
      </c>
      <c r="AI168" s="55"/>
      <c r="AJ168" s="55">
        <v>146113.5548600489</v>
      </c>
      <c r="AK168" s="55">
        <v>1108.0790166228128</v>
      </c>
      <c r="AL168" s="16">
        <f t="shared" si="27"/>
        <v>2.0014879131181162E-2</v>
      </c>
      <c r="AM168" s="57">
        <f t="shared" si="27"/>
        <v>2.0014879131181385E-2</v>
      </c>
      <c r="AN168" s="10"/>
    </row>
    <row r="169" spans="1:40" x14ac:dyDescent="0.2">
      <c r="A169" s="188" t="s">
        <v>385</v>
      </c>
      <c r="B169" s="188" t="s">
        <v>386</v>
      </c>
      <c r="D169" s="67">
        <v>230512</v>
      </c>
      <c r="E169" s="72">
        <v>1088.0273485585251</v>
      </c>
      <c r="F169" s="54"/>
      <c r="G169" s="87">
        <v>242155.81752398345</v>
      </c>
      <c r="H169" s="80">
        <v>1131.3838684342243</v>
      </c>
      <c r="I169" s="89"/>
      <c r="J169" s="102">
        <f t="shared" si="25"/>
        <v>-4.8083988413081258E-2</v>
      </c>
      <c r="K169" s="125">
        <f t="shared" si="25"/>
        <v>-3.8321670553516318E-2</v>
      </c>
      <c r="L169" s="102">
        <v>2.239850371662544E-2</v>
      </c>
      <c r="M169" s="96">
        <f>INDEX('Pace of change parameters'!$E$20:$I$20,1,$B$6)</f>
        <v>1.2019795091496865E-2</v>
      </c>
      <c r="N169" s="107">
        <f>IF(INDEX('Pace of change parameters'!$E$28:$I$28,1,$B$6)=1,(1+L169)*D169,D169)</f>
        <v>235675.12388872675</v>
      </c>
      <c r="O169" s="93">
        <f>IF(K169&lt;INDEX('Pace of change parameters'!$E$16:$I$16,1,$B$6),1,IF(K169&gt;INDEX('Pace of change parameters'!$E$17:$I$17,1,$B$6),0,(K169-INDEX('Pace of change parameters'!$E$17:$I$17,1,$B$6))/(INDEX('Pace of change parameters'!$E$16:$I$16,1,$B$6)-INDEX('Pace of change parameters'!$E$17:$I$17,1,$B$6))))</f>
        <v>0</v>
      </c>
      <c r="P169" s="56">
        <v>2.239850371662544E-2</v>
      </c>
      <c r="Q169" s="56">
        <v>1.2019795091496865E-2</v>
      </c>
      <c r="R169" s="9">
        <f>IF(INDEX('Pace of change parameters'!$E$29:$I$29,1,$B$6)=1,D169*(1+P169),D169)</f>
        <v>235675.12388872675</v>
      </c>
      <c r="S169" s="102">
        <f>IF(P169&lt;INDEX('Pace of change parameters'!$E$22:$I$22,1,$B$6),INDEX('Pace of change parameters'!$E$22:$I$22,1,$B$6),P169)</f>
        <v>2.239850371662544E-2</v>
      </c>
      <c r="T169" s="131">
        <v>1.2019795091496865E-2</v>
      </c>
      <c r="U169" s="116">
        <f t="shared" si="19"/>
        <v>235675.12388872675</v>
      </c>
      <c r="V169" s="130">
        <f>IF(J169&gt;INDEX('Pace of change parameters'!$E$24:$I$24,1,$B$6),0,IF(J169&lt;INDEX('Pace of change parameters'!$E$23:$I$23,1,$B$6),1,(J169-INDEX('Pace of change parameters'!$E$24:$I$24,1,$B$6))/(INDEX('Pace of change parameters'!$E$23:$I$23,1,$B$6)-INDEX('Pace of change parameters'!$E$24:$I$24,1,$B$6))))</f>
        <v>1</v>
      </c>
      <c r="W169" s="131">
        <f>MIN(S169, S169+(INDEX('Pace of change parameters'!$E$25:$I$25,1,$B$6)-S169)*(1-V169))</f>
        <v>2.239850371662544E-2</v>
      </c>
      <c r="X169" s="131">
        <v>1.2019795091496865E-2</v>
      </c>
      <c r="Y169" s="107">
        <f t="shared" si="20"/>
        <v>235675.12388872675</v>
      </c>
      <c r="Z169" s="96">
        <v>0</v>
      </c>
      <c r="AA169" s="98">
        <f t="shared" si="23"/>
        <v>247165.27702407082</v>
      </c>
      <c r="AB169" s="98">
        <f>IF(INDEX('Pace of change parameters'!$E$27:$I$27,1,$B$6)=1,MAX(AA169,Y169),Y169)</f>
        <v>235675.12388872675</v>
      </c>
      <c r="AC169" s="96">
        <f t="shared" si="21"/>
        <v>2.239850371662544E-2</v>
      </c>
      <c r="AD169" s="142">
        <v>1.2019795091496865E-2</v>
      </c>
      <c r="AE169" s="55">
        <f>IF(ROUND(AB169,0)/D169 &gt; (1+'Pace of change parameters'!$G$25), ROUND(AB169,0), ROUNDUP(AB169,0))</f>
        <v>235675</v>
      </c>
      <c r="AF169" s="55">
        <v>1101.1046355176973</v>
      </c>
      <c r="AG169" s="16">
        <f t="shared" si="26"/>
        <v>2.2397966266398228E-2</v>
      </c>
      <c r="AH169" s="16">
        <f t="shared" si="26"/>
        <v>1.2019263097106547E-2</v>
      </c>
      <c r="AI169" s="55"/>
      <c r="AJ169" s="55">
        <v>247165.27702407082</v>
      </c>
      <c r="AK169" s="55">
        <v>1154.7887229032362</v>
      </c>
      <c r="AL169" s="16">
        <f t="shared" si="27"/>
        <v>-4.6488233146728786E-2</v>
      </c>
      <c r="AM169" s="57">
        <f t="shared" si="27"/>
        <v>-4.6488233146728897E-2</v>
      </c>
      <c r="AN169" s="10"/>
    </row>
    <row r="170" spans="1:40" x14ac:dyDescent="0.2">
      <c r="A170" s="188" t="s">
        <v>387</v>
      </c>
      <c r="B170" s="188" t="s">
        <v>388</v>
      </c>
      <c r="D170" s="67">
        <v>157298</v>
      </c>
      <c r="E170" s="72">
        <v>1102.0152502972196</v>
      </c>
      <c r="F170" s="54"/>
      <c r="G170" s="87">
        <v>159935.0941513241</v>
      </c>
      <c r="H170" s="80">
        <v>1109.807025677494</v>
      </c>
      <c r="I170" s="89"/>
      <c r="J170" s="102">
        <f t="shared" si="25"/>
        <v>-1.648852720734939E-2</v>
      </c>
      <c r="K170" s="125">
        <f t="shared" si="25"/>
        <v>-7.0208380376018953E-3</v>
      </c>
      <c r="L170" s="102">
        <v>2.1761917190338931E-2</v>
      </c>
      <c r="M170" s="96">
        <f>INDEX('Pace of change parameters'!$E$20:$I$20,1,$B$6)</f>
        <v>1.2019795091496865E-2</v>
      </c>
      <c r="N170" s="107">
        <f>IF(INDEX('Pace of change parameters'!$E$28:$I$28,1,$B$6)=1,(1+L170)*D170,D170)</f>
        <v>160721.10605020594</v>
      </c>
      <c r="O170" s="93">
        <f>IF(K170&lt;INDEX('Pace of change parameters'!$E$16:$I$16,1,$B$6),1,IF(K170&gt;INDEX('Pace of change parameters'!$E$17:$I$17,1,$B$6),0,(K170-INDEX('Pace of change parameters'!$E$17:$I$17,1,$B$6))/(INDEX('Pace of change parameters'!$E$16:$I$16,1,$B$6)-INDEX('Pace of change parameters'!$E$17:$I$17,1,$B$6))))</f>
        <v>0</v>
      </c>
      <c r="P170" s="56">
        <v>2.1761917190338931E-2</v>
      </c>
      <c r="Q170" s="56">
        <v>1.2019795091496865E-2</v>
      </c>
      <c r="R170" s="9">
        <f>IF(INDEX('Pace of change parameters'!$E$29:$I$29,1,$B$6)=1,D170*(1+P170),D170)</f>
        <v>160721.10605020594</v>
      </c>
      <c r="S170" s="102">
        <f>IF(P170&lt;INDEX('Pace of change parameters'!$E$22:$I$22,1,$B$6),INDEX('Pace of change parameters'!$E$22:$I$22,1,$B$6),P170)</f>
        <v>2.1761917190338931E-2</v>
      </c>
      <c r="T170" s="131">
        <v>1.2019795091496865E-2</v>
      </c>
      <c r="U170" s="116">
        <f t="shared" si="19"/>
        <v>160721.10605020594</v>
      </c>
      <c r="V170" s="130">
        <f>IF(J170&gt;INDEX('Pace of change parameters'!$E$24:$I$24,1,$B$6),0,IF(J170&lt;INDEX('Pace of change parameters'!$E$23:$I$23,1,$B$6),1,(J170-INDEX('Pace of change parameters'!$E$24:$I$24,1,$B$6))/(INDEX('Pace of change parameters'!$E$23:$I$23,1,$B$6)-INDEX('Pace of change parameters'!$E$24:$I$24,1,$B$6))))</f>
        <v>1</v>
      </c>
      <c r="W170" s="131">
        <f>MIN(S170, S170+(INDEX('Pace of change parameters'!$E$25:$I$25,1,$B$6)-S170)*(1-V170))</f>
        <v>2.1761917190338931E-2</v>
      </c>
      <c r="X170" s="131">
        <v>1.2019795091496865E-2</v>
      </c>
      <c r="Y170" s="107">
        <f t="shared" si="20"/>
        <v>160721.10605020594</v>
      </c>
      <c r="Z170" s="96">
        <v>0</v>
      </c>
      <c r="AA170" s="98">
        <f t="shared" si="23"/>
        <v>163243.65962369548</v>
      </c>
      <c r="AB170" s="98">
        <f>IF(INDEX('Pace of change parameters'!$E$27:$I$27,1,$B$6)=1,MAX(AA170,Y170),Y170)</f>
        <v>160721.10605020594</v>
      </c>
      <c r="AC170" s="96">
        <f t="shared" si="21"/>
        <v>2.1761917190338931E-2</v>
      </c>
      <c r="AD170" s="142">
        <v>1.2019795091496865E-2</v>
      </c>
      <c r="AE170" s="55">
        <f>IF(ROUND(AB170,0)/D170 &gt; (1+'Pace of change parameters'!$G$25), ROUND(AB170,0), ROUNDUP(AB170,0))</f>
        <v>160721</v>
      </c>
      <c r="AF170" s="55">
        <v>1115.2605118995755</v>
      </c>
      <c r="AG170" s="16">
        <f t="shared" si="26"/>
        <v>2.1761242991010787E-2</v>
      </c>
      <c r="AH170" s="16">
        <f t="shared" si="26"/>
        <v>1.2019127320409995E-2</v>
      </c>
      <c r="AI170" s="55"/>
      <c r="AJ170" s="55">
        <v>163243.65962369548</v>
      </c>
      <c r="AK170" s="55">
        <v>1132.765521595079</v>
      </c>
      <c r="AL170" s="16">
        <f t="shared" si="27"/>
        <v>-1.545333907308033E-2</v>
      </c>
      <c r="AM170" s="57">
        <f t="shared" si="27"/>
        <v>-1.5453339073080441E-2</v>
      </c>
      <c r="AN170" s="10"/>
    </row>
    <row r="171" spans="1:40" x14ac:dyDescent="0.2">
      <c r="A171" s="188" t="s">
        <v>389</v>
      </c>
      <c r="B171" s="188" t="s">
        <v>390</v>
      </c>
      <c r="D171" s="67">
        <v>366587</v>
      </c>
      <c r="E171" s="72">
        <v>1163.9952041227821</v>
      </c>
      <c r="F171" s="54"/>
      <c r="G171" s="87">
        <v>349734.41223456495</v>
      </c>
      <c r="H171" s="80">
        <v>1102.7024585475583</v>
      </c>
      <c r="I171" s="89"/>
      <c r="J171" s="102">
        <f t="shared" si="25"/>
        <v>4.8186815983472853E-2</v>
      </c>
      <c r="K171" s="125">
        <f t="shared" si="25"/>
        <v>5.5584119814112265E-2</v>
      </c>
      <c r="L171" s="102">
        <v>1.9161859647889301E-2</v>
      </c>
      <c r="M171" s="96">
        <f>INDEX('Pace of change parameters'!$E$20:$I$20,1,$B$6)</f>
        <v>1.2019795091496865E-2</v>
      </c>
      <c r="N171" s="107">
        <f>IF(INDEX('Pace of change parameters'!$E$28:$I$28,1,$B$6)=1,(1+L171)*D171,D171)</f>
        <v>373611.48864274082</v>
      </c>
      <c r="O171" s="93">
        <f>IF(K171&lt;INDEX('Pace of change parameters'!$E$16:$I$16,1,$B$6),1,IF(K171&gt;INDEX('Pace of change parameters'!$E$17:$I$17,1,$B$6),0,(K171-INDEX('Pace of change parameters'!$E$17:$I$17,1,$B$6))/(INDEX('Pace of change parameters'!$E$16:$I$16,1,$B$6)-INDEX('Pace of change parameters'!$E$17:$I$17,1,$B$6))))</f>
        <v>0</v>
      </c>
      <c r="P171" s="56">
        <v>1.9161859647889301E-2</v>
      </c>
      <c r="Q171" s="56">
        <v>1.2019795091496865E-2</v>
      </c>
      <c r="R171" s="9">
        <f>IF(INDEX('Pace of change parameters'!$E$29:$I$29,1,$B$6)=1,D171*(1+P171),D171)</f>
        <v>373611.48864274082</v>
      </c>
      <c r="S171" s="102">
        <f>IF(P171&lt;INDEX('Pace of change parameters'!$E$22:$I$22,1,$B$6),INDEX('Pace of change parameters'!$E$22:$I$22,1,$B$6),P171)</f>
        <v>1.9868988667141502E-2</v>
      </c>
      <c r="T171" s="131">
        <v>1.2721968704443976E-2</v>
      </c>
      <c r="U171" s="116">
        <f t="shared" si="19"/>
        <v>373870.71294852142</v>
      </c>
      <c r="V171" s="130">
        <f>IF(J171&gt;INDEX('Pace of change parameters'!$E$24:$I$24,1,$B$6),0,IF(J171&lt;INDEX('Pace of change parameters'!$E$23:$I$23,1,$B$6),1,(J171-INDEX('Pace of change parameters'!$E$24:$I$24,1,$B$6))/(INDEX('Pace of change parameters'!$E$23:$I$23,1,$B$6)-INDEX('Pace of change parameters'!$E$24:$I$24,1,$B$6))))</f>
        <v>1</v>
      </c>
      <c r="W171" s="131">
        <f>MIN(S171, S171+(INDEX('Pace of change parameters'!$E$25:$I$25,1,$B$6)-S171)*(1-V171))</f>
        <v>1.9868988667141502E-2</v>
      </c>
      <c r="X171" s="131">
        <v>1.2721968704443976E-2</v>
      </c>
      <c r="Y171" s="107">
        <f t="shared" si="20"/>
        <v>373870.71294852142</v>
      </c>
      <c r="Z171" s="96">
        <v>0</v>
      </c>
      <c r="AA171" s="98">
        <f t="shared" si="23"/>
        <v>356969.34217260953</v>
      </c>
      <c r="AB171" s="98">
        <f>IF(INDEX('Pace of change parameters'!$E$27:$I$27,1,$B$6)=1,MAX(AA171,Y171),Y171)</f>
        <v>373870.71294852142</v>
      </c>
      <c r="AC171" s="96">
        <f t="shared" si="21"/>
        <v>1.9868988667141485E-2</v>
      </c>
      <c r="AD171" s="142">
        <v>1.2721968704443976E-2</v>
      </c>
      <c r="AE171" s="55">
        <f>IF(ROUND(AB171,0)/D171 &gt; (1+'Pace of change parameters'!$G$25), ROUND(AB171,0), ROUNDUP(AB171,0))</f>
        <v>373871</v>
      </c>
      <c r="AF171" s="55">
        <v>1178.8044197467418</v>
      </c>
      <c r="AG171" s="16">
        <f t="shared" si="26"/>
        <v>1.9869771704943195E-2</v>
      </c>
      <c r="AH171" s="16">
        <f t="shared" si="26"/>
        <v>1.2722746254887118E-2</v>
      </c>
      <c r="AI171" s="55"/>
      <c r="AJ171" s="55">
        <v>356969.34217260953</v>
      </c>
      <c r="AK171" s="55">
        <v>1125.5139828100043</v>
      </c>
      <c r="AL171" s="16">
        <f t="shared" si="27"/>
        <v>4.7347645387479265E-2</v>
      </c>
      <c r="AM171" s="57">
        <f t="shared" si="27"/>
        <v>4.7347645387479265E-2</v>
      </c>
      <c r="AN171" s="10"/>
    </row>
    <row r="172" spans="1:40" x14ac:dyDescent="0.2">
      <c r="A172" s="188" t="s">
        <v>391</v>
      </c>
      <c r="B172" s="188" t="s">
        <v>392</v>
      </c>
      <c r="D172" s="67">
        <v>261626</v>
      </c>
      <c r="E172" s="72">
        <v>1189.8450940557289</v>
      </c>
      <c r="F172" s="54"/>
      <c r="G172" s="87">
        <v>256492.456376413</v>
      </c>
      <c r="H172" s="80">
        <v>1159.7770151165307</v>
      </c>
      <c r="I172" s="89"/>
      <c r="J172" s="102">
        <f t="shared" si="25"/>
        <v>2.001440391702336E-2</v>
      </c>
      <c r="K172" s="125">
        <f t="shared" si="25"/>
        <v>2.5925741368634458E-2</v>
      </c>
      <c r="L172" s="102">
        <v>1.7884801010553453E-2</v>
      </c>
      <c r="M172" s="96">
        <f>INDEX('Pace of change parameters'!$E$20:$I$20,1,$B$6)</f>
        <v>1.2019795091496865E-2</v>
      </c>
      <c r="N172" s="107">
        <f>IF(INDEX('Pace of change parameters'!$E$28:$I$28,1,$B$6)=1,(1+L172)*D172,D172)</f>
        <v>266305.12894918706</v>
      </c>
      <c r="O172" s="93">
        <f>IF(K172&lt;INDEX('Pace of change parameters'!$E$16:$I$16,1,$B$6),1,IF(K172&gt;INDEX('Pace of change parameters'!$E$17:$I$17,1,$B$6),0,(K172-INDEX('Pace of change parameters'!$E$17:$I$17,1,$B$6))/(INDEX('Pace of change parameters'!$E$16:$I$16,1,$B$6)-INDEX('Pace of change parameters'!$E$17:$I$17,1,$B$6))))</f>
        <v>0</v>
      </c>
      <c r="P172" s="56">
        <v>1.7884801010553453E-2</v>
      </c>
      <c r="Q172" s="56">
        <v>1.2019795091496865E-2</v>
      </c>
      <c r="R172" s="9">
        <f>IF(INDEX('Pace of change parameters'!$E$29:$I$29,1,$B$6)=1,D172*(1+P172),D172)</f>
        <v>266305.12894918706</v>
      </c>
      <c r="S172" s="102">
        <f>IF(P172&lt;INDEX('Pace of change parameters'!$E$22:$I$22,1,$B$6),INDEX('Pace of change parameters'!$E$22:$I$22,1,$B$6),P172)</f>
        <v>1.9868988667141502E-2</v>
      </c>
      <c r="T172" s="131">
        <v>1.3992549949069844E-2</v>
      </c>
      <c r="U172" s="116">
        <f t="shared" si="19"/>
        <v>266824.24402902956</v>
      </c>
      <c r="V172" s="130">
        <f>IF(J172&gt;INDEX('Pace of change parameters'!$E$24:$I$24,1,$B$6),0,IF(J172&lt;INDEX('Pace of change parameters'!$E$23:$I$23,1,$B$6),1,(J172-INDEX('Pace of change parameters'!$E$24:$I$24,1,$B$6))/(INDEX('Pace of change parameters'!$E$23:$I$23,1,$B$6)-INDEX('Pace of change parameters'!$E$24:$I$24,1,$B$6))))</f>
        <v>1</v>
      </c>
      <c r="W172" s="131">
        <f>MIN(S172, S172+(INDEX('Pace of change parameters'!$E$25:$I$25,1,$B$6)-S172)*(1-V172))</f>
        <v>1.9868988667141502E-2</v>
      </c>
      <c r="X172" s="131">
        <v>1.3992549949069844E-2</v>
      </c>
      <c r="Y172" s="107">
        <f t="shared" si="20"/>
        <v>266824.24402902956</v>
      </c>
      <c r="Z172" s="96">
        <v>0</v>
      </c>
      <c r="AA172" s="98">
        <f t="shared" si="23"/>
        <v>261798.49686486137</v>
      </c>
      <c r="AB172" s="98">
        <f>IF(INDEX('Pace of change parameters'!$E$27:$I$27,1,$B$6)=1,MAX(AA172,Y172),Y172)</f>
        <v>266824.24402902956</v>
      </c>
      <c r="AC172" s="96">
        <f t="shared" si="21"/>
        <v>1.9868988667141485E-2</v>
      </c>
      <c r="AD172" s="142">
        <v>1.3992549949069844E-2</v>
      </c>
      <c r="AE172" s="55">
        <f>IF(ROUND(AB172,0)/D172 &gt; (1+'Pace of change parameters'!$G$25), ROUND(AB172,0), ROUNDUP(AB172,0))</f>
        <v>266824</v>
      </c>
      <c r="AF172" s="55">
        <v>1206.4929575445819</v>
      </c>
      <c r="AG172" s="16">
        <f t="shared" si="26"/>
        <v>1.986805592716312E-2</v>
      </c>
      <c r="AH172" s="16">
        <f t="shared" si="26"/>
        <v>1.3991622583496843E-2</v>
      </c>
      <c r="AI172" s="55"/>
      <c r="AJ172" s="55">
        <v>261798.49686486137</v>
      </c>
      <c r="AK172" s="55">
        <v>1183.7692365125047</v>
      </c>
      <c r="AL172" s="16">
        <f t="shared" si="27"/>
        <v>1.9196073298055394E-2</v>
      </c>
      <c r="AM172" s="57">
        <f t="shared" si="27"/>
        <v>1.9196073298055616E-2</v>
      </c>
      <c r="AN172" s="10"/>
    </row>
    <row r="173" spans="1:40" x14ac:dyDescent="0.2">
      <c r="A173" s="188" t="s">
        <v>393</v>
      </c>
      <c r="B173" s="188" t="s">
        <v>394</v>
      </c>
      <c r="D173" s="67">
        <v>361776</v>
      </c>
      <c r="E173" s="72">
        <v>1058.8400043424383</v>
      </c>
      <c r="F173" s="54"/>
      <c r="G173" s="87">
        <v>377670.75039811054</v>
      </c>
      <c r="H173" s="80">
        <v>1098.7278468034426</v>
      </c>
      <c r="I173" s="89"/>
      <c r="J173" s="102">
        <f t="shared" si="25"/>
        <v>-4.2086262654324025E-2</v>
      </c>
      <c r="K173" s="125">
        <f t="shared" si="25"/>
        <v>-3.6303660253129144E-2</v>
      </c>
      <c r="L173" s="102">
        <v>1.8129017528758062E-2</v>
      </c>
      <c r="M173" s="96">
        <f>INDEX('Pace of change parameters'!$E$20:$I$20,1,$B$6)</f>
        <v>1.2019795091496865E-2</v>
      </c>
      <c r="N173" s="107">
        <f>IF(INDEX('Pace of change parameters'!$E$28:$I$28,1,$B$6)=1,(1+L173)*D173,D173)</f>
        <v>368334.64344548399</v>
      </c>
      <c r="O173" s="93">
        <f>IF(K173&lt;INDEX('Pace of change parameters'!$E$16:$I$16,1,$B$6),1,IF(K173&gt;INDEX('Pace of change parameters'!$E$17:$I$17,1,$B$6),0,(K173-INDEX('Pace of change parameters'!$E$17:$I$17,1,$B$6))/(INDEX('Pace of change parameters'!$E$16:$I$16,1,$B$6)-INDEX('Pace of change parameters'!$E$17:$I$17,1,$B$6))))</f>
        <v>0</v>
      </c>
      <c r="P173" s="56">
        <v>1.8129017528758062E-2</v>
      </c>
      <c r="Q173" s="56">
        <v>1.2019795091496865E-2</v>
      </c>
      <c r="R173" s="9">
        <f>IF(INDEX('Pace of change parameters'!$E$29:$I$29,1,$B$6)=1,D173*(1+P173),D173)</f>
        <v>368334.64344548399</v>
      </c>
      <c r="S173" s="102">
        <f>IF(P173&lt;INDEX('Pace of change parameters'!$E$22:$I$22,1,$B$6),INDEX('Pace of change parameters'!$E$22:$I$22,1,$B$6),P173)</f>
        <v>1.9868988667141502E-2</v>
      </c>
      <c r="T173" s="131">
        <v>1.3749325636855492E-2</v>
      </c>
      <c r="U173" s="116">
        <f t="shared" si="19"/>
        <v>368964.12324404379</v>
      </c>
      <c r="V173" s="130">
        <f>IF(J173&gt;INDEX('Pace of change parameters'!$E$24:$I$24,1,$B$6),0,IF(J173&lt;INDEX('Pace of change parameters'!$E$23:$I$23,1,$B$6),1,(J173-INDEX('Pace of change parameters'!$E$24:$I$24,1,$B$6))/(INDEX('Pace of change parameters'!$E$23:$I$23,1,$B$6)-INDEX('Pace of change parameters'!$E$24:$I$24,1,$B$6))))</f>
        <v>1</v>
      </c>
      <c r="W173" s="131">
        <f>MIN(S173, S173+(INDEX('Pace of change parameters'!$E$25:$I$25,1,$B$6)-S173)*(1-V173))</f>
        <v>1.9868988667141502E-2</v>
      </c>
      <c r="X173" s="131">
        <v>1.3749325636855492E-2</v>
      </c>
      <c r="Y173" s="107">
        <f t="shared" si="20"/>
        <v>368964.12324404379</v>
      </c>
      <c r="Z173" s="96">
        <v>0</v>
      </c>
      <c r="AA173" s="98">
        <f t="shared" si="23"/>
        <v>385483.59729905095</v>
      </c>
      <c r="AB173" s="98">
        <f>IF(INDEX('Pace of change parameters'!$E$27:$I$27,1,$B$6)=1,MAX(AA173,Y173),Y173)</f>
        <v>368964.12324404379</v>
      </c>
      <c r="AC173" s="96">
        <f t="shared" si="21"/>
        <v>1.9868988667141485E-2</v>
      </c>
      <c r="AD173" s="142">
        <v>1.3749325636855492E-2</v>
      </c>
      <c r="AE173" s="55">
        <f>IF(ROUND(AB173,0)/D173 &gt; (1+'Pace of change parameters'!$G$25), ROUND(AB173,0), ROUNDUP(AB173,0))</f>
        <v>368964</v>
      </c>
      <c r="AF173" s="55">
        <v>1073.3979818152566</v>
      </c>
      <c r="AG173" s="16">
        <f t="shared" si="26"/>
        <v>1.9868648003184219E-2</v>
      </c>
      <c r="AH173" s="16">
        <f t="shared" si="26"/>
        <v>1.3748987017031977E-2</v>
      </c>
      <c r="AI173" s="55"/>
      <c r="AJ173" s="55">
        <v>385483.59729905095</v>
      </c>
      <c r="AK173" s="55">
        <v>1121.4571485664899</v>
      </c>
      <c r="AL173" s="16">
        <f t="shared" si="27"/>
        <v>-4.285421588570304E-2</v>
      </c>
      <c r="AM173" s="57">
        <f t="shared" si="27"/>
        <v>-4.285421588570304E-2</v>
      </c>
      <c r="AN173" s="10"/>
    </row>
    <row r="174" spans="1:40" x14ac:dyDescent="0.2">
      <c r="A174" s="188" t="s">
        <v>395</v>
      </c>
      <c r="B174" s="188" t="s">
        <v>396</v>
      </c>
      <c r="D174" s="67">
        <v>687716</v>
      </c>
      <c r="E174" s="72">
        <v>1342.9436416196722</v>
      </c>
      <c r="F174" s="54"/>
      <c r="G174" s="87">
        <v>704261.6103897664</v>
      </c>
      <c r="H174" s="80">
        <v>1364.2307851031651</v>
      </c>
      <c r="I174" s="89"/>
      <c r="J174" s="102">
        <f t="shared" si="25"/>
        <v>-2.3493557146483379E-2</v>
      </c>
      <c r="K174" s="125">
        <f t="shared" si="25"/>
        <v>-1.5603770062909916E-2</v>
      </c>
      <c r="L174" s="102">
        <v>2.0196516060486225E-2</v>
      </c>
      <c r="M174" s="96">
        <f>INDEX('Pace of change parameters'!$E$20:$I$20,1,$B$6)</f>
        <v>1.2019795091496865E-2</v>
      </c>
      <c r="N174" s="107">
        <f>IF(INDEX('Pace of change parameters'!$E$28:$I$28,1,$B$6)=1,(1+L174)*D174,D174)</f>
        <v>701605.46723905334</v>
      </c>
      <c r="O174" s="93">
        <f>IF(K174&lt;INDEX('Pace of change parameters'!$E$16:$I$16,1,$B$6),1,IF(K174&gt;INDEX('Pace of change parameters'!$E$17:$I$17,1,$B$6),0,(K174-INDEX('Pace of change parameters'!$E$17:$I$17,1,$B$6))/(INDEX('Pace of change parameters'!$E$16:$I$16,1,$B$6)-INDEX('Pace of change parameters'!$E$17:$I$17,1,$B$6))))</f>
        <v>0</v>
      </c>
      <c r="P174" s="56">
        <v>2.0196516060486225E-2</v>
      </c>
      <c r="Q174" s="56">
        <v>1.2019795091496865E-2</v>
      </c>
      <c r="R174" s="9">
        <f>IF(INDEX('Pace of change parameters'!$E$29:$I$29,1,$B$6)=1,D174*(1+P174),D174)</f>
        <v>701605.46723905334</v>
      </c>
      <c r="S174" s="102">
        <f>IF(P174&lt;INDEX('Pace of change parameters'!$E$22:$I$22,1,$B$6),INDEX('Pace of change parameters'!$E$22:$I$22,1,$B$6),P174)</f>
        <v>2.0196516060486225E-2</v>
      </c>
      <c r="T174" s="131">
        <v>1.2019795091496865E-2</v>
      </c>
      <c r="U174" s="116">
        <f t="shared" si="19"/>
        <v>701605.46723905334</v>
      </c>
      <c r="V174" s="130">
        <f>IF(J174&gt;INDEX('Pace of change parameters'!$E$24:$I$24,1,$B$6),0,IF(J174&lt;INDEX('Pace of change parameters'!$E$23:$I$23,1,$B$6),1,(J174-INDEX('Pace of change parameters'!$E$24:$I$24,1,$B$6))/(INDEX('Pace of change parameters'!$E$23:$I$23,1,$B$6)-INDEX('Pace of change parameters'!$E$24:$I$24,1,$B$6))))</f>
        <v>1</v>
      </c>
      <c r="W174" s="131">
        <f>MIN(S174, S174+(INDEX('Pace of change parameters'!$E$25:$I$25,1,$B$6)-S174)*(1-V174))</f>
        <v>2.0196516060486225E-2</v>
      </c>
      <c r="X174" s="131">
        <v>1.2019795091496865E-2</v>
      </c>
      <c r="Y174" s="107">
        <f t="shared" si="20"/>
        <v>701605.46723905334</v>
      </c>
      <c r="Z174" s="96">
        <v>0</v>
      </c>
      <c r="AA174" s="98">
        <f t="shared" si="23"/>
        <v>718830.61827397486</v>
      </c>
      <c r="AB174" s="98">
        <f>IF(INDEX('Pace of change parameters'!$E$27:$I$27,1,$B$6)=1,MAX(AA174,Y174),Y174)</f>
        <v>701605.46723905334</v>
      </c>
      <c r="AC174" s="96">
        <f t="shared" si="21"/>
        <v>2.0196516060486225E-2</v>
      </c>
      <c r="AD174" s="142">
        <v>1.2019795091496865E-2</v>
      </c>
      <c r="AE174" s="55">
        <f>IF(ROUND(AB174,0)/D174 &gt; (1+'Pace of change parameters'!$G$25), ROUND(AB174,0), ROUNDUP(AB174,0))</f>
        <v>701605</v>
      </c>
      <c r="AF174" s="55">
        <v>1359.0846439188706</v>
      </c>
      <c r="AG174" s="16">
        <f t="shared" si="26"/>
        <v>2.0195836653502219E-2</v>
      </c>
      <c r="AH174" s="16">
        <f t="shared" si="26"/>
        <v>1.2019121129857258E-2</v>
      </c>
      <c r="AI174" s="55"/>
      <c r="AJ174" s="55">
        <v>718830.61827397486</v>
      </c>
      <c r="AK174" s="55">
        <v>1392.4525265282698</v>
      </c>
      <c r="AL174" s="16">
        <f t="shared" si="27"/>
        <v>-2.3963389755623177E-2</v>
      </c>
      <c r="AM174" s="57">
        <f t="shared" si="27"/>
        <v>-2.3963389755623177E-2</v>
      </c>
      <c r="AN174" s="10"/>
    </row>
    <row r="175" spans="1:40" x14ac:dyDescent="0.2">
      <c r="A175" s="188" t="s">
        <v>397</v>
      </c>
      <c r="B175" s="188" t="s">
        <v>398</v>
      </c>
      <c r="D175" s="67">
        <v>157689</v>
      </c>
      <c r="E175" s="72">
        <v>1195.2385712976627</v>
      </c>
      <c r="F175" s="54"/>
      <c r="G175" s="87">
        <v>158395.7713275578</v>
      </c>
      <c r="H175" s="80">
        <v>1188.0261435585846</v>
      </c>
      <c r="I175" s="89"/>
      <c r="J175" s="102">
        <f t="shared" si="25"/>
        <v>-4.4620593190977109E-3</v>
      </c>
      <c r="K175" s="125">
        <f t="shared" si="25"/>
        <v>6.0709335212725257E-3</v>
      </c>
      <c r="L175" s="102">
        <v>2.2727169286317794E-2</v>
      </c>
      <c r="M175" s="96">
        <f>INDEX('Pace of change parameters'!$E$20:$I$20,1,$B$6)</f>
        <v>1.2019795091496865E-2</v>
      </c>
      <c r="N175" s="107">
        <f>IF(INDEX('Pace of change parameters'!$E$28:$I$28,1,$B$6)=1,(1+L175)*D175,D175)</f>
        <v>161272.82459759017</v>
      </c>
      <c r="O175" s="93">
        <f>IF(K175&lt;INDEX('Pace of change parameters'!$E$16:$I$16,1,$B$6),1,IF(K175&gt;INDEX('Pace of change parameters'!$E$17:$I$17,1,$B$6),0,(K175-INDEX('Pace of change parameters'!$E$17:$I$17,1,$B$6))/(INDEX('Pace of change parameters'!$E$16:$I$16,1,$B$6)-INDEX('Pace of change parameters'!$E$17:$I$17,1,$B$6))))</f>
        <v>0</v>
      </c>
      <c r="P175" s="56">
        <v>2.2727169286317794E-2</v>
      </c>
      <c r="Q175" s="56">
        <v>1.2019795091496865E-2</v>
      </c>
      <c r="R175" s="9">
        <f>IF(INDEX('Pace of change parameters'!$E$29:$I$29,1,$B$6)=1,D175*(1+P175),D175)</f>
        <v>161272.82459759017</v>
      </c>
      <c r="S175" s="102">
        <f>IF(P175&lt;INDEX('Pace of change parameters'!$E$22:$I$22,1,$B$6),INDEX('Pace of change parameters'!$E$22:$I$22,1,$B$6),P175)</f>
        <v>2.2727169286317794E-2</v>
      </c>
      <c r="T175" s="131">
        <v>1.2019795091496865E-2</v>
      </c>
      <c r="U175" s="116">
        <f t="shared" si="19"/>
        <v>161272.82459759017</v>
      </c>
      <c r="V175" s="130">
        <f>IF(J175&gt;INDEX('Pace of change parameters'!$E$24:$I$24,1,$B$6),0,IF(J175&lt;INDEX('Pace of change parameters'!$E$23:$I$23,1,$B$6),1,(J175-INDEX('Pace of change parameters'!$E$24:$I$24,1,$B$6))/(INDEX('Pace of change parameters'!$E$23:$I$23,1,$B$6)-INDEX('Pace of change parameters'!$E$24:$I$24,1,$B$6))))</f>
        <v>1</v>
      </c>
      <c r="W175" s="131">
        <f>MIN(S175, S175+(INDEX('Pace of change parameters'!$E$25:$I$25,1,$B$6)-S175)*(1-V175))</f>
        <v>2.2727169286317794E-2</v>
      </c>
      <c r="X175" s="131">
        <v>1.2019795091496865E-2</v>
      </c>
      <c r="Y175" s="107">
        <f t="shared" si="20"/>
        <v>161272.82459759017</v>
      </c>
      <c r="Z175" s="96">
        <v>0</v>
      </c>
      <c r="AA175" s="98">
        <f t="shared" si="23"/>
        <v>161672.49294244082</v>
      </c>
      <c r="AB175" s="98">
        <f>IF(INDEX('Pace of change parameters'!$E$27:$I$27,1,$B$6)=1,MAX(AA175,Y175),Y175)</f>
        <v>161272.82459759017</v>
      </c>
      <c r="AC175" s="96">
        <f t="shared" si="21"/>
        <v>2.2727169286317794E-2</v>
      </c>
      <c r="AD175" s="142">
        <v>1.2019795091496865E-2</v>
      </c>
      <c r="AE175" s="55">
        <f>IF(ROUND(AB175,0)/D175 &gt; (1+'Pace of change parameters'!$G$25), ROUND(AB175,0), ROUNDUP(AB175,0))</f>
        <v>161273</v>
      </c>
      <c r="AF175" s="55">
        <v>1209.6064095922586</v>
      </c>
      <c r="AG175" s="16">
        <f t="shared" si="26"/>
        <v>2.2728281617614421E-2</v>
      </c>
      <c r="AH175" s="16">
        <f t="shared" si="26"/>
        <v>1.2020895777314911E-2</v>
      </c>
      <c r="AI175" s="55"/>
      <c r="AJ175" s="55">
        <v>161672.49294244082</v>
      </c>
      <c r="AK175" s="55">
        <v>1212.6027525868285</v>
      </c>
      <c r="AL175" s="16">
        <f t="shared" si="27"/>
        <v>-2.4710013136436393E-3</v>
      </c>
      <c r="AM175" s="57">
        <f t="shared" si="27"/>
        <v>-2.4710013136436393E-3</v>
      </c>
      <c r="AN175" s="10"/>
    </row>
    <row r="176" spans="1:40" x14ac:dyDescent="0.2">
      <c r="A176" s="188" t="s">
        <v>399</v>
      </c>
      <c r="B176" s="188" t="s">
        <v>400</v>
      </c>
      <c r="D176" s="67">
        <v>314554</v>
      </c>
      <c r="E176" s="72">
        <v>1190.7733558811665</v>
      </c>
      <c r="F176" s="54"/>
      <c r="G176" s="87">
        <v>325284.86563054385</v>
      </c>
      <c r="H176" s="80">
        <v>1219.469236963618</v>
      </c>
      <c r="I176" s="89"/>
      <c r="J176" s="102">
        <f t="shared" si="25"/>
        <v>-3.2989132801314769E-2</v>
      </c>
      <c r="K176" s="125">
        <f t="shared" si="25"/>
        <v>-2.3531451399218528E-2</v>
      </c>
      <c r="L176" s="102">
        <v>2.1917678475493529E-2</v>
      </c>
      <c r="M176" s="96">
        <f>INDEX('Pace of change parameters'!$E$20:$I$20,1,$B$6)</f>
        <v>1.2019795091496865E-2</v>
      </c>
      <c r="N176" s="107">
        <f>IF(INDEX('Pace of change parameters'!$E$28:$I$28,1,$B$6)=1,(1+L176)*D176,D176)</f>
        <v>321448.29343518039</v>
      </c>
      <c r="O176" s="93">
        <f>IF(K176&lt;INDEX('Pace of change parameters'!$E$16:$I$16,1,$B$6),1,IF(K176&gt;INDEX('Pace of change parameters'!$E$17:$I$17,1,$B$6),0,(K176-INDEX('Pace of change parameters'!$E$17:$I$17,1,$B$6))/(INDEX('Pace of change parameters'!$E$16:$I$16,1,$B$6)-INDEX('Pace of change parameters'!$E$17:$I$17,1,$B$6))))</f>
        <v>0</v>
      </c>
      <c r="P176" s="56">
        <v>2.1917678475493529E-2</v>
      </c>
      <c r="Q176" s="56">
        <v>1.2019795091496865E-2</v>
      </c>
      <c r="R176" s="9">
        <f>IF(INDEX('Pace of change parameters'!$E$29:$I$29,1,$B$6)=1,D176*(1+P176),D176)</f>
        <v>321448.29343518039</v>
      </c>
      <c r="S176" s="102">
        <f>IF(P176&lt;INDEX('Pace of change parameters'!$E$22:$I$22,1,$B$6),INDEX('Pace of change parameters'!$E$22:$I$22,1,$B$6),P176)</f>
        <v>2.1917678475493529E-2</v>
      </c>
      <c r="T176" s="131">
        <v>1.2019795091496865E-2</v>
      </c>
      <c r="U176" s="116">
        <f t="shared" si="19"/>
        <v>321448.29343518039</v>
      </c>
      <c r="V176" s="130">
        <f>IF(J176&gt;INDEX('Pace of change parameters'!$E$24:$I$24,1,$B$6),0,IF(J176&lt;INDEX('Pace of change parameters'!$E$23:$I$23,1,$B$6),1,(J176-INDEX('Pace of change parameters'!$E$24:$I$24,1,$B$6))/(INDEX('Pace of change parameters'!$E$23:$I$23,1,$B$6)-INDEX('Pace of change parameters'!$E$24:$I$24,1,$B$6))))</f>
        <v>1</v>
      </c>
      <c r="W176" s="131">
        <f>MIN(S176, S176+(INDEX('Pace of change parameters'!$E$25:$I$25,1,$B$6)-S176)*(1-V176))</f>
        <v>2.1917678475493529E-2</v>
      </c>
      <c r="X176" s="131">
        <v>1.2019795091496865E-2</v>
      </c>
      <c r="Y176" s="107">
        <f t="shared" si="20"/>
        <v>321448.29343518039</v>
      </c>
      <c r="Z176" s="96">
        <v>0</v>
      </c>
      <c r="AA176" s="98">
        <f t="shared" si="23"/>
        <v>332014.00960498577</v>
      </c>
      <c r="AB176" s="98">
        <f>IF(INDEX('Pace of change parameters'!$E$27:$I$27,1,$B$6)=1,MAX(AA176,Y176),Y176)</f>
        <v>321448.29343518039</v>
      </c>
      <c r="AC176" s="96">
        <f t="shared" si="21"/>
        <v>2.1917678475493529E-2</v>
      </c>
      <c r="AD176" s="142">
        <v>1.2019795091496865E-2</v>
      </c>
      <c r="AE176" s="55">
        <f>IF(ROUND(AB176,0)/D176 &gt; (1+'Pace of change parameters'!$G$25), ROUND(AB176,0), ROUNDUP(AB176,0))</f>
        <v>321448</v>
      </c>
      <c r="AF176" s="55">
        <v>1205.0851075521823</v>
      </c>
      <c r="AG176" s="16">
        <f t="shared" si="26"/>
        <v>2.1916745614425581E-2</v>
      </c>
      <c r="AH176" s="16">
        <f t="shared" si="26"/>
        <v>1.2018871265745856E-2</v>
      </c>
      <c r="AI176" s="55"/>
      <c r="AJ176" s="55">
        <v>332014.00960498577</v>
      </c>
      <c r="AK176" s="55">
        <v>1244.6963069412645</v>
      </c>
      <c r="AL176" s="16">
        <f t="shared" si="27"/>
        <v>-3.182398723944424E-2</v>
      </c>
      <c r="AM176" s="57">
        <f t="shared" si="27"/>
        <v>-3.182398723944424E-2</v>
      </c>
      <c r="AN176" s="10"/>
    </row>
    <row r="177" spans="1:40" x14ac:dyDescent="0.2">
      <c r="A177" s="188" t="s">
        <v>401</v>
      </c>
      <c r="B177" s="188" t="s">
        <v>402</v>
      </c>
      <c r="D177" s="67">
        <v>215579</v>
      </c>
      <c r="E177" s="72">
        <v>1177.0176128333878</v>
      </c>
      <c r="F177" s="54"/>
      <c r="G177" s="87">
        <v>222981.03095992433</v>
      </c>
      <c r="H177" s="80">
        <v>1204.4504956973569</v>
      </c>
      <c r="I177" s="89"/>
      <c r="J177" s="102">
        <f t="shared" si="25"/>
        <v>-3.3195787677807842E-2</v>
      </c>
      <c r="K177" s="125">
        <f t="shared" si="25"/>
        <v>-2.2776264331300644E-2</v>
      </c>
      <c r="L177" s="102">
        <v>2.2926619604348053E-2</v>
      </c>
      <c r="M177" s="96">
        <f>INDEX('Pace of change parameters'!$E$20:$I$20,1,$B$6)</f>
        <v>1.2019795091496865E-2</v>
      </c>
      <c r="N177" s="107">
        <f>IF(INDEX('Pace of change parameters'!$E$28:$I$28,1,$B$6)=1,(1+L177)*D177,D177)</f>
        <v>220521.49772768575</v>
      </c>
      <c r="O177" s="93">
        <f>IF(K177&lt;INDEX('Pace of change parameters'!$E$16:$I$16,1,$B$6),1,IF(K177&gt;INDEX('Pace of change parameters'!$E$17:$I$17,1,$B$6),0,(K177-INDEX('Pace of change parameters'!$E$17:$I$17,1,$B$6))/(INDEX('Pace of change parameters'!$E$16:$I$16,1,$B$6)-INDEX('Pace of change parameters'!$E$17:$I$17,1,$B$6))))</f>
        <v>0</v>
      </c>
      <c r="P177" s="56">
        <v>2.2926619604348053E-2</v>
      </c>
      <c r="Q177" s="56">
        <v>1.2019795091496865E-2</v>
      </c>
      <c r="R177" s="9">
        <f>IF(INDEX('Pace of change parameters'!$E$29:$I$29,1,$B$6)=1,D177*(1+P177),D177)</f>
        <v>220521.49772768575</v>
      </c>
      <c r="S177" s="102">
        <f>IF(P177&lt;INDEX('Pace of change parameters'!$E$22:$I$22,1,$B$6),INDEX('Pace of change parameters'!$E$22:$I$22,1,$B$6),P177)</f>
        <v>2.2926619604348053E-2</v>
      </c>
      <c r="T177" s="131">
        <v>1.2019795091496865E-2</v>
      </c>
      <c r="U177" s="116">
        <f t="shared" si="19"/>
        <v>220521.49772768575</v>
      </c>
      <c r="V177" s="130">
        <f>IF(J177&gt;INDEX('Pace of change parameters'!$E$24:$I$24,1,$B$6),0,IF(J177&lt;INDEX('Pace of change parameters'!$E$23:$I$23,1,$B$6),1,(J177-INDEX('Pace of change parameters'!$E$24:$I$24,1,$B$6))/(INDEX('Pace of change parameters'!$E$23:$I$23,1,$B$6)-INDEX('Pace of change parameters'!$E$24:$I$24,1,$B$6))))</f>
        <v>1</v>
      </c>
      <c r="W177" s="131">
        <f>MIN(S177, S177+(INDEX('Pace of change parameters'!$E$25:$I$25,1,$B$6)-S177)*(1-V177))</f>
        <v>2.2926619604348053E-2</v>
      </c>
      <c r="X177" s="131">
        <v>1.2019795091496865E-2</v>
      </c>
      <c r="Y177" s="107">
        <f t="shared" si="20"/>
        <v>220521.49772768575</v>
      </c>
      <c r="Z177" s="96">
        <v>0</v>
      </c>
      <c r="AA177" s="98">
        <f t="shared" si="23"/>
        <v>227593.82306751364</v>
      </c>
      <c r="AB177" s="98">
        <f>IF(INDEX('Pace of change parameters'!$E$27:$I$27,1,$B$6)=1,MAX(AA177,Y177),Y177)</f>
        <v>220521.49772768575</v>
      </c>
      <c r="AC177" s="96">
        <f t="shared" si="21"/>
        <v>2.2926619604348053E-2</v>
      </c>
      <c r="AD177" s="142">
        <v>1.2019795091496865E-2</v>
      </c>
      <c r="AE177" s="55">
        <f>IF(ROUND(AB177,0)/D177 &gt; (1+'Pace of change parameters'!$G$25), ROUND(AB177,0), ROUNDUP(AB177,0))</f>
        <v>220521</v>
      </c>
      <c r="AF177" s="55">
        <v>1191.1624348414348</v>
      </c>
      <c r="AG177" s="16">
        <f t="shared" si="26"/>
        <v>2.292431080949453E-2</v>
      </c>
      <c r="AH177" s="16">
        <f t="shared" si="26"/>
        <v>1.2017510913873819E-2</v>
      </c>
      <c r="AI177" s="55"/>
      <c r="AJ177" s="55">
        <v>227593.82306751364</v>
      </c>
      <c r="AK177" s="55">
        <v>1229.3668740844196</v>
      </c>
      <c r="AL177" s="16">
        <f t="shared" si="27"/>
        <v>-3.1076515927304205E-2</v>
      </c>
      <c r="AM177" s="57">
        <f t="shared" si="27"/>
        <v>-3.1076515927304316E-2</v>
      </c>
      <c r="AN177" s="10"/>
    </row>
    <row r="178" spans="1:40" x14ac:dyDescent="0.2">
      <c r="A178" s="188" t="s">
        <v>403</v>
      </c>
      <c r="B178" s="188" t="s">
        <v>404</v>
      </c>
      <c r="D178" s="67">
        <v>264311</v>
      </c>
      <c r="E178" s="72">
        <v>1354.2692695693088</v>
      </c>
      <c r="F178" s="54"/>
      <c r="G178" s="87">
        <v>267945.13788629114</v>
      </c>
      <c r="H178" s="80">
        <v>1363.0350669907605</v>
      </c>
      <c r="I178" s="89"/>
      <c r="J178" s="102">
        <f t="shared" si="25"/>
        <v>-1.3562992465395496E-2</v>
      </c>
      <c r="K178" s="125">
        <f t="shared" si="25"/>
        <v>-6.4310872359317761E-3</v>
      </c>
      <c r="L178" s="102">
        <v>1.9336662984534625E-2</v>
      </c>
      <c r="M178" s="96">
        <f>INDEX('Pace of change parameters'!$E$20:$I$20,1,$B$6)</f>
        <v>1.2019795091496865E-2</v>
      </c>
      <c r="N178" s="107">
        <f>IF(INDEX('Pace of change parameters'!$E$28:$I$28,1,$B$6)=1,(1+L178)*D178,D178)</f>
        <v>269421.89273010532</v>
      </c>
      <c r="O178" s="93">
        <f>IF(K178&lt;INDEX('Pace of change parameters'!$E$16:$I$16,1,$B$6),1,IF(K178&gt;INDEX('Pace of change parameters'!$E$17:$I$17,1,$B$6),0,(K178-INDEX('Pace of change parameters'!$E$17:$I$17,1,$B$6))/(INDEX('Pace of change parameters'!$E$16:$I$16,1,$B$6)-INDEX('Pace of change parameters'!$E$17:$I$17,1,$B$6))))</f>
        <v>0</v>
      </c>
      <c r="P178" s="56">
        <v>1.9336662984534625E-2</v>
      </c>
      <c r="Q178" s="56">
        <v>1.2019795091496865E-2</v>
      </c>
      <c r="R178" s="9">
        <f>IF(INDEX('Pace of change parameters'!$E$29:$I$29,1,$B$6)=1,D178*(1+P178),D178)</f>
        <v>269421.89273010532</v>
      </c>
      <c r="S178" s="102">
        <f>IF(P178&lt;INDEX('Pace of change parameters'!$E$22:$I$22,1,$B$6),INDEX('Pace of change parameters'!$E$22:$I$22,1,$B$6),P178)</f>
        <v>1.9868988667141502E-2</v>
      </c>
      <c r="T178" s="131">
        <v>1.2548299704149946E-2</v>
      </c>
      <c r="U178" s="116">
        <f t="shared" si="19"/>
        <v>269562.59226360085</v>
      </c>
      <c r="V178" s="130">
        <f>IF(J178&gt;INDEX('Pace of change parameters'!$E$24:$I$24,1,$B$6),0,IF(J178&lt;INDEX('Pace of change parameters'!$E$23:$I$23,1,$B$6),1,(J178-INDEX('Pace of change parameters'!$E$24:$I$24,1,$B$6))/(INDEX('Pace of change parameters'!$E$23:$I$23,1,$B$6)-INDEX('Pace of change parameters'!$E$24:$I$24,1,$B$6))))</f>
        <v>1</v>
      </c>
      <c r="W178" s="131">
        <f>MIN(S178, S178+(INDEX('Pace of change parameters'!$E$25:$I$25,1,$B$6)-S178)*(1-V178))</f>
        <v>1.9868988667141502E-2</v>
      </c>
      <c r="X178" s="131">
        <v>1.2548299704149946E-2</v>
      </c>
      <c r="Y178" s="107">
        <f t="shared" si="20"/>
        <v>269562.59226360085</v>
      </c>
      <c r="Z178" s="96">
        <v>0</v>
      </c>
      <c r="AA178" s="98">
        <f t="shared" si="23"/>
        <v>273488.09915069997</v>
      </c>
      <c r="AB178" s="98">
        <f>IF(INDEX('Pace of change parameters'!$E$27:$I$27,1,$B$6)=1,MAX(AA178,Y178),Y178)</f>
        <v>269562.59226360085</v>
      </c>
      <c r="AC178" s="96">
        <f t="shared" si="21"/>
        <v>1.9868988667141485E-2</v>
      </c>
      <c r="AD178" s="142">
        <v>1.2548299704149946E-2</v>
      </c>
      <c r="AE178" s="55">
        <f>IF(ROUND(AB178,0)/D178 &gt; (1+'Pace of change parameters'!$G$25), ROUND(AB178,0), ROUNDUP(AB178,0))</f>
        <v>269563</v>
      </c>
      <c r="AF178" s="55">
        <v>1371.2651203962332</v>
      </c>
      <c r="AG178" s="16">
        <f t="shared" si="26"/>
        <v>1.9870531305923755E-2</v>
      </c>
      <c r="AH178" s="16">
        <f t="shared" si="26"/>
        <v>1.2549831269766276E-2</v>
      </c>
      <c r="AI178" s="55"/>
      <c r="AJ178" s="55">
        <v>273488.09915069997</v>
      </c>
      <c r="AK178" s="55">
        <v>1391.2320726836456</v>
      </c>
      <c r="AL178" s="16">
        <f t="shared" si="27"/>
        <v>-1.4351992510420408E-2</v>
      </c>
      <c r="AM178" s="57">
        <f t="shared" si="27"/>
        <v>-1.4351992510420408E-2</v>
      </c>
      <c r="AN178" s="10"/>
    </row>
    <row r="179" spans="1:40" x14ac:dyDescent="0.2">
      <c r="A179" s="188" t="s">
        <v>405</v>
      </c>
      <c r="B179" s="188" t="s">
        <v>406</v>
      </c>
      <c r="D179" s="67">
        <v>239074</v>
      </c>
      <c r="E179" s="72">
        <v>1165.1185951241816</v>
      </c>
      <c r="F179" s="54"/>
      <c r="G179" s="87">
        <v>248084.55546076378</v>
      </c>
      <c r="H179" s="80">
        <v>1202.3545459330455</v>
      </c>
      <c r="I179" s="89"/>
      <c r="J179" s="102">
        <f t="shared" si="25"/>
        <v>-3.6320501467850819E-2</v>
      </c>
      <c r="K179" s="125">
        <f t="shared" si="25"/>
        <v>-3.0969193683189511E-2</v>
      </c>
      <c r="L179" s="102">
        <v>1.7639536318692528E-2</v>
      </c>
      <c r="M179" s="96">
        <f>INDEX('Pace of change parameters'!$E$20:$I$20,1,$B$6)</f>
        <v>1.2019795091496865E-2</v>
      </c>
      <c r="N179" s="107">
        <f>IF(INDEX('Pace of change parameters'!$E$28:$I$28,1,$B$6)=1,(1+L179)*D179,D179)</f>
        <v>243291.15450585508</v>
      </c>
      <c r="O179" s="93">
        <f>IF(K179&lt;INDEX('Pace of change parameters'!$E$16:$I$16,1,$B$6),1,IF(K179&gt;INDEX('Pace of change parameters'!$E$17:$I$17,1,$B$6),0,(K179-INDEX('Pace of change parameters'!$E$17:$I$17,1,$B$6))/(INDEX('Pace of change parameters'!$E$16:$I$16,1,$B$6)-INDEX('Pace of change parameters'!$E$17:$I$17,1,$B$6))))</f>
        <v>0</v>
      </c>
      <c r="P179" s="56">
        <v>1.7639536318692528E-2</v>
      </c>
      <c r="Q179" s="56">
        <v>1.2019795091496865E-2</v>
      </c>
      <c r="R179" s="9">
        <f>IF(INDEX('Pace of change parameters'!$E$29:$I$29,1,$B$6)=1,D179*(1+P179),D179)</f>
        <v>243291.15450585508</v>
      </c>
      <c r="S179" s="102">
        <f>IF(P179&lt;INDEX('Pace of change parameters'!$E$22:$I$22,1,$B$6),INDEX('Pace of change parameters'!$E$22:$I$22,1,$B$6),P179)</f>
        <v>1.9868988667141502E-2</v>
      </c>
      <c r="T179" s="131">
        <v>1.4236935668606732E-2</v>
      </c>
      <c r="U179" s="116">
        <f t="shared" si="19"/>
        <v>243824.15859660818</v>
      </c>
      <c r="V179" s="130">
        <f>IF(J179&gt;INDEX('Pace of change parameters'!$E$24:$I$24,1,$B$6),0,IF(J179&lt;INDEX('Pace of change parameters'!$E$23:$I$23,1,$B$6),1,(J179-INDEX('Pace of change parameters'!$E$24:$I$24,1,$B$6))/(INDEX('Pace of change parameters'!$E$23:$I$23,1,$B$6)-INDEX('Pace of change parameters'!$E$24:$I$24,1,$B$6))))</f>
        <v>1</v>
      </c>
      <c r="W179" s="131">
        <f>MIN(S179, S179+(INDEX('Pace of change parameters'!$E$25:$I$25,1,$B$6)-S179)*(1-V179))</f>
        <v>1.9868988667141502E-2</v>
      </c>
      <c r="X179" s="131">
        <v>1.4236935668606732E-2</v>
      </c>
      <c r="Y179" s="107">
        <f t="shared" si="20"/>
        <v>243824.15859660818</v>
      </c>
      <c r="Z179" s="96">
        <v>0</v>
      </c>
      <c r="AA179" s="98">
        <f t="shared" si="23"/>
        <v>253216.66232437355</v>
      </c>
      <c r="AB179" s="98">
        <f>IF(INDEX('Pace of change parameters'!$E$27:$I$27,1,$B$6)=1,MAX(AA179,Y179),Y179)</f>
        <v>243824.15859660818</v>
      </c>
      <c r="AC179" s="96">
        <f t="shared" si="21"/>
        <v>1.9868988667141485E-2</v>
      </c>
      <c r="AD179" s="142">
        <v>1.4236935668606732E-2</v>
      </c>
      <c r="AE179" s="55">
        <f>IF(ROUND(AB179,0)/D179 &gt; (1+'Pace of change parameters'!$G$25), ROUND(AB179,0), ROUNDUP(AB179,0))</f>
        <v>243824</v>
      </c>
      <c r="AF179" s="55">
        <v>1181.7055449626512</v>
      </c>
      <c r="AG179" s="16">
        <f t="shared" si="26"/>
        <v>1.9868325288404431E-2</v>
      </c>
      <c r="AH179" s="16">
        <f t="shared" si="26"/>
        <v>1.4236275953266153E-2</v>
      </c>
      <c r="AI179" s="55"/>
      <c r="AJ179" s="55">
        <v>253216.66232437355</v>
      </c>
      <c r="AK179" s="55">
        <v>1227.2275655622393</v>
      </c>
      <c r="AL179" s="16">
        <f t="shared" si="27"/>
        <v>-3.7093381763090405E-2</v>
      </c>
      <c r="AM179" s="57">
        <f t="shared" si="27"/>
        <v>-3.7093381763090294E-2</v>
      </c>
      <c r="AN179" s="10"/>
    </row>
    <row r="180" spans="1:40" x14ac:dyDescent="0.2">
      <c r="A180" s="188" t="s">
        <v>407</v>
      </c>
      <c r="B180" s="188" t="s">
        <v>408</v>
      </c>
      <c r="D180" s="67">
        <v>246400</v>
      </c>
      <c r="E180" s="72">
        <v>1098.0375701647315</v>
      </c>
      <c r="F180" s="54"/>
      <c r="G180" s="87">
        <v>251506.6965567916</v>
      </c>
      <c r="H180" s="80">
        <v>1112.0116504271703</v>
      </c>
      <c r="I180" s="89"/>
      <c r="J180" s="102">
        <f t="shared" si="25"/>
        <v>-2.0304415853350744E-2</v>
      </c>
      <c r="K180" s="125">
        <f t="shared" si="25"/>
        <v>-1.2566487281919003E-2</v>
      </c>
      <c r="L180" s="102">
        <v>2.0013029943233063E-2</v>
      </c>
      <c r="M180" s="96">
        <f>INDEX('Pace of change parameters'!$E$20:$I$20,1,$B$6)</f>
        <v>1.2019795091496865E-2</v>
      </c>
      <c r="N180" s="107">
        <f>IF(INDEX('Pace of change parameters'!$E$28:$I$28,1,$B$6)=1,(1+L180)*D180,D180)</f>
        <v>251331.21057801263</v>
      </c>
      <c r="O180" s="93">
        <f>IF(K180&lt;INDEX('Pace of change parameters'!$E$16:$I$16,1,$B$6),1,IF(K180&gt;INDEX('Pace of change parameters'!$E$17:$I$17,1,$B$6),0,(K180-INDEX('Pace of change parameters'!$E$17:$I$17,1,$B$6))/(INDEX('Pace of change parameters'!$E$16:$I$16,1,$B$6)-INDEX('Pace of change parameters'!$E$17:$I$17,1,$B$6))))</f>
        <v>0</v>
      </c>
      <c r="P180" s="56">
        <v>2.0013029943233063E-2</v>
      </c>
      <c r="Q180" s="56">
        <v>1.2019795091496865E-2</v>
      </c>
      <c r="R180" s="9">
        <f>IF(INDEX('Pace of change parameters'!$E$29:$I$29,1,$B$6)=1,D180*(1+P180),D180)</f>
        <v>251331.21057801263</v>
      </c>
      <c r="S180" s="102">
        <f>IF(P180&lt;INDEX('Pace of change parameters'!$E$22:$I$22,1,$B$6),INDEX('Pace of change parameters'!$E$22:$I$22,1,$B$6),P180)</f>
        <v>2.0013029943233063E-2</v>
      </c>
      <c r="T180" s="131">
        <v>1.2019795091496865E-2</v>
      </c>
      <c r="U180" s="116">
        <f t="shared" si="19"/>
        <v>251331.21057801263</v>
      </c>
      <c r="V180" s="130">
        <f>IF(J180&gt;INDEX('Pace of change parameters'!$E$24:$I$24,1,$B$6),0,IF(J180&lt;INDEX('Pace of change parameters'!$E$23:$I$23,1,$B$6),1,(J180-INDEX('Pace of change parameters'!$E$24:$I$24,1,$B$6))/(INDEX('Pace of change parameters'!$E$23:$I$23,1,$B$6)-INDEX('Pace of change parameters'!$E$24:$I$24,1,$B$6))))</f>
        <v>1</v>
      </c>
      <c r="W180" s="131">
        <f>MIN(S180, S180+(INDEX('Pace of change parameters'!$E$25:$I$25,1,$B$6)-S180)*(1-V180))</f>
        <v>2.0013029943233063E-2</v>
      </c>
      <c r="X180" s="131">
        <v>1.2019795091496865E-2</v>
      </c>
      <c r="Y180" s="107">
        <f t="shared" si="20"/>
        <v>251331.21057801263</v>
      </c>
      <c r="Z180" s="96">
        <v>0</v>
      </c>
      <c r="AA180" s="98">
        <f t="shared" si="23"/>
        <v>256709.59700033444</v>
      </c>
      <c r="AB180" s="98">
        <f>IF(INDEX('Pace of change parameters'!$E$27:$I$27,1,$B$6)=1,MAX(AA180,Y180),Y180)</f>
        <v>251331.21057801263</v>
      </c>
      <c r="AC180" s="96">
        <f t="shared" si="21"/>
        <v>2.0013029943233063E-2</v>
      </c>
      <c r="AD180" s="142">
        <v>1.2019795091496865E-2</v>
      </c>
      <c r="AE180" s="55">
        <f>IF(ROUND(AB180,0)/D180 &gt; (1+'Pace of change parameters'!$G$25), ROUND(AB180,0), ROUNDUP(AB180,0))</f>
        <v>251331</v>
      </c>
      <c r="AF180" s="55">
        <v>1111.2348257112999</v>
      </c>
      <c r="AG180" s="16">
        <f t="shared" si="26"/>
        <v>2.0012175324675363E-2</v>
      </c>
      <c r="AH180" s="16">
        <f t="shared" si="26"/>
        <v>1.2018947170075789E-2</v>
      </c>
      <c r="AI180" s="55"/>
      <c r="AJ180" s="55">
        <v>256709.59700033444</v>
      </c>
      <c r="AK180" s="55">
        <v>1135.0157532540143</v>
      </c>
      <c r="AL180" s="16">
        <f t="shared" si="27"/>
        <v>-2.0952068263842216E-2</v>
      </c>
      <c r="AM180" s="57">
        <f t="shared" si="27"/>
        <v>-2.0952068263842216E-2</v>
      </c>
      <c r="AN180" s="10"/>
    </row>
    <row r="181" spans="1:40" x14ac:dyDescent="0.2">
      <c r="A181" s="188" t="s">
        <v>409</v>
      </c>
      <c r="B181" s="188" t="s">
        <v>410</v>
      </c>
      <c r="D181" s="67">
        <v>273659</v>
      </c>
      <c r="E181" s="72">
        <v>1452.3526376462466</v>
      </c>
      <c r="F181" s="54"/>
      <c r="G181" s="87">
        <v>259155.23731671766</v>
      </c>
      <c r="H181" s="80">
        <v>1366.2961307823248</v>
      </c>
      <c r="I181" s="89"/>
      <c r="J181" s="102">
        <f t="shared" si="25"/>
        <v>5.5965539548626042E-2</v>
      </c>
      <c r="K181" s="125">
        <f t="shared" si="25"/>
        <v>6.2985252556228E-2</v>
      </c>
      <c r="L181" s="102">
        <v>1.8747371185117379E-2</v>
      </c>
      <c r="M181" s="96">
        <f>INDEX('Pace of change parameters'!$E$20:$I$20,1,$B$6)</f>
        <v>1.2019795091496865E-2</v>
      </c>
      <c r="N181" s="107">
        <f>IF(INDEX('Pace of change parameters'!$E$28:$I$28,1,$B$6)=1,(1+L181)*D181,D181)</f>
        <v>278789.38685114804</v>
      </c>
      <c r="O181" s="93">
        <f>IF(K181&lt;INDEX('Pace of change parameters'!$E$16:$I$16,1,$B$6),1,IF(K181&gt;INDEX('Pace of change parameters'!$E$17:$I$17,1,$B$6),0,(K181-INDEX('Pace of change parameters'!$E$17:$I$17,1,$B$6))/(INDEX('Pace of change parameters'!$E$16:$I$16,1,$B$6)-INDEX('Pace of change parameters'!$E$17:$I$17,1,$B$6))))</f>
        <v>0</v>
      </c>
      <c r="P181" s="56">
        <v>1.8747371185117379E-2</v>
      </c>
      <c r="Q181" s="56">
        <v>1.2019795091496865E-2</v>
      </c>
      <c r="R181" s="9">
        <f>IF(INDEX('Pace of change parameters'!$E$29:$I$29,1,$B$6)=1,D181*(1+P181),D181)</f>
        <v>278789.38685114804</v>
      </c>
      <c r="S181" s="102">
        <f>IF(P181&lt;INDEX('Pace of change parameters'!$E$22:$I$22,1,$B$6),INDEX('Pace of change parameters'!$E$22:$I$22,1,$B$6),P181)</f>
        <v>1.9868988667141502E-2</v>
      </c>
      <c r="T181" s="131">
        <v>1.313400566659606E-2</v>
      </c>
      <c r="U181" s="116">
        <f t="shared" si="19"/>
        <v>279096.32756966125</v>
      </c>
      <c r="V181" s="130">
        <f>IF(J181&gt;INDEX('Pace of change parameters'!$E$24:$I$24,1,$B$6),0,IF(J181&lt;INDEX('Pace of change parameters'!$E$23:$I$23,1,$B$6),1,(J181-INDEX('Pace of change parameters'!$E$24:$I$24,1,$B$6))/(INDEX('Pace of change parameters'!$E$23:$I$23,1,$B$6)-INDEX('Pace of change parameters'!$E$24:$I$24,1,$B$6))))</f>
        <v>0.88068920902747927</v>
      </c>
      <c r="W181" s="131">
        <f>MIN(S181, S181+(INDEX('Pace of change parameters'!$E$25:$I$25,1,$B$6)-S181)*(1-V181))</f>
        <v>1.7566290401371851E-2</v>
      </c>
      <c r="X181" s="131">
        <v>1.0846513896805465E-2</v>
      </c>
      <c r="Y181" s="107">
        <f t="shared" si="20"/>
        <v>278466.17346494901</v>
      </c>
      <c r="Z181" s="96">
        <v>0</v>
      </c>
      <c r="AA181" s="98">
        <f t="shared" si="23"/>
        <v>264516.36255767971</v>
      </c>
      <c r="AB181" s="98">
        <f>IF(INDEX('Pace of change parameters'!$E$27:$I$27,1,$B$6)=1,MAX(AA181,Y181),Y181)</f>
        <v>278466.17346494901</v>
      </c>
      <c r="AC181" s="96">
        <f t="shared" si="21"/>
        <v>1.7566290401371809E-2</v>
      </c>
      <c r="AD181" s="142">
        <v>1.0846513896805465E-2</v>
      </c>
      <c r="AE181" s="55">
        <f>IF(ROUND(AB181,0)/D181 &gt; (1+'Pace of change parameters'!$G$25), ROUND(AB181,0), ROUNDUP(AB181,0))</f>
        <v>278466</v>
      </c>
      <c r="AF181" s="55">
        <v>1468.1046861864352</v>
      </c>
      <c r="AG181" s="16">
        <f t="shared" si="26"/>
        <v>1.7565656528745643E-2</v>
      </c>
      <c r="AH181" s="16">
        <f t="shared" si="26"/>
        <v>1.0845884210130219E-2</v>
      </c>
      <c r="AI181" s="55"/>
      <c r="AJ181" s="55">
        <v>264516.36255767971</v>
      </c>
      <c r="AK181" s="55">
        <v>1394.5605978608507</v>
      </c>
      <c r="AL181" s="16">
        <f t="shared" si="27"/>
        <v>5.2736387675369034E-2</v>
      </c>
      <c r="AM181" s="57">
        <f t="shared" si="27"/>
        <v>5.2736387675369256E-2</v>
      </c>
      <c r="AN181" s="10"/>
    </row>
    <row r="182" spans="1:40" x14ac:dyDescent="0.2">
      <c r="A182" s="188" t="s">
        <v>411</v>
      </c>
      <c r="B182" s="188" t="s">
        <v>412</v>
      </c>
      <c r="D182" s="67">
        <v>203660</v>
      </c>
      <c r="E182" s="72">
        <v>1189.7519006576545</v>
      </c>
      <c r="F182" s="54"/>
      <c r="G182" s="87">
        <v>205358.03586515452</v>
      </c>
      <c r="H182" s="80">
        <v>1191.1883157109717</v>
      </c>
      <c r="I182" s="89"/>
      <c r="J182" s="102">
        <f t="shared" si="25"/>
        <v>-8.2686604300672428E-3</v>
      </c>
      <c r="K182" s="125">
        <f t="shared" si="25"/>
        <v>-1.2058673128101383E-3</v>
      </c>
      <c r="L182" s="102">
        <v>1.9227076094030959E-2</v>
      </c>
      <c r="M182" s="96">
        <f>INDEX('Pace of change parameters'!$E$20:$I$20,1,$B$6)</f>
        <v>1.2019795091496865E-2</v>
      </c>
      <c r="N182" s="107">
        <f>IF(INDEX('Pace of change parameters'!$E$28:$I$28,1,$B$6)=1,(1+L182)*D182,D182)</f>
        <v>207575.78631731035</v>
      </c>
      <c r="O182" s="93">
        <f>IF(K182&lt;INDEX('Pace of change parameters'!$E$16:$I$16,1,$B$6),1,IF(K182&gt;INDEX('Pace of change parameters'!$E$17:$I$17,1,$B$6),0,(K182-INDEX('Pace of change parameters'!$E$17:$I$17,1,$B$6))/(INDEX('Pace of change parameters'!$E$16:$I$16,1,$B$6)-INDEX('Pace of change parameters'!$E$17:$I$17,1,$B$6))))</f>
        <v>0</v>
      </c>
      <c r="P182" s="56">
        <v>1.9227076094030959E-2</v>
      </c>
      <c r="Q182" s="56">
        <v>1.2019795091496865E-2</v>
      </c>
      <c r="R182" s="9">
        <f>IF(INDEX('Pace of change parameters'!$E$29:$I$29,1,$B$6)=1,D182*(1+P182),D182)</f>
        <v>207575.78631731035</v>
      </c>
      <c r="S182" s="102">
        <f>IF(P182&lt;INDEX('Pace of change parameters'!$E$22:$I$22,1,$B$6),INDEX('Pace of change parameters'!$E$22:$I$22,1,$B$6),P182)</f>
        <v>1.9868988667141502E-2</v>
      </c>
      <c r="T182" s="131">
        <v>1.2657168495268323E-2</v>
      </c>
      <c r="U182" s="116">
        <f t="shared" si="19"/>
        <v>207706.51823195003</v>
      </c>
      <c r="V182" s="130">
        <f>IF(J182&gt;INDEX('Pace of change parameters'!$E$24:$I$24,1,$B$6),0,IF(J182&lt;INDEX('Pace of change parameters'!$E$23:$I$23,1,$B$6),1,(J182-INDEX('Pace of change parameters'!$E$24:$I$24,1,$B$6))/(INDEX('Pace of change parameters'!$E$23:$I$23,1,$B$6)-INDEX('Pace of change parameters'!$E$24:$I$24,1,$B$6))))</f>
        <v>1</v>
      </c>
      <c r="W182" s="131">
        <f>MIN(S182, S182+(INDEX('Pace of change parameters'!$E$25:$I$25,1,$B$6)-S182)*(1-V182))</f>
        <v>1.9868988667141502E-2</v>
      </c>
      <c r="X182" s="131">
        <v>1.2657168495268323E-2</v>
      </c>
      <c r="Y182" s="107">
        <f t="shared" si="20"/>
        <v>207706.51823195003</v>
      </c>
      <c r="Z182" s="96">
        <v>0</v>
      </c>
      <c r="AA182" s="98">
        <f t="shared" si="23"/>
        <v>209606.26237568259</v>
      </c>
      <c r="AB182" s="98">
        <f>IF(INDEX('Pace of change parameters'!$E$27:$I$27,1,$B$6)=1,MAX(AA182,Y182),Y182)</f>
        <v>207706.51823195003</v>
      </c>
      <c r="AC182" s="96">
        <f t="shared" si="21"/>
        <v>1.9868988667141485E-2</v>
      </c>
      <c r="AD182" s="142">
        <v>1.2657168495268323E-2</v>
      </c>
      <c r="AE182" s="55">
        <f>IF(ROUND(AB182,0)/D182 &gt; (1+'Pace of change parameters'!$G$25), ROUND(AB182,0), ROUNDUP(AB182,0))</f>
        <v>207707</v>
      </c>
      <c r="AF182" s="55">
        <v>1204.813585448599</v>
      </c>
      <c r="AG182" s="16">
        <f t="shared" si="26"/>
        <v>1.9871354217813941E-2</v>
      </c>
      <c r="AH182" s="16">
        <f t="shared" si="26"/>
        <v>1.2659517318374558E-2</v>
      </c>
      <c r="AI182" s="55"/>
      <c r="AJ182" s="55">
        <v>209606.26237568259</v>
      </c>
      <c r="AK182" s="55">
        <v>1215.8303403608252</v>
      </c>
      <c r="AL182" s="16">
        <f t="shared" si="27"/>
        <v>-9.0610955710783703E-3</v>
      </c>
      <c r="AM182" s="57">
        <f t="shared" si="27"/>
        <v>-9.0610955710783703E-3</v>
      </c>
      <c r="AN182" s="10"/>
    </row>
    <row r="183" spans="1:40" x14ac:dyDescent="0.2">
      <c r="A183" s="188" t="s">
        <v>413</v>
      </c>
      <c r="B183" s="188" t="s">
        <v>414</v>
      </c>
      <c r="D183" s="67">
        <v>263171</v>
      </c>
      <c r="E183" s="72">
        <v>1109.2713401311435</v>
      </c>
      <c r="F183" s="54"/>
      <c r="G183" s="87">
        <v>270444.24611604289</v>
      </c>
      <c r="H183" s="80">
        <v>1132.3183807277583</v>
      </c>
      <c r="I183" s="89"/>
      <c r="J183" s="102">
        <f t="shared" si="25"/>
        <v>-2.6893698869533633E-2</v>
      </c>
      <c r="K183" s="125">
        <f t="shared" si="25"/>
        <v>-2.0353851874948869E-2</v>
      </c>
      <c r="L183" s="102">
        <v>1.8821163665208251E-2</v>
      </c>
      <c r="M183" s="96">
        <f>INDEX('Pace of change parameters'!$E$20:$I$20,1,$B$6)</f>
        <v>1.2019795091496865E-2</v>
      </c>
      <c r="N183" s="107">
        <f>IF(INDEX('Pace of change parameters'!$E$28:$I$28,1,$B$6)=1,(1+L183)*D183,D183)</f>
        <v>268124.18446293654</v>
      </c>
      <c r="O183" s="93">
        <f>IF(K183&lt;INDEX('Pace of change parameters'!$E$16:$I$16,1,$B$6),1,IF(K183&gt;INDEX('Pace of change parameters'!$E$17:$I$17,1,$B$6),0,(K183-INDEX('Pace of change parameters'!$E$17:$I$17,1,$B$6))/(INDEX('Pace of change parameters'!$E$16:$I$16,1,$B$6)-INDEX('Pace of change parameters'!$E$17:$I$17,1,$B$6))))</f>
        <v>0</v>
      </c>
      <c r="P183" s="56">
        <v>1.8821163665208251E-2</v>
      </c>
      <c r="Q183" s="56">
        <v>1.2019795091496865E-2</v>
      </c>
      <c r="R183" s="9">
        <f>IF(INDEX('Pace of change parameters'!$E$29:$I$29,1,$B$6)=1,D183*(1+P183),D183)</f>
        <v>268124.18446293654</v>
      </c>
      <c r="S183" s="102">
        <f>IF(P183&lt;INDEX('Pace of change parameters'!$E$22:$I$22,1,$B$6),INDEX('Pace of change parameters'!$E$22:$I$22,1,$B$6),P183)</f>
        <v>1.9868988667141502E-2</v>
      </c>
      <c r="T183" s="131">
        <v>1.3060625103246126E-2</v>
      </c>
      <c r="U183" s="116">
        <f t="shared" si="19"/>
        <v>268399.94161652029</v>
      </c>
      <c r="V183" s="130">
        <f>IF(J183&gt;INDEX('Pace of change parameters'!$E$24:$I$24,1,$B$6),0,IF(J183&lt;INDEX('Pace of change parameters'!$E$23:$I$23,1,$B$6),1,(J183-INDEX('Pace of change parameters'!$E$24:$I$24,1,$B$6))/(INDEX('Pace of change parameters'!$E$23:$I$23,1,$B$6)-INDEX('Pace of change parameters'!$E$24:$I$24,1,$B$6))))</f>
        <v>1</v>
      </c>
      <c r="W183" s="131">
        <f>MIN(S183, S183+(INDEX('Pace of change parameters'!$E$25:$I$25,1,$B$6)-S183)*(1-V183))</f>
        <v>1.9868988667141502E-2</v>
      </c>
      <c r="X183" s="131">
        <v>1.3060625103246126E-2</v>
      </c>
      <c r="Y183" s="107">
        <f t="shared" si="20"/>
        <v>268399.94161652029</v>
      </c>
      <c r="Z183" s="96">
        <v>0</v>
      </c>
      <c r="AA183" s="98">
        <f t="shared" si="23"/>
        <v>276038.90624769882</v>
      </c>
      <c r="AB183" s="98">
        <f>IF(INDEX('Pace of change parameters'!$E$27:$I$27,1,$B$6)=1,MAX(AA183,Y183),Y183)</f>
        <v>268399.94161652029</v>
      </c>
      <c r="AC183" s="96">
        <f t="shared" si="21"/>
        <v>1.9868988667141485E-2</v>
      </c>
      <c r="AD183" s="142">
        <v>1.3060625103246126E-2</v>
      </c>
      <c r="AE183" s="55">
        <f>IF(ROUND(AB183,0)/D183 &gt; (1+'Pace of change parameters'!$G$25), ROUND(AB183,0), ROUNDUP(AB183,0))</f>
        <v>268400</v>
      </c>
      <c r="AF183" s="55">
        <v>1123.7593616871627</v>
      </c>
      <c r="AG183" s="16">
        <f t="shared" si="26"/>
        <v>1.9869210513316471E-2</v>
      </c>
      <c r="AH183" s="16">
        <f t="shared" si="26"/>
        <v>1.3060845468437332E-2</v>
      </c>
      <c r="AI183" s="55"/>
      <c r="AJ183" s="55">
        <v>276038.90624769882</v>
      </c>
      <c r="AK183" s="55">
        <v>1155.7425673835194</v>
      </c>
      <c r="AL183" s="16">
        <f t="shared" si="27"/>
        <v>-2.767329559277476E-2</v>
      </c>
      <c r="AM183" s="57">
        <f t="shared" si="27"/>
        <v>-2.7673295592774871E-2</v>
      </c>
      <c r="AN183" s="10"/>
    </row>
    <row r="184" spans="1:40" x14ac:dyDescent="0.2">
      <c r="A184" s="188" t="s">
        <v>415</v>
      </c>
      <c r="B184" s="188" t="s">
        <v>416</v>
      </c>
      <c r="D184" s="67">
        <v>207365</v>
      </c>
      <c r="E184" s="72">
        <v>1443.018536883458</v>
      </c>
      <c r="F184" s="54"/>
      <c r="G184" s="87">
        <v>187878.08013656555</v>
      </c>
      <c r="H184" s="80">
        <v>1301.9062210934824</v>
      </c>
      <c r="I184" s="89"/>
      <c r="J184" s="102">
        <f t="shared" si="25"/>
        <v>0.10372109321784495</v>
      </c>
      <c r="K184" s="125">
        <f t="shared" si="25"/>
        <v>0.10838900183720912</v>
      </c>
      <c r="L184" s="102">
        <v>1.6299876312652284E-2</v>
      </c>
      <c r="M184" s="96">
        <f>INDEX('Pace of change parameters'!$E$20:$I$20,1,$B$6)</f>
        <v>1.2019795091496865E-2</v>
      </c>
      <c r="N184" s="107">
        <f>IF(INDEX('Pace of change parameters'!$E$28:$I$28,1,$B$6)=1,(1+L184)*D184,D184)</f>
        <v>210745.02385157315</v>
      </c>
      <c r="O184" s="93">
        <f>IF(K184&lt;INDEX('Pace of change parameters'!$E$16:$I$16,1,$B$6),1,IF(K184&gt;INDEX('Pace of change parameters'!$E$17:$I$17,1,$B$6),0,(K184-INDEX('Pace of change parameters'!$E$17:$I$17,1,$B$6))/(INDEX('Pace of change parameters'!$E$16:$I$16,1,$B$6)-INDEX('Pace of change parameters'!$E$17:$I$17,1,$B$6))))</f>
        <v>0</v>
      </c>
      <c r="P184" s="56">
        <v>1.6299876312652284E-2</v>
      </c>
      <c r="Q184" s="56">
        <v>1.2019795091496865E-2</v>
      </c>
      <c r="R184" s="9">
        <f>IF(INDEX('Pace of change parameters'!$E$29:$I$29,1,$B$6)=1,D184*(1+P184),D184)</f>
        <v>210745.02385157315</v>
      </c>
      <c r="S184" s="102">
        <f>IF(P184&lt;INDEX('Pace of change parameters'!$E$22:$I$22,1,$B$6),INDEX('Pace of change parameters'!$E$22:$I$22,1,$B$6),P184)</f>
        <v>1.9868988667141502E-2</v>
      </c>
      <c r="T184" s="131">
        <v>1.5573876360062799E-2</v>
      </c>
      <c r="U184" s="116">
        <f t="shared" si="19"/>
        <v>211485.13283496178</v>
      </c>
      <c r="V184" s="130">
        <f>IF(J184&gt;INDEX('Pace of change parameters'!$E$24:$I$24,1,$B$6),0,IF(J184&lt;INDEX('Pace of change parameters'!$E$23:$I$23,1,$B$6),1,(J184-INDEX('Pace of change parameters'!$E$24:$I$24,1,$B$6))/(INDEX('Pace of change parameters'!$E$23:$I$23,1,$B$6)-INDEX('Pace of change parameters'!$E$24:$I$24,1,$B$6))))</f>
        <v>0</v>
      </c>
      <c r="W184" s="131">
        <f>MIN(S184, S184+(INDEX('Pace of change parameters'!$E$25:$I$25,1,$B$6)-S184)*(1-V184))</f>
        <v>5.689886671415012E-4</v>
      </c>
      <c r="X184" s="131">
        <v>-3.644842937761017E-3</v>
      </c>
      <c r="Y184" s="107">
        <f t="shared" si="20"/>
        <v>207482.98833496179</v>
      </c>
      <c r="Z184" s="96">
        <v>0</v>
      </c>
      <c r="AA184" s="98">
        <f t="shared" si="23"/>
        <v>191764.70009482891</v>
      </c>
      <c r="AB184" s="98">
        <f>IF(INDEX('Pace of change parameters'!$E$27:$I$27,1,$B$6)=1,MAX(AA184,Y184),Y184)</f>
        <v>207482.98833496179</v>
      </c>
      <c r="AC184" s="96">
        <f t="shared" si="21"/>
        <v>5.6898866714139018E-4</v>
      </c>
      <c r="AD184" s="142">
        <v>-3.644842937761017E-3</v>
      </c>
      <c r="AE184" s="55">
        <f>IF(ROUND(AB184,0)/D184 &gt; (1+'Pace of change parameters'!$G$25), ROUND(AB184,0), ROUNDUP(AB184,0))</f>
        <v>207483</v>
      </c>
      <c r="AF184" s="55">
        <v>1437.7590417934368</v>
      </c>
      <c r="AG184" s="16">
        <f t="shared" si="26"/>
        <v>5.6904492079179469E-4</v>
      </c>
      <c r="AH184" s="16">
        <f t="shared" si="26"/>
        <v>-3.6447869210192163E-3</v>
      </c>
      <c r="AI184" s="55"/>
      <c r="AJ184" s="55">
        <v>191764.70009482891</v>
      </c>
      <c r="AK184" s="55">
        <v>1328.8386588691458</v>
      </c>
      <c r="AL184" s="16">
        <f t="shared" si="27"/>
        <v>8.196659707129772E-2</v>
      </c>
      <c r="AM184" s="57">
        <f t="shared" si="27"/>
        <v>8.196659707129772E-2</v>
      </c>
      <c r="AN184" s="10"/>
    </row>
    <row r="185" spans="1:40" x14ac:dyDescent="0.2">
      <c r="A185" s="188" t="s">
        <v>417</v>
      </c>
      <c r="B185" s="188" t="s">
        <v>418</v>
      </c>
      <c r="D185" s="67">
        <v>358713</v>
      </c>
      <c r="E185" s="72">
        <v>1197.6812125272929</v>
      </c>
      <c r="F185" s="54"/>
      <c r="G185" s="87">
        <v>363755.29450968956</v>
      </c>
      <c r="H185" s="80">
        <v>1203.5559988984278</v>
      </c>
      <c r="I185" s="89"/>
      <c r="J185" s="102">
        <f t="shared" si="25"/>
        <v>-1.3861776270462589E-2</v>
      </c>
      <c r="K185" s="125">
        <f t="shared" si="25"/>
        <v>-4.8811907185970504E-3</v>
      </c>
      <c r="L185" s="102">
        <v>2.1236079514209916E-2</v>
      </c>
      <c r="M185" s="96">
        <f>INDEX('Pace of change parameters'!$E$20:$I$20,1,$B$6)</f>
        <v>1.2019795091496865E-2</v>
      </c>
      <c r="N185" s="107">
        <f>IF(INDEX('Pace of change parameters'!$E$28:$I$28,1,$B$6)=1,(1+L185)*D185,D185)</f>
        <v>366330.65779078077</v>
      </c>
      <c r="O185" s="93">
        <f>IF(K185&lt;INDEX('Pace of change parameters'!$E$16:$I$16,1,$B$6),1,IF(K185&gt;INDEX('Pace of change parameters'!$E$17:$I$17,1,$B$6),0,(K185-INDEX('Pace of change parameters'!$E$17:$I$17,1,$B$6))/(INDEX('Pace of change parameters'!$E$16:$I$16,1,$B$6)-INDEX('Pace of change parameters'!$E$17:$I$17,1,$B$6))))</f>
        <v>0</v>
      </c>
      <c r="P185" s="56">
        <v>2.1236079514209916E-2</v>
      </c>
      <c r="Q185" s="56">
        <v>1.2019795091496865E-2</v>
      </c>
      <c r="R185" s="9">
        <f>IF(INDEX('Pace of change parameters'!$E$29:$I$29,1,$B$6)=1,D185*(1+P185),D185)</f>
        <v>366330.65779078077</v>
      </c>
      <c r="S185" s="102">
        <f>IF(P185&lt;INDEX('Pace of change parameters'!$E$22:$I$22,1,$B$6),INDEX('Pace of change parameters'!$E$22:$I$22,1,$B$6),P185)</f>
        <v>2.1236079514209916E-2</v>
      </c>
      <c r="T185" s="131">
        <v>1.2019795091496865E-2</v>
      </c>
      <c r="U185" s="116">
        <f t="shared" si="19"/>
        <v>366330.65779078077</v>
      </c>
      <c r="V185" s="130">
        <f>IF(J185&gt;INDEX('Pace of change parameters'!$E$24:$I$24,1,$B$6),0,IF(J185&lt;INDEX('Pace of change parameters'!$E$23:$I$23,1,$B$6),1,(J185-INDEX('Pace of change parameters'!$E$24:$I$24,1,$B$6))/(INDEX('Pace of change parameters'!$E$23:$I$23,1,$B$6)-INDEX('Pace of change parameters'!$E$24:$I$24,1,$B$6))))</f>
        <v>1</v>
      </c>
      <c r="W185" s="131">
        <f>MIN(S185, S185+(INDEX('Pace of change parameters'!$E$25:$I$25,1,$B$6)-S185)*(1-V185))</f>
        <v>2.1236079514209916E-2</v>
      </c>
      <c r="X185" s="131">
        <v>1.2019795091496865E-2</v>
      </c>
      <c r="Y185" s="107">
        <f t="shared" si="20"/>
        <v>366330.65779078077</v>
      </c>
      <c r="Z185" s="96">
        <v>0</v>
      </c>
      <c r="AA185" s="98">
        <f t="shared" si="23"/>
        <v>371280.27340311703</v>
      </c>
      <c r="AB185" s="98">
        <f>IF(INDEX('Pace of change parameters'!$E$27:$I$27,1,$B$6)=1,MAX(AA185,Y185),Y185)</f>
        <v>366330.65779078077</v>
      </c>
      <c r="AC185" s="96">
        <f t="shared" si="21"/>
        <v>2.1236079514209916E-2</v>
      </c>
      <c r="AD185" s="142">
        <v>1.2019795091496865E-2</v>
      </c>
      <c r="AE185" s="55">
        <f>IF(ROUND(AB185,0)/D185 &gt; (1+'Pace of change parameters'!$G$25), ROUND(AB185,0), ROUNDUP(AB185,0))</f>
        <v>366331</v>
      </c>
      <c r="AF185" s="55">
        <v>1212.0782275533736</v>
      </c>
      <c r="AG185" s="16">
        <f t="shared" si="26"/>
        <v>2.1237033505894676E-2</v>
      </c>
      <c r="AH185" s="16">
        <f t="shared" si="26"/>
        <v>1.2020740473753344E-2</v>
      </c>
      <c r="AI185" s="55"/>
      <c r="AJ185" s="55">
        <v>371280.27340311703</v>
      </c>
      <c r="AK185" s="55">
        <v>1228.4538728963205</v>
      </c>
      <c r="AL185" s="16">
        <f t="shared" si="27"/>
        <v>-1.3330289157978958E-2</v>
      </c>
      <c r="AM185" s="57">
        <f t="shared" si="27"/>
        <v>-1.3330289157978847E-2</v>
      </c>
      <c r="AN185" s="10"/>
    </row>
    <row r="186" spans="1:40" x14ac:dyDescent="0.2">
      <c r="A186" s="188" t="s">
        <v>419</v>
      </c>
      <c r="B186" s="188" t="s">
        <v>420</v>
      </c>
      <c r="D186" s="67">
        <v>131109</v>
      </c>
      <c r="E186" s="72">
        <v>1103.7894847746429</v>
      </c>
      <c r="F186" s="54"/>
      <c r="G186" s="87">
        <v>133523.24663680478</v>
      </c>
      <c r="H186" s="80">
        <v>1117.4464451003382</v>
      </c>
      <c r="I186" s="89"/>
      <c r="J186" s="102">
        <f t="shared" si="25"/>
        <v>-1.8081095971039018E-2</v>
      </c>
      <c r="K186" s="125">
        <f t="shared" si="25"/>
        <v>-1.2221579285143336E-2</v>
      </c>
      <c r="L186" s="102">
        <v>1.8058936258312119E-2</v>
      </c>
      <c r="M186" s="96">
        <f>INDEX('Pace of change parameters'!$E$20:$I$20,1,$B$6)</f>
        <v>1.2019795091496865E-2</v>
      </c>
      <c r="N186" s="107">
        <f>IF(INDEX('Pace of change parameters'!$E$28:$I$28,1,$B$6)=1,(1+L186)*D186,D186)</f>
        <v>133476.68907389103</v>
      </c>
      <c r="O186" s="93">
        <f>IF(K186&lt;INDEX('Pace of change parameters'!$E$16:$I$16,1,$B$6),1,IF(K186&gt;INDEX('Pace of change parameters'!$E$17:$I$17,1,$B$6),0,(K186-INDEX('Pace of change parameters'!$E$17:$I$17,1,$B$6))/(INDEX('Pace of change parameters'!$E$16:$I$16,1,$B$6)-INDEX('Pace of change parameters'!$E$17:$I$17,1,$B$6))))</f>
        <v>0</v>
      </c>
      <c r="P186" s="56">
        <v>1.8058936258312119E-2</v>
      </c>
      <c r="Q186" s="56">
        <v>1.2019795091496865E-2</v>
      </c>
      <c r="R186" s="9">
        <f>IF(INDEX('Pace of change parameters'!$E$29:$I$29,1,$B$6)=1,D186*(1+P186),D186)</f>
        <v>133476.68907389103</v>
      </c>
      <c r="S186" s="102">
        <f>IF(P186&lt;INDEX('Pace of change parameters'!$E$22:$I$22,1,$B$6),INDEX('Pace of change parameters'!$E$22:$I$22,1,$B$6),P186)</f>
        <v>1.9868988667141502E-2</v>
      </c>
      <c r="T186" s="131">
        <v>1.3819110241777732E-2</v>
      </c>
      <c r="U186" s="116">
        <f t="shared" si="19"/>
        <v>133714.00323516026</v>
      </c>
      <c r="V186" s="130">
        <f>IF(J186&gt;INDEX('Pace of change parameters'!$E$24:$I$24,1,$B$6),0,IF(J186&lt;INDEX('Pace of change parameters'!$E$23:$I$23,1,$B$6),1,(J186-INDEX('Pace of change parameters'!$E$24:$I$24,1,$B$6))/(INDEX('Pace of change parameters'!$E$23:$I$23,1,$B$6)-INDEX('Pace of change parameters'!$E$24:$I$24,1,$B$6))))</f>
        <v>1</v>
      </c>
      <c r="W186" s="131">
        <f>MIN(S186, S186+(INDEX('Pace of change parameters'!$E$25:$I$25,1,$B$6)-S186)*(1-V186))</f>
        <v>1.9868988667141502E-2</v>
      </c>
      <c r="X186" s="131">
        <v>1.3819110241777732E-2</v>
      </c>
      <c r="Y186" s="107">
        <f t="shared" si="20"/>
        <v>133714.00323516026</v>
      </c>
      <c r="Z186" s="96">
        <v>0</v>
      </c>
      <c r="AA186" s="98">
        <f t="shared" si="23"/>
        <v>136285.43217166603</v>
      </c>
      <c r="AB186" s="98">
        <f>IF(INDEX('Pace of change parameters'!$E$27:$I$27,1,$B$6)=1,MAX(AA186,Y186),Y186)</f>
        <v>133714.00323516026</v>
      </c>
      <c r="AC186" s="96">
        <f t="shared" si="21"/>
        <v>1.9868988667141485E-2</v>
      </c>
      <c r="AD186" s="142">
        <v>1.3819110241777732E-2</v>
      </c>
      <c r="AE186" s="55">
        <f>IF(ROUND(AB186,0)/D186 &gt; (1+'Pace of change parameters'!$G$25), ROUND(AB186,0), ROUNDUP(AB186,0))</f>
        <v>133714</v>
      </c>
      <c r="AF186" s="55">
        <v>1119.0428462736354</v>
      </c>
      <c r="AG186" s="16">
        <f t="shared" si="26"/>
        <v>1.9868963991793054E-2</v>
      </c>
      <c r="AH186" s="16">
        <f t="shared" si="26"/>
        <v>1.3819085712803991E-2</v>
      </c>
      <c r="AI186" s="55"/>
      <c r="AJ186" s="55">
        <v>136285.43217166603</v>
      </c>
      <c r="AK186" s="55">
        <v>1140.5629771229162</v>
      </c>
      <c r="AL186" s="16">
        <f t="shared" si="27"/>
        <v>-1.8867990002240598E-2</v>
      </c>
      <c r="AM186" s="57">
        <f t="shared" si="27"/>
        <v>-1.8867990002240487E-2</v>
      </c>
      <c r="AN186" s="10"/>
    </row>
    <row r="187" spans="1:40" x14ac:dyDescent="0.2">
      <c r="A187" s="188" t="s">
        <v>421</v>
      </c>
      <c r="B187" s="188" t="s">
        <v>422</v>
      </c>
      <c r="D187" s="67">
        <v>126214</v>
      </c>
      <c r="E187" s="72">
        <v>1137.3211932390316</v>
      </c>
      <c r="F187" s="54"/>
      <c r="G187" s="87">
        <v>128895.33634097659</v>
      </c>
      <c r="H187" s="80">
        <v>1152.6842497132423</v>
      </c>
      <c r="I187" s="89"/>
      <c r="J187" s="102">
        <f t="shared" si="25"/>
        <v>-2.0802431004046884E-2</v>
      </c>
      <c r="K187" s="125">
        <f t="shared" si="25"/>
        <v>-1.3328070092076483E-2</v>
      </c>
      <c r="L187" s="102">
        <v>1.9744692944672959E-2</v>
      </c>
      <c r="M187" s="96">
        <f>INDEX('Pace of change parameters'!$E$20:$I$20,1,$B$6)</f>
        <v>1.2019795091496865E-2</v>
      </c>
      <c r="N187" s="107">
        <f>IF(INDEX('Pace of change parameters'!$E$28:$I$28,1,$B$6)=1,(1+L187)*D187,D187)</f>
        <v>128706.05667531895</v>
      </c>
      <c r="O187" s="93">
        <f>IF(K187&lt;INDEX('Pace of change parameters'!$E$16:$I$16,1,$B$6),1,IF(K187&gt;INDEX('Pace of change parameters'!$E$17:$I$17,1,$B$6),0,(K187-INDEX('Pace of change parameters'!$E$17:$I$17,1,$B$6))/(INDEX('Pace of change parameters'!$E$16:$I$16,1,$B$6)-INDEX('Pace of change parameters'!$E$17:$I$17,1,$B$6))))</f>
        <v>0</v>
      </c>
      <c r="P187" s="56">
        <v>1.9744692944672959E-2</v>
      </c>
      <c r="Q187" s="56">
        <v>1.2019795091496865E-2</v>
      </c>
      <c r="R187" s="9">
        <f>IF(INDEX('Pace of change parameters'!$E$29:$I$29,1,$B$6)=1,D187*(1+P187),D187)</f>
        <v>128706.05667531895</v>
      </c>
      <c r="S187" s="102">
        <f>IF(P187&lt;INDEX('Pace of change parameters'!$E$22:$I$22,1,$B$6),INDEX('Pace of change parameters'!$E$22:$I$22,1,$B$6),P187)</f>
        <v>1.9868988667141502E-2</v>
      </c>
      <c r="T187" s="131">
        <v>1.21431492334243E-2</v>
      </c>
      <c r="U187" s="116">
        <f t="shared" si="19"/>
        <v>128721.7445356346</v>
      </c>
      <c r="V187" s="130">
        <f>IF(J187&gt;INDEX('Pace of change parameters'!$E$24:$I$24,1,$B$6),0,IF(J187&lt;INDEX('Pace of change parameters'!$E$23:$I$23,1,$B$6),1,(J187-INDEX('Pace of change parameters'!$E$24:$I$24,1,$B$6))/(INDEX('Pace of change parameters'!$E$23:$I$23,1,$B$6)-INDEX('Pace of change parameters'!$E$24:$I$24,1,$B$6))))</f>
        <v>1</v>
      </c>
      <c r="W187" s="131">
        <f>MIN(S187, S187+(INDEX('Pace of change parameters'!$E$25:$I$25,1,$B$6)-S187)*(1-V187))</f>
        <v>1.9868988667141502E-2</v>
      </c>
      <c r="X187" s="131">
        <v>1.21431492334243E-2</v>
      </c>
      <c r="Y187" s="107">
        <f t="shared" si="20"/>
        <v>128721.7445356346</v>
      </c>
      <c r="Z187" s="96">
        <v>0</v>
      </c>
      <c r="AA187" s="98">
        <f t="shared" si="23"/>
        <v>131561.78463758342</v>
      </c>
      <c r="AB187" s="98">
        <f>IF(INDEX('Pace of change parameters'!$E$27:$I$27,1,$B$6)=1,MAX(AA187,Y187),Y187)</f>
        <v>128721.7445356346</v>
      </c>
      <c r="AC187" s="96">
        <f t="shared" si="21"/>
        <v>1.9868988667141485E-2</v>
      </c>
      <c r="AD187" s="142">
        <v>1.21431492334243E-2</v>
      </c>
      <c r="AE187" s="55">
        <f>IF(ROUND(AB187,0)/D187 &gt; (1+'Pace of change parameters'!$G$25), ROUND(AB187,0), ROUNDUP(AB187,0))</f>
        <v>128722</v>
      </c>
      <c r="AF187" s="55">
        <v>1151.1341387796854</v>
      </c>
      <c r="AG187" s="16">
        <f t="shared" si="26"/>
        <v>1.9871012724420378E-2</v>
      </c>
      <c r="AH187" s="16">
        <f t="shared" si="26"/>
        <v>1.2145157957810682E-2</v>
      </c>
      <c r="AI187" s="55"/>
      <c r="AJ187" s="55">
        <v>131561.78463758342</v>
      </c>
      <c r="AK187" s="55">
        <v>1176.529743595524</v>
      </c>
      <c r="AL187" s="16">
        <f t="shared" si="27"/>
        <v>-2.1585178746292066E-2</v>
      </c>
      <c r="AM187" s="57">
        <f t="shared" si="27"/>
        <v>-2.1585178746292066E-2</v>
      </c>
      <c r="AN187" s="10"/>
    </row>
    <row r="188" spans="1:40" x14ac:dyDescent="0.2">
      <c r="A188" s="188" t="s">
        <v>423</v>
      </c>
      <c r="B188" s="188" t="s">
        <v>424</v>
      </c>
      <c r="D188" s="67">
        <v>261020</v>
      </c>
      <c r="E188" s="72">
        <v>1154.0632352122609</v>
      </c>
      <c r="F188" s="54"/>
      <c r="G188" s="87">
        <v>267796.48045376199</v>
      </c>
      <c r="H188" s="80">
        <v>1177.9506855062557</v>
      </c>
      <c r="I188" s="89"/>
      <c r="J188" s="102">
        <f t="shared" si="25"/>
        <v>-2.5304591166693924E-2</v>
      </c>
      <c r="K188" s="125">
        <f t="shared" si="25"/>
        <v>-2.0278820317277124E-2</v>
      </c>
      <c r="L188" s="102">
        <v>1.7238019717476849E-2</v>
      </c>
      <c r="M188" s="96">
        <f>INDEX('Pace of change parameters'!$E$20:$I$20,1,$B$6)</f>
        <v>1.2019795091496865E-2</v>
      </c>
      <c r="N188" s="107">
        <f>IF(INDEX('Pace of change parameters'!$E$28:$I$28,1,$B$6)=1,(1+L188)*D188,D188)</f>
        <v>265519.4679066558</v>
      </c>
      <c r="O188" s="93">
        <f>IF(K188&lt;INDEX('Pace of change parameters'!$E$16:$I$16,1,$B$6),1,IF(K188&gt;INDEX('Pace of change parameters'!$E$17:$I$17,1,$B$6),0,(K188-INDEX('Pace of change parameters'!$E$17:$I$17,1,$B$6))/(INDEX('Pace of change parameters'!$E$16:$I$16,1,$B$6)-INDEX('Pace of change parameters'!$E$17:$I$17,1,$B$6))))</f>
        <v>0</v>
      </c>
      <c r="P188" s="56">
        <v>1.7238019717476849E-2</v>
      </c>
      <c r="Q188" s="56">
        <v>1.2019795091496865E-2</v>
      </c>
      <c r="R188" s="9">
        <f>IF(INDEX('Pace of change parameters'!$E$29:$I$29,1,$B$6)=1,D188*(1+P188),D188)</f>
        <v>265519.4679066558</v>
      </c>
      <c r="S188" s="102">
        <f>IF(P188&lt;INDEX('Pace of change parameters'!$E$22:$I$22,1,$B$6),INDEX('Pace of change parameters'!$E$22:$I$22,1,$B$6),P188)</f>
        <v>1.9868988667141502E-2</v>
      </c>
      <c r="T188" s="131">
        <v>1.4637267704318946E-2</v>
      </c>
      <c r="U188" s="116">
        <f t="shared" si="19"/>
        <v>266206.20342189725</v>
      </c>
      <c r="V188" s="130">
        <f>IF(J188&gt;INDEX('Pace of change parameters'!$E$24:$I$24,1,$B$6),0,IF(J188&lt;INDEX('Pace of change parameters'!$E$23:$I$23,1,$B$6),1,(J188-INDEX('Pace of change parameters'!$E$24:$I$24,1,$B$6))/(INDEX('Pace of change parameters'!$E$23:$I$23,1,$B$6)-INDEX('Pace of change parameters'!$E$24:$I$24,1,$B$6))))</f>
        <v>1</v>
      </c>
      <c r="W188" s="131">
        <f>MIN(S188, S188+(INDEX('Pace of change parameters'!$E$25:$I$25,1,$B$6)-S188)*(1-V188))</f>
        <v>1.9868988667141502E-2</v>
      </c>
      <c r="X188" s="131">
        <v>1.4637267704318946E-2</v>
      </c>
      <c r="Y188" s="107">
        <f t="shared" si="20"/>
        <v>266206.20342189725</v>
      </c>
      <c r="Z188" s="96">
        <v>0</v>
      </c>
      <c r="AA188" s="98">
        <f t="shared" si="23"/>
        <v>273336.36645285098</v>
      </c>
      <c r="AB188" s="98">
        <f>IF(INDEX('Pace of change parameters'!$E$27:$I$27,1,$B$6)=1,MAX(AA188,Y188),Y188)</f>
        <v>266206.20342189725</v>
      </c>
      <c r="AC188" s="96">
        <f t="shared" si="21"/>
        <v>1.9868988667141485E-2</v>
      </c>
      <c r="AD188" s="142">
        <v>1.4637267704318946E-2</v>
      </c>
      <c r="AE188" s="55">
        <f>IF(ROUND(AB188,0)/D188 &gt; (1+'Pace of change parameters'!$G$25), ROUND(AB188,0), ROUNDUP(AB188,0))</f>
        <v>266206</v>
      </c>
      <c r="AF188" s="55">
        <v>1170.9546729461999</v>
      </c>
      <c r="AG188" s="16">
        <f t="shared" si="26"/>
        <v>1.9868209332618125E-2</v>
      </c>
      <c r="AH188" s="16">
        <f t="shared" si="26"/>
        <v>1.4636492367623433E-2</v>
      </c>
      <c r="AI188" s="55"/>
      <c r="AJ188" s="55">
        <v>273336.36645285098</v>
      </c>
      <c r="AK188" s="55">
        <v>1202.3188642784189</v>
      </c>
      <c r="AL188" s="16">
        <f t="shared" si="27"/>
        <v>-2.6086417059622891E-2</v>
      </c>
      <c r="AM188" s="57">
        <f t="shared" si="27"/>
        <v>-2.6086417059622891E-2</v>
      </c>
      <c r="AN188" s="10"/>
    </row>
    <row r="189" spans="1:40" x14ac:dyDescent="0.2">
      <c r="A189" s="188" t="s">
        <v>425</v>
      </c>
      <c r="B189" s="188" t="s">
        <v>426</v>
      </c>
      <c r="D189" s="67">
        <v>249731</v>
      </c>
      <c r="E189" s="72">
        <v>1105.1713087601368</v>
      </c>
      <c r="F189" s="54"/>
      <c r="G189" s="87">
        <v>262280.40916251473</v>
      </c>
      <c r="H189" s="80">
        <v>1149.6205423940085</v>
      </c>
      <c r="I189" s="89"/>
      <c r="J189" s="102">
        <f t="shared" si="25"/>
        <v>-4.7847299013243583E-2</v>
      </c>
      <c r="K189" s="125">
        <f t="shared" si="25"/>
        <v>-3.8664265289926947E-2</v>
      </c>
      <c r="L189" s="102">
        <v>2.1780216815195264E-2</v>
      </c>
      <c r="M189" s="96">
        <f>INDEX('Pace of change parameters'!$E$20:$I$20,1,$B$6)</f>
        <v>1.2019795091496865E-2</v>
      </c>
      <c r="N189" s="107">
        <f>IF(INDEX('Pace of change parameters'!$E$28:$I$28,1,$B$6)=1,(1+L189)*D189,D189)</f>
        <v>255170.19532547554</v>
      </c>
      <c r="O189" s="93">
        <f>IF(K189&lt;INDEX('Pace of change parameters'!$E$16:$I$16,1,$B$6),1,IF(K189&gt;INDEX('Pace of change parameters'!$E$17:$I$17,1,$B$6),0,(K189-INDEX('Pace of change parameters'!$E$17:$I$17,1,$B$6))/(INDEX('Pace of change parameters'!$E$16:$I$16,1,$B$6)-INDEX('Pace of change parameters'!$E$17:$I$17,1,$B$6))))</f>
        <v>0</v>
      </c>
      <c r="P189" s="56">
        <v>2.1780216815195264E-2</v>
      </c>
      <c r="Q189" s="56">
        <v>1.2019795091496865E-2</v>
      </c>
      <c r="R189" s="9">
        <f>IF(INDEX('Pace of change parameters'!$E$29:$I$29,1,$B$6)=1,D189*(1+P189),D189)</f>
        <v>255170.19532547554</v>
      </c>
      <c r="S189" s="102">
        <f>IF(P189&lt;INDEX('Pace of change parameters'!$E$22:$I$22,1,$B$6),INDEX('Pace of change parameters'!$E$22:$I$22,1,$B$6),P189)</f>
        <v>2.1780216815195264E-2</v>
      </c>
      <c r="T189" s="131">
        <v>1.2019795091496865E-2</v>
      </c>
      <c r="U189" s="116">
        <f t="shared" si="19"/>
        <v>255170.19532547554</v>
      </c>
      <c r="V189" s="130">
        <f>IF(J189&gt;INDEX('Pace of change parameters'!$E$24:$I$24,1,$B$6),0,IF(J189&lt;INDEX('Pace of change parameters'!$E$23:$I$23,1,$B$6),1,(J189-INDEX('Pace of change parameters'!$E$24:$I$24,1,$B$6))/(INDEX('Pace of change parameters'!$E$23:$I$23,1,$B$6)-INDEX('Pace of change parameters'!$E$24:$I$24,1,$B$6))))</f>
        <v>1</v>
      </c>
      <c r="W189" s="131">
        <f>MIN(S189, S189+(INDEX('Pace of change parameters'!$E$25:$I$25,1,$B$6)-S189)*(1-V189))</f>
        <v>2.1780216815195264E-2</v>
      </c>
      <c r="X189" s="131">
        <v>1.2019795091496865E-2</v>
      </c>
      <c r="Y189" s="107">
        <f t="shared" si="20"/>
        <v>255170.19532547554</v>
      </c>
      <c r="Z189" s="96">
        <v>0</v>
      </c>
      <c r="AA189" s="98">
        <f t="shared" si="23"/>
        <v>267706.18460247846</v>
      </c>
      <c r="AB189" s="98">
        <f>IF(INDEX('Pace of change parameters'!$E$27:$I$27,1,$B$6)=1,MAX(AA189,Y189),Y189)</f>
        <v>255170.19532547554</v>
      </c>
      <c r="AC189" s="96">
        <f t="shared" si="21"/>
        <v>2.1780216815195264E-2</v>
      </c>
      <c r="AD189" s="142">
        <v>1.2019795091496865E-2</v>
      </c>
      <c r="AE189" s="55">
        <f>IF(ROUND(AB189,0)/D189 &gt; (1+'Pace of change parameters'!$G$25), ROUND(AB189,0), ROUNDUP(AB189,0))</f>
        <v>255170</v>
      </c>
      <c r="AF189" s="55">
        <v>1118.4543852869845</v>
      </c>
      <c r="AG189" s="16">
        <f t="shared" si="26"/>
        <v>2.1779434671706843E-2</v>
      </c>
      <c r="AH189" s="16">
        <f t="shared" si="26"/>
        <v>1.2019020419331783E-2</v>
      </c>
      <c r="AI189" s="55"/>
      <c r="AJ189" s="55">
        <v>267706.18460247846</v>
      </c>
      <c r="AK189" s="55">
        <v>1173.4026575894072</v>
      </c>
      <c r="AL189" s="16">
        <f t="shared" si="27"/>
        <v>-4.6828147138601395E-2</v>
      </c>
      <c r="AM189" s="57">
        <f t="shared" si="27"/>
        <v>-4.6828147138601506E-2</v>
      </c>
      <c r="AN189" s="10"/>
    </row>
    <row r="190" spans="1:40" x14ac:dyDescent="0.2">
      <c r="A190" s="188" t="s">
        <v>427</v>
      </c>
      <c r="B190" s="188" t="s">
        <v>428</v>
      </c>
      <c r="D190" s="67">
        <v>425908</v>
      </c>
      <c r="E190" s="72">
        <v>1147.4222648530597</v>
      </c>
      <c r="F190" s="54"/>
      <c r="G190" s="87">
        <v>441999.05133637448</v>
      </c>
      <c r="H190" s="80">
        <v>1181.3156017810688</v>
      </c>
      <c r="I190" s="89"/>
      <c r="J190" s="102">
        <f t="shared" si="25"/>
        <v>-3.6405171657548863E-2</v>
      </c>
      <c r="K190" s="125">
        <f t="shared" si="25"/>
        <v>-2.8691178612140766E-2</v>
      </c>
      <c r="L190" s="102">
        <v>2.0121450923938466E-2</v>
      </c>
      <c r="M190" s="96">
        <f>INDEX('Pace of change parameters'!$E$20:$I$20,1,$B$6)</f>
        <v>1.2019795091496865E-2</v>
      </c>
      <c r="N190" s="107">
        <f>IF(INDEX('Pace of change parameters'!$E$28:$I$28,1,$B$6)=1,(1+L190)*D190,D190)</f>
        <v>434477.88692011277</v>
      </c>
      <c r="O190" s="93">
        <f>IF(K190&lt;INDEX('Pace of change parameters'!$E$16:$I$16,1,$B$6),1,IF(K190&gt;INDEX('Pace of change parameters'!$E$17:$I$17,1,$B$6),0,(K190-INDEX('Pace of change parameters'!$E$17:$I$17,1,$B$6))/(INDEX('Pace of change parameters'!$E$16:$I$16,1,$B$6)-INDEX('Pace of change parameters'!$E$17:$I$17,1,$B$6))))</f>
        <v>0</v>
      </c>
      <c r="P190" s="56">
        <v>2.0121450923938466E-2</v>
      </c>
      <c r="Q190" s="56">
        <v>1.2019795091496865E-2</v>
      </c>
      <c r="R190" s="9">
        <f>IF(INDEX('Pace of change parameters'!$E$29:$I$29,1,$B$6)=1,D190*(1+P190),D190)</f>
        <v>434477.88692011277</v>
      </c>
      <c r="S190" s="102">
        <f>IF(P190&lt;INDEX('Pace of change parameters'!$E$22:$I$22,1,$B$6),INDEX('Pace of change parameters'!$E$22:$I$22,1,$B$6),P190)</f>
        <v>2.0121450923938466E-2</v>
      </c>
      <c r="T190" s="131">
        <v>1.2019795091496865E-2</v>
      </c>
      <c r="U190" s="116">
        <f t="shared" si="19"/>
        <v>434477.88692011277</v>
      </c>
      <c r="V190" s="130">
        <f>IF(J190&gt;INDEX('Pace of change parameters'!$E$24:$I$24,1,$B$6),0,IF(J190&lt;INDEX('Pace of change parameters'!$E$23:$I$23,1,$B$6),1,(J190-INDEX('Pace of change parameters'!$E$24:$I$24,1,$B$6))/(INDEX('Pace of change parameters'!$E$23:$I$23,1,$B$6)-INDEX('Pace of change parameters'!$E$24:$I$24,1,$B$6))))</f>
        <v>1</v>
      </c>
      <c r="W190" s="131">
        <f>MIN(S190, S190+(INDEX('Pace of change parameters'!$E$25:$I$25,1,$B$6)-S190)*(1-V190))</f>
        <v>2.0121450923938466E-2</v>
      </c>
      <c r="X190" s="131">
        <v>1.2019795091496865E-2</v>
      </c>
      <c r="Y190" s="107">
        <f t="shared" si="20"/>
        <v>434477.88692011277</v>
      </c>
      <c r="Z190" s="96">
        <v>0</v>
      </c>
      <c r="AA190" s="98">
        <f t="shared" si="23"/>
        <v>451142.65304450737</v>
      </c>
      <c r="AB190" s="98">
        <f>IF(INDEX('Pace of change parameters'!$E$27:$I$27,1,$B$6)=1,MAX(AA190,Y190),Y190)</f>
        <v>434477.88692011277</v>
      </c>
      <c r="AC190" s="96">
        <f t="shared" si="21"/>
        <v>2.0121450923938466E-2</v>
      </c>
      <c r="AD190" s="142">
        <v>1.2019795091496865E-2</v>
      </c>
      <c r="AE190" s="55">
        <f>IF(ROUND(AB190,0)/D190 &gt; (1+'Pace of change parameters'!$G$25), ROUND(AB190,0), ROUNDUP(AB190,0))</f>
        <v>434478</v>
      </c>
      <c r="AF190" s="55">
        <v>1161.2143475847245</v>
      </c>
      <c r="AG190" s="16">
        <f t="shared" si="26"/>
        <v>2.0121716427021763E-2</v>
      </c>
      <c r="AH190" s="16">
        <f t="shared" si="26"/>
        <v>1.2020058485993301E-2</v>
      </c>
      <c r="AI190" s="55"/>
      <c r="AJ190" s="55">
        <v>451142.65304450737</v>
      </c>
      <c r="AK190" s="55">
        <v>1205.753390327518</v>
      </c>
      <c r="AL190" s="16">
        <f t="shared" si="27"/>
        <v>-3.6938766334876583E-2</v>
      </c>
      <c r="AM190" s="57">
        <f t="shared" si="27"/>
        <v>-3.6938766334876694E-2</v>
      </c>
      <c r="AN190" s="10"/>
    </row>
    <row r="191" spans="1:40" x14ac:dyDescent="0.2">
      <c r="A191" s="188" t="s">
        <v>429</v>
      </c>
      <c r="B191" s="188" t="s">
        <v>430</v>
      </c>
      <c r="D191" s="67">
        <v>744104</v>
      </c>
      <c r="E191" s="72">
        <v>1026.1219654899842</v>
      </c>
      <c r="F191" s="54"/>
      <c r="G191" s="87">
        <v>780685.47562003287</v>
      </c>
      <c r="H191" s="80">
        <v>1070.0320146283846</v>
      </c>
      <c r="I191" s="89"/>
      <c r="J191" s="102">
        <f t="shared" si="25"/>
        <v>-4.6858148079390483E-2</v>
      </c>
      <c r="K191" s="125">
        <f t="shared" si="25"/>
        <v>-4.1036201289407326E-2</v>
      </c>
      <c r="L191" s="102">
        <v>1.8201378017018488E-2</v>
      </c>
      <c r="M191" s="96">
        <f>INDEX('Pace of change parameters'!$E$20:$I$20,1,$B$6)</f>
        <v>1.2019795091496865E-2</v>
      </c>
      <c r="N191" s="107">
        <f>IF(INDEX('Pace of change parameters'!$E$28:$I$28,1,$B$6)=1,(1+L191)*D191,D191)</f>
        <v>757647.71818797558</v>
      </c>
      <c r="O191" s="93">
        <f>IF(K191&lt;INDEX('Pace of change parameters'!$E$16:$I$16,1,$B$6),1,IF(K191&gt;INDEX('Pace of change parameters'!$E$17:$I$17,1,$B$6),0,(K191-INDEX('Pace of change parameters'!$E$17:$I$17,1,$B$6))/(INDEX('Pace of change parameters'!$E$16:$I$16,1,$B$6)-INDEX('Pace of change parameters'!$E$17:$I$17,1,$B$6))))</f>
        <v>0</v>
      </c>
      <c r="P191" s="56">
        <v>1.8201378017018488E-2</v>
      </c>
      <c r="Q191" s="56">
        <v>1.2019795091496865E-2</v>
      </c>
      <c r="R191" s="9">
        <f>IF(INDEX('Pace of change parameters'!$E$29:$I$29,1,$B$6)=1,D191*(1+P191),D191)</f>
        <v>757647.71818797558</v>
      </c>
      <c r="S191" s="102">
        <f>IF(P191&lt;INDEX('Pace of change parameters'!$E$22:$I$22,1,$B$6),INDEX('Pace of change parameters'!$E$22:$I$22,1,$B$6),P191)</f>
        <v>1.9868988667141502E-2</v>
      </c>
      <c r="T191" s="131">
        <v>1.3677281542474384E-2</v>
      </c>
      <c r="U191" s="116">
        <f t="shared" si="19"/>
        <v>758888.5939431747</v>
      </c>
      <c r="V191" s="130">
        <f>IF(J191&gt;INDEX('Pace of change parameters'!$E$24:$I$24,1,$B$6),0,IF(J191&lt;INDEX('Pace of change parameters'!$E$23:$I$23,1,$B$6),1,(J191-INDEX('Pace of change parameters'!$E$24:$I$24,1,$B$6))/(INDEX('Pace of change parameters'!$E$23:$I$23,1,$B$6)-INDEX('Pace of change parameters'!$E$24:$I$24,1,$B$6))))</f>
        <v>1</v>
      </c>
      <c r="W191" s="131">
        <f>MIN(S191, S191+(INDEX('Pace of change parameters'!$E$25:$I$25,1,$B$6)-S191)*(1-V191))</f>
        <v>1.9868988667141502E-2</v>
      </c>
      <c r="X191" s="131">
        <v>1.3677281542474384E-2</v>
      </c>
      <c r="Y191" s="107">
        <f t="shared" si="20"/>
        <v>758888.5939431747</v>
      </c>
      <c r="Z191" s="96">
        <v>0</v>
      </c>
      <c r="AA191" s="98">
        <f t="shared" si="23"/>
        <v>796835.45835599455</v>
      </c>
      <c r="AB191" s="98">
        <f>IF(INDEX('Pace of change parameters'!$E$27:$I$27,1,$B$6)=1,MAX(AA191,Y191),Y191)</f>
        <v>758888.5939431747</v>
      </c>
      <c r="AC191" s="96">
        <f t="shared" si="21"/>
        <v>1.9868988667141485E-2</v>
      </c>
      <c r="AD191" s="142">
        <v>1.3677281542474384E-2</v>
      </c>
      <c r="AE191" s="55">
        <f>IF(ROUND(AB191,0)/D191 &gt; (1+'Pace of change parameters'!$G$25), ROUND(AB191,0), ROUNDUP(AB191,0))</f>
        <v>758889</v>
      </c>
      <c r="AF191" s="55">
        <v>1040.1570810631367</v>
      </c>
      <c r="AG191" s="16">
        <f t="shared" si="26"/>
        <v>1.9869534366163899E-2</v>
      </c>
      <c r="AH191" s="16">
        <f t="shared" si="26"/>
        <v>1.3677823928513799E-2</v>
      </c>
      <c r="AI191" s="55"/>
      <c r="AJ191" s="55">
        <v>796835.45835599455</v>
      </c>
      <c r="AK191" s="55">
        <v>1092.1676878320518</v>
      </c>
      <c r="AL191" s="16">
        <f t="shared" si="27"/>
        <v>-4.7621448014229295E-2</v>
      </c>
      <c r="AM191" s="57">
        <f t="shared" si="27"/>
        <v>-4.7621448014229295E-2</v>
      </c>
      <c r="AN191" s="10"/>
    </row>
    <row r="192" spans="1:40" x14ac:dyDescent="0.2">
      <c r="A192" s="188" t="s">
        <v>431</v>
      </c>
      <c r="B192" s="188" t="s">
        <v>432</v>
      </c>
      <c r="D192" s="67">
        <v>271977</v>
      </c>
      <c r="E192" s="72">
        <v>1211.2357289475065</v>
      </c>
      <c r="F192" s="54"/>
      <c r="G192" s="87">
        <v>266389.95342230145</v>
      </c>
      <c r="H192" s="80">
        <v>1178.7764772280891</v>
      </c>
      <c r="I192" s="89"/>
      <c r="J192" s="102">
        <f t="shared" si="25"/>
        <v>2.0973188012242794E-2</v>
      </c>
      <c r="K192" s="125">
        <f t="shared" si="25"/>
        <v>2.7536392476838145E-2</v>
      </c>
      <c r="L192" s="102">
        <v>1.8525443736722158E-2</v>
      </c>
      <c r="M192" s="96">
        <f>INDEX('Pace of change parameters'!$E$20:$I$20,1,$B$6)</f>
        <v>1.2019795091496865E-2</v>
      </c>
      <c r="N192" s="107">
        <f>IF(INDEX('Pace of change parameters'!$E$28:$I$28,1,$B$6)=1,(1+L192)*D192,D192)</f>
        <v>277015.49461118248</v>
      </c>
      <c r="O192" s="93">
        <f>IF(K192&lt;INDEX('Pace of change parameters'!$E$16:$I$16,1,$B$6),1,IF(K192&gt;INDEX('Pace of change parameters'!$E$17:$I$17,1,$B$6),0,(K192-INDEX('Pace of change parameters'!$E$17:$I$17,1,$B$6))/(INDEX('Pace of change parameters'!$E$16:$I$16,1,$B$6)-INDEX('Pace of change parameters'!$E$17:$I$17,1,$B$6))))</f>
        <v>0</v>
      </c>
      <c r="P192" s="56">
        <v>1.8525443736722158E-2</v>
      </c>
      <c r="Q192" s="56">
        <v>1.2019795091496865E-2</v>
      </c>
      <c r="R192" s="9">
        <f>IF(INDEX('Pace of change parameters'!$E$29:$I$29,1,$B$6)=1,D192*(1+P192),D192)</f>
        <v>277015.49461118248</v>
      </c>
      <c r="S192" s="102">
        <f>IF(P192&lt;INDEX('Pace of change parameters'!$E$22:$I$22,1,$B$6),INDEX('Pace of change parameters'!$E$22:$I$22,1,$B$6),P192)</f>
        <v>1.9868988667141502E-2</v>
      </c>
      <c r="T192" s="131">
        <v>1.3354758369577224E-2</v>
      </c>
      <c r="U192" s="116">
        <f t="shared" si="19"/>
        <v>277380.90793072316</v>
      </c>
      <c r="V192" s="130">
        <f>IF(J192&gt;INDEX('Pace of change parameters'!$E$24:$I$24,1,$B$6),0,IF(J192&lt;INDEX('Pace of change parameters'!$E$23:$I$23,1,$B$6),1,(J192-INDEX('Pace of change parameters'!$E$24:$I$24,1,$B$6))/(INDEX('Pace of change parameters'!$E$23:$I$23,1,$B$6)-INDEX('Pace of change parameters'!$E$24:$I$24,1,$B$6))))</f>
        <v>1</v>
      </c>
      <c r="W192" s="131">
        <f>MIN(S192, S192+(INDEX('Pace of change parameters'!$E$25:$I$25,1,$B$6)-S192)*(1-V192))</f>
        <v>1.9868988667141502E-2</v>
      </c>
      <c r="X192" s="131">
        <v>1.3354758369577224E-2</v>
      </c>
      <c r="Y192" s="107">
        <f t="shared" si="20"/>
        <v>277380.90793072316</v>
      </c>
      <c r="Z192" s="96">
        <v>0</v>
      </c>
      <c r="AA192" s="98">
        <f t="shared" si="23"/>
        <v>271900.74270064291</v>
      </c>
      <c r="AB192" s="98">
        <f>IF(INDEX('Pace of change parameters'!$E$27:$I$27,1,$B$6)=1,MAX(AA192,Y192),Y192)</f>
        <v>277380.90793072316</v>
      </c>
      <c r="AC192" s="96">
        <f t="shared" si="21"/>
        <v>1.9868988667141485E-2</v>
      </c>
      <c r="AD192" s="142">
        <v>1.3354758369577224E-2</v>
      </c>
      <c r="AE192" s="55">
        <f>IF(ROUND(AB192,0)/D192 &gt; (1+'Pace of change parameters'!$G$25), ROUND(AB192,0), ROUNDUP(AB192,0))</f>
        <v>277381</v>
      </c>
      <c r="AF192" s="55">
        <v>1227.4118968430719</v>
      </c>
      <c r="AG192" s="16">
        <f t="shared" si="26"/>
        <v>1.9869327185754626E-2</v>
      </c>
      <c r="AH192" s="16">
        <f t="shared" si="26"/>
        <v>1.3355094725963523E-2</v>
      </c>
      <c r="AI192" s="55"/>
      <c r="AJ192" s="55">
        <v>271900.74270064291</v>
      </c>
      <c r="AK192" s="55">
        <v>1203.1617390925699</v>
      </c>
      <c r="AL192" s="16">
        <f t="shared" si="27"/>
        <v>2.0155359801244721E-2</v>
      </c>
      <c r="AM192" s="57">
        <f t="shared" si="27"/>
        <v>2.0155359801244721E-2</v>
      </c>
      <c r="AN192" s="10"/>
    </row>
    <row r="193" spans="1:40" x14ac:dyDescent="0.2">
      <c r="A193" s="188" t="s">
        <v>433</v>
      </c>
      <c r="B193" s="188" t="s">
        <v>434</v>
      </c>
      <c r="D193" s="67">
        <v>175864</v>
      </c>
      <c r="E193" s="72">
        <v>1129.6578794323921</v>
      </c>
      <c r="F193" s="54"/>
      <c r="G193" s="87">
        <v>176970.44386162571</v>
      </c>
      <c r="H193" s="80">
        <v>1123.0452078235505</v>
      </c>
      <c r="I193" s="89"/>
      <c r="J193" s="102">
        <f t="shared" si="25"/>
        <v>-6.2521392695994438E-3</v>
      </c>
      <c r="K193" s="125">
        <f t="shared" si="25"/>
        <v>5.8881615475274707E-3</v>
      </c>
      <c r="L193" s="102">
        <v>2.4383318305793322E-2</v>
      </c>
      <c r="M193" s="96">
        <f>INDEX('Pace of change parameters'!$E$20:$I$20,1,$B$6)</f>
        <v>1.2019795091496865E-2</v>
      </c>
      <c r="N193" s="107">
        <f>IF(INDEX('Pace of change parameters'!$E$28:$I$28,1,$B$6)=1,(1+L193)*D193,D193)</f>
        <v>180152.14789053003</v>
      </c>
      <c r="O193" s="93">
        <f>IF(K193&lt;INDEX('Pace of change parameters'!$E$16:$I$16,1,$B$6),1,IF(K193&gt;INDEX('Pace of change parameters'!$E$17:$I$17,1,$B$6),0,(K193-INDEX('Pace of change parameters'!$E$17:$I$17,1,$B$6))/(INDEX('Pace of change parameters'!$E$16:$I$16,1,$B$6)-INDEX('Pace of change parameters'!$E$17:$I$17,1,$B$6))))</f>
        <v>0</v>
      </c>
      <c r="P193" s="56">
        <v>2.4383318305793322E-2</v>
      </c>
      <c r="Q193" s="56">
        <v>1.2019795091496865E-2</v>
      </c>
      <c r="R193" s="9">
        <f>IF(INDEX('Pace of change parameters'!$E$29:$I$29,1,$B$6)=1,D193*(1+P193),D193)</f>
        <v>180152.14789053003</v>
      </c>
      <c r="S193" s="102">
        <f>IF(P193&lt;INDEX('Pace of change parameters'!$E$22:$I$22,1,$B$6),INDEX('Pace of change parameters'!$E$22:$I$22,1,$B$6),P193)</f>
        <v>2.4383318305793322E-2</v>
      </c>
      <c r="T193" s="131">
        <v>1.2019795091496865E-2</v>
      </c>
      <c r="U193" s="116">
        <f t="shared" si="19"/>
        <v>180152.14789053003</v>
      </c>
      <c r="V193" s="130">
        <f>IF(J193&gt;INDEX('Pace of change parameters'!$E$24:$I$24,1,$B$6),0,IF(J193&lt;INDEX('Pace of change parameters'!$E$23:$I$23,1,$B$6),1,(J193-INDEX('Pace of change parameters'!$E$24:$I$24,1,$B$6))/(INDEX('Pace of change parameters'!$E$23:$I$23,1,$B$6)-INDEX('Pace of change parameters'!$E$24:$I$24,1,$B$6))))</f>
        <v>1</v>
      </c>
      <c r="W193" s="131">
        <f>MIN(S193, S193+(INDEX('Pace of change parameters'!$E$25:$I$25,1,$B$6)-S193)*(1-V193))</f>
        <v>2.4383318305793322E-2</v>
      </c>
      <c r="X193" s="131">
        <v>1.2019795091496865E-2</v>
      </c>
      <c r="Y193" s="107">
        <f t="shared" si="20"/>
        <v>180152.14789053003</v>
      </c>
      <c r="Z193" s="96">
        <v>0</v>
      </c>
      <c r="AA193" s="98">
        <f t="shared" si="23"/>
        <v>180631.41835442101</v>
      </c>
      <c r="AB193" s="98">
        <f>IF(INDEX('Pace of change parameters'!$E$27:$I$27,1,$B$6)=1,MAX(AA193,Y193),Y193)</f>
        <v>180152.14789053003</v>
      </c>
      <c r="AC193" s="96">
        <f t="shared" si="21"/>
        <v>2.4383318305793322E-2</v>
      </c>
      <c r="AD193" s="142">
        <v>1.2019795091496865E-2</v>
      </c>
      <c r="AE193" s="55">
        <f>IF(ROUND(AB193,0)/D193 &gt; (1+'Pace of change parameters'!$G$25), ROUND(AB193,0), ROUNDUP(AB193,0))</f>
        <v>180152</v>
      </c>
      <c r="AF193" s="55">
        <v>1143.2351971610731</v>
      </c>
      <c r="AG193" s="16">
        <f t="shared" si="26"/>
        <v>2.4382477368875888E-2</v>
      </c>
      <c r="AH193" s="16">
        <f t="shared" si="26"/>
        <v>1.2018964304044921E-2</v>
      </c>
      <c r="AI193" s="55"/>
      <c r="AJ193" s="55">
        <v>180631.41835442101</v>
      </c>
      <c r="AK193" s="55">
        <v>1146.2775610367955</v>
      </c>
      <c r="AL193" s="16">
        <f t="shared" si="27"/>
        <v>-2.654124951177228E-3</v>
      </c>
      <c r="AM193" s="57">
        <f t="shared" si="27"/>
        <v>-2.654124951177339E-3</v>
      </c>
      <c r="AN193" s="10"/>
    </row>
    <row r="194" spans="1:40" x14ac:dyDescent="0.2">
      <c r="A194" s="188" t="s">
        <v>435</v>
      </c>
      <c r="B194" s="188" t="s">
        <v>436</v>
      </c>
      <c r="D194" s="67">
        <v>260132</v>
      </c>
      <c r="E194" s="72">
        <v>1214.9161995923032</v>
      </c>
      <c r="F194" s="54"/>
      <c r="G194" s="87">
        <v>269889.67830412317</v>
      </c>
      <c r="H194" s="80">
        <v>1254.4538237971885</v>
      </c>
      <c r="I194" s="89"/>
      <c r="J194" s="102">
        <f t="shared" si="25"/>
        <v>-3.6154321889730778E-2</v>
      </c>
      <c r="K194" s="125">
        <f t="shared" si="25"/>
        <v>-3.1517799583253181E-2</v>
      </c>
      <c r="L194" s="102">
        <v>1.6888056122389861E-2</v>
      </c>
      <c r="M194" s="96">
        <f>INDEX('Pace of change parameters'!$E$20:$I$20,1,$B$6)</f>
        <v>1.2019795091496865E-2</v>
      </c>
      <c r="N194" s="107">
        <f>IF(INDEX('Pace of change parameters'!$E$28:$I$28,1,$B$6)=1,(1+L194)*D194,D194)</f>
        <v>264525.12381522951</v>
      </c>
      <c r="O194" s="93">
        <f>IF(K194&lt;INDEX('Pace of change parameters'!$E$16:$I$16,1,$B$6),1,IF(K194&gt;INDEX('Pace of change parameters'!$E$17:$I$17,1,$B$6),0,(K194-INDEX('Pace of change parameters'!$E$17:$I$17,1,$B$6))/(INDEX('Pace of change parameters'!$E$16:$I$16,1,$B$6)-INDEX('Pace of change parameters'!$E$17:$I$17,1,$B$6))))</f>
        <v>0</v>
      </c>
      <c r="P194" s="56">
        <v>1.6888056122389861E-2</v>
      </c>
      <c r="Q194" s="56">
        <v>1.2019795091496865E-2</v>
      </c>
      <c r="R194" s="9">
        <f>IF(INDEX('Pace of change parameters'!$E$29:$I$29,1,$B$6)=1,D194*(1+P194),D194)</f>
        <v>264525.12381522951</v>
      </c>
      <c r="S194" s="102">
        <f>IF(P194&lt;INDEX('Pace of change parameters'!$E$22:$I$22,1,$B$6),INDEX('Pace of change parameters'!$E$22:$I$22,1,$B$6),P194)</f>
        <v>1.9868988667141502E-2</v>
      </c>
      <c r="T194" s="131">
        <v>1.4986456687095417E-2</v>
      </c>
      <c r="U194" s="116">
        <f t="shared" si="19"/>
        <v>265300.55975996086</v>
      </c>
      <c r="V194" s="130">
        <f>IF(J194&gt;INDEX('Pace of change parameters'!$E$24:$I$24,1,$B$6),0,IF(J194&lt;INDEX('Pace of change parameters'!$E$23:$I$23,1,$B$6),1,(J194-INDEX('Pace of change parameters'!$E$24:$I$24,1,$B$6))/(INDEX('Pace of change parameters'!$E$23:$I$23,1,$B$6)-INDEX('Pace of change parameters'!$E$24:$I$24,1,$B$6))))</f>
        <v>1</v>
      </c>
      <c r="W194" s="131">
        <f>MIN(S194, S194+(INDEX('Pace of change parameters'!$E$25:$I$25,1,$B$6)-S194)*(1-V194))</f>
        <v>1.9868988667141502E-2</v>
      </c>
      <c r="X194" s="131">
        <v>1.4986456687095417E-2</v>
      </c>
      <c r="Y194" s="107">
        <f t="shared" si="20"/>
        <v>265300.55975996086</v>
      </c>
      <c r="Z194" s="96">
        <v>0</v>
      </c>
      <c r="AA194" s="98">
        <f t="shared" si="23"/>
        <v>275472.86613244039</v>
      </c>
      <c r="AB194" s="98">
        <f>IF(INDEX('Pace of change parameters'!$E$27:$I$27,1,$B$6)=1,MAX(AA194,Y194),Y194)</f>
        <v>265300.55975996086</v>
      </c>
      <c r="AC194" s="96">
        <f t="shared" si="21"/>
        <v>1.9868988667141485E-2</v>
      </c>
      <c r="AD194" s="142">
        <v>1.4986456687095417E-2</v>
      </c>
      <c r="AE194" s="55">
        <f>IF(ROUND(AB194,0)/D194 &gt; (1+'Pace of change parameters'!$G$25), ROUND(AB194,0), ROUNDUP(AB194,0))</f>
        <v>265301</v>
      </c>
      <c r="AF194" s="55">
        <v>1233.1255348424102</v>
      </c>
      <c r="AG194" s="16">
        <f t="shared" si="26"/>
        <v>1.9870681038857141E-2</v>
      </c>
      <c r="AH194" s="16">
        <f t="shared" si="26"/>
        <v>1.4988140956732288E-2</v>
      </c>
      <c r="AI194" s="55"/>
      <c r="AJ194" s="55">
        <v>275472.86613244039</v>
      </c>
      <c r="AK194" s="55">
        <v>1280.4046173370518</v>
      </c>
      <c r="AL194" s="16">
        <f t="shared" si="27"/>
        <v>-3.6925110902029878E-2</v>
      </c>
      <c r="AM194" s="57">
        <f t="shared" si="27"/>
        <v>-3.6925110902029767E-2</v>
      </c>
      <c r="AN194" s="10"/>
    </row>
    <row r="195" spans="1:40" x14ac:dyDescent="0.2">
      <c r="A195" s="188" t="s">
        <v>437</v>
      </c>
      <c r="B195" s="188" t="s">
        <v>438</v>
      </c>
      <c r="D195" s="67">
        <v>278897</v>
      </c>
      <c r="E195" s="72">
        <v>1379.6477611144858</v>
      </c>
      <c r="F195" s="54"/>
      <c r="G195" s="87">
        <v>265436.78433329047</v>
      </c>
      <c r="H195" s="80">
        <v>1306.6389740580246</v>
      </c>
      <c r="I195" s="89"/>
      <c r="J195" s="102">
        <f t="shared" si="25"/>
        <v>5.0709684795640309E-2</v>
      </c>
      <c r="K195" s="125">
        <f t="shared" si="25"/>
        <v>5.5875255909226373E-2</v>
      </c>
      <c r="L195" s="102">
        <v>1.6995156312154869E-2</v>
      </c>
      <c r="M195" s="96">
        <f>INDEX('Pace of change parameters'!$E$20:$I$20,1,$B$6)</f>
        <v>1.2019795091496865E-2</v>
      </c>
      <c r="N195" s="107">
        <f>IF(INDEX('Pace of change parameters'!$E$28:$I$28,1,$B$6)=1,(1+L195)*D195,D195)</f>
        <v>283636.89810999105</v>
      </c>
      <c r="O195" s="93">
        <f>IF(K195&lt;INDEX('Pace of change parameters'!$E$16:$I$16,1,$B$6),1,IF(K195&gt;INDEX('Pace of change parameters'!$E$17:$I$17,1,$B$6),0,(K195-INDEX('Pace of change parameters'!$E$17:$I$17,1,$B$6))/(INDEX('Pace of change parameters'!$E$16:$I$16,1,$B$6)-INDEX('Pace of change parameters'!$E$17:$I$17,1,$B$6))))</f>
        <v>0</v>
      </c>
      <c r="P195" s="56">
        <v>1.6995156312154869E-2</v>
      </c>
      <c r="Q195" s="56">
        <v>1.2019795091496865E-2</v>
      </c>
      <c r="R195" s="9">
        <f>IF(INDEX('Pace of change parameters'!$E$29:$I$29,1,$B$6)=1,D195*(1+P195),D195)</f>
        <v>283636.89810999105</v>
      </c>
      <c r="S195" s="102">
        <f>IF(P195&lt;INDEX('Pace of change parameters'!$E$22:$I$22,1,$B$6),INDEX('Pace of change parameters'!$E$22:$I$22,1,$B$6),P195)</f>
        <v>1.9868988667141502E-2</v>
      </c>
      <c r="T195" s="131">
        <v>1.4879568034336987E-2</v>
      </c>
      <c r="U195" s="116">
        <f t="shared" si="19"/>
        <v>284438.40133229975</v>
      </c>
      <c r="V195" s="130">
        <f>IF(J195&gt;INDEX('Pace of change parameters'!$E$24:$I$24,1,$B$6),0,IF(J195&lt;INDEX('Pace of change parameters'!$E$23:$I$23,1,$B$6),1,(J195-INDEX('Pace of change parameters'!$E$24:$I$24,1,$B$6))/(INDEX('Pace of change parameters'!$E$23:$I$23,1,$B$6)-INDEX('Pace of change parameters'!$E$24:$I$24,1,$B$6))))</f>
        <v>0.98580630408719394</v>
      </c>
      <c r="W195" s="131">
        <f>MIN(S195, S195+(INDEX('Pace of change parameters'!$E$25:$I$25,1,$B$6)-S195)*(1-V195))</f>
        <v>1.9595050336024347E-2</v>
      </c>
      <c r="X195" s="131">
        <v>1.4606969869041642E-2</v>
      </c>
      <c r="Y195" s="107">
        <f t="shared" si="20"/>
        <v>284362.00075356616</v>
      </c>
      <c r="Z195" s="96">
        <v>0</v>
      </c>
      <c r="AA195" s="98">
        <f t="shared" si="23"/>
        <v>270927.85547313356</v>
      </c>
      <c r="AB195" s="98">
        <f>IF(INDEX('Pace of change parameters'!$E$27:$I$27,1,$B$6)=1,MAX(AA195,Y195),Y195)</f>
        <v>284362.00075356616</v>
      </c>
      <c r="AC195" s="96">
        <f t="shared" si="21"/>
        <v>1.9595050336024267E-2</v>
      </c>
      <c r="AD195" s="142">
        <v>1.4606969869041642E-2</v>
      </c>
      <c r="AE195" s="55">
        <f>IF(ROUND(AB195,0)/D195 &gt; (1+'Pace of change parameters'!$G$25), ROUND(AB195,0), ROUNDUP(AB195,0))</f>
        <v>284362</v>
      </c>
      <c r="AF195" s="55">
        <v>1399.8002306814712</v>
      </c>
      <c r="AG195" s="16">
        <f t="shared" si="26"/>
        <v>1.9595047634072715E-2</v>
      </c>
      <c r="AH195" s="16">
        <f t="shared" si="26"/>
        <v>1.4606967180308628E-2</v>
      </c>
      <c r="AI195" s="55"/>
      <c r="AJ195" s="55">
        <v>270927.85547313356</v>
      </c>
      <c r="AK195" s="55">
        <v>1333.6693179444815</v>
      </c>
      <c r="AL195" s="16">
        <f t="shared" si="27"/>
        <v>4.9585689531280508E-2</v>
      </c>
      <c r="AM195" s="57">
        <f t="shared" si="27"/>
        <v>4.9585689531280508E-2</v>
      </c>
      <c r="AN195" s="10"/>
    </row>
    <row r="196" spans="1:40" x14ac:dyDescent="0.2">
      <c r="A196" s="188" t="s">
        <v>439</v>
      </c>
      <c r="B196" s="188" t="s">
        <v>440</v>
      </c>
      <c r="D196" s="67">
        <v>135683</v>
      </c>
      <c r="E196" s="72">
        <v>974.83300623583023</v>
      </c>
      <c r="F196" s="54"/>
      <c r="G196" s="87">
        <v>140825.41320286991</v>
      </c>
      <c r="H196" s="80">
        <v>1007.8301578201042</v>
      </c>
      <c r="I196" s="89"/>
      <c r="J196" s="102">
        <f t="shared" si="25"/>
        <v>-3.6516230174037267E-2</v>
      </c>
      <c r="K196" s="125">
        <f t="shared" si="25"/>
        <v>-3.2740786062252281E-2</v>
      </c>
      <c r="L196" s="102">
        <v>1.598542927864921E-2</v>
      </c>
      <c r="M196" s="96">
        <f>INDEX('Pace of change parameters'!$E$20:$I$20,1,$B$6)</f>
        <v>1.2019795091496865E-2</v>
      </c>
      <c r="N196" s="107">
        <f>IF(INDEX('Pace of change parameters'!$E$28:$I$28,1,$B$6)=1,(1+L196)*D196,D196)</f>
        <v>137851.95100081497</v>
      </c>
      <c r="O196" s="93">
        <f>IF(K196&lt;INDEX('Pace of change parameters'!$E$16:$I$16,1,$B$6),1,IF(K196&gt;INDEX('Pace of change parameters'!$E$17:$I$17,1,$B$6),0,(K196-INDEX('Pace of change parameters'!$E$17:$I$17,1,$B$6))/(INDEX('Pace of change parameters'!$E$16:$I$16,1,$B$6)-INDEX('Pace of change parameters'!$E$17:$I$17,1,$B$6))))</f>
        <v>0</v>
      </c>
      <c r="P196" s="56">
        <v>1.598542927864921E-2</v>
      </c>
      <c r="Q196" s="56">
        <v>1.2019795091496865E-2</v>
      </c>
      <c r="R196" s="9">
        <f>IF(INDEX('Pace of change parameters'!$E$29:$I$29,1,$B$6)=1,D196*(1+P196),D196)</f>
        <v>137851.95100081497</v>
      </c>
      <c r="S196" s="102">
        <f>IF(P196&lt;INDEX('Pace of change parameters'!$E$22:$I$22,1,$B$6),INDEX('Pace of change parameters'!$E$22:$I$22,1,$B$6),P196)</f>
        <v>1.9868988667141502E-2</v>
      </c>
      <c r="T196" s="131">
        <v>1.5888196018622347E-2</v>
      </c>
      <c r="U196" s="116">
        <f t="shared" si="19"/>
        <v>138378.88398932375</v>
      </c>
      <c r="V196" s="130">
        <f>IF(J196&gt;INDEX('Pace of change parameters'!$E$24:$I$24,1,$B$6),0,IF(J196&lt;INDEX('Pace of change parameters'!$E$23:$I$23,1,$B$6),1,(J196-INDEX('Pace of change parameters'!$E$24:$I$24,1,$B$6))/(INDEX('Pace of change parameters'!$E$23:$I$23,1,$B$6)-INDEX('Pace of change parameters'!$E$24:$I$24,1,$B$6))))</f>
        <v>1</v>
      </c>
      <c r="W196" s="131">
        <f>MIN(S196, S196+(INDEX('Pace of change parameters'!$E$25:$I$25,1,$B$6)-S196)*(1-V196))</f>
        <v>1.9868988667141502E-2</v>
      </c>
      <c r="X196" s="131">
        <v>1.5888196018622347E-2</v>
      </c>
      <c r="Y196" s="107">
        <f t="shared" si="20"/>
        <v>138378.88398932375</v>
      </c>
      <c r="Z196" s="96">
        <v>0</v>
      </c>
      <c r="AA196" s="98">
        <f t="shared" si="23"/>
        <v>143738.6581178015</v>
      </c>
      <c r="AB196" s="98">
        <f>IF(INDEX('Pace of change parameters'!$E$27:$I$27,1,$B$6)=1,MAX(AA196,Y196),Y196)</f>
        <v>138378.88398932375</v>
      </c>
      <c r="AC196" s="96">
        <f t="shared" si="21"/>
        <v>1.9868988667141485E-2</v>
      </c>
      <c r="AD196" s="142">
        <v>1.5888196018622347E-2</v>
      </c>
      <c r="AE196" s="55">
        <f>IF(ROUND(AB196,0)/D196 &gt; (1+'Pace of change parameters'!$G$25), ROUND(AB196,0), ROUNDUP(AB196,0))</f>
        <v>138379</v>
      </c>
      <c r="AF196" s="55">
        <v>990.32217436551468</v>
      </c>
      <c r="AG196" s="16">
        <f t="shared" si="26"/>
        <v>1.9869843679753529E-2</v>
      </c>
      <c r="AH196" s="16">
        <f t="shared" si="26"/>
        <v>1.5889047693915748E-2</v>
      </c>
      <c r="AI196" s="55"/>
      <c r="AJ196" s="55">
        <v>143738.6581178015</v>
      </c>
      <c r="AK196" s="55">
        <v>1028.6790658091368</v>
      </c>
      <c r="AL196" s="16">
        <f t="shared" si="27"/>
        <v>-3.7287520198003965E-2</v>
      </c>
      <c r="AM196" s="57">
        <f t="shared" si="27"/>
        <v>-3.7287520198003965E-2</v>
      </c>
      <c r="AN196" s="10"/>
    </row>
    <row r="197" spans="1:40" x14ac:dyDescent="0.2">
      <c r="A197" s="188" t="s">
        <v>441</v>
      </c>
      <c r="B197" s="188" t="s">
        <v>442</v>
      </c>
      <c r="D197" s="67">
        <v>321550</v>
      </c>
      <c r="E197" s="72">
        <v>1155.9958448689351</v>
      </c>
      <c r="F197" s="54"/>
      <c r="G197" s="87">
        <v>337206.01640807348</v>
      </c>
      <c r="H197" s="80">
        <v>1205.1153055436105</v>
      </c>
      <c r="I197" s="89"/>
      <c r="J197" s="102">
        <f t="shared" si="25"/>
        <v>-4.6428639010779649E-2</v>
      </c>
      <c r="K197" s="125">
        <f t="shared" si="25"/>
        <v>-4.0759137693067715E-2</v>
      </c>
      <c r="L197" s="102">
        <v>1.8036804197002931E-2</v>
      </c>
      <c r="M197" s="96">
        <f>INDEX('Pace of change parameters'!$E$20:$I$20,1,$B$6)</f>
        <v>1.2019795091496865E-2</v>
      </c>
      <c r="N197" s="107">
        <f>IF(INDEX('Pace of change parameters'!$E$28:$I$28,1,$B$6)=1,(1+L197)*D197,D197)</f>
        <v>327349.73438954627</v>
      </c>
      <c r="O197" s="93">
        <f>IF(K197&lt;INDEX('Pace of change parameters'!$E$16:$I$16,1,$B$6),1,IF(K197&gt;INDEX('Pace of change parameters'!$E$17:$I$17,1,$B$6),0,(K197-INDEX('Pace of change parameters'!$E$17:$I$17,1,$B$6))/(INDEX('Pace of change parameters'!$E$16:$I$16,1,$B$6)-INDEX('Pace of change parameters'!$E$17:$I$17,1,$B$6))))</f>
        <v>0</v>
      </c>
      <c r="P197" s="56">
        <v>1.8036804197002931E-2</v>
      </c>
      <c r="Q197" s="56">
        <v>1.2019795091496865E-2</v>
      </c>
      <c r="R197" s="9">
        <f>IF(INDEX('Pace of change parameters'!$E$29:$I$29,1,$B$6)=1,D197*(1+P197),D197)</f>
        <v>327349.73438954627</v>
      </c>
      <c r="S197" s="102">
        <f>IF(P197&lt;INDEX('Pace of change parameters'!$E$22:$I$22,1,$B$6),INDEX('Pace of change parameters'!$E$22:$I$22,1,$B$6),P197)</f>
        <v>1.9868988667141502E-2</v>
      </c>
      <c r="T197" s="131">
        <v>1.3841150610663933E-2</v>
      </c>
      <c r="U197" s="116">
        <f t="shared" si="19"/>
        <v>327938.87330591935</v>
      </c>
      <c r="V197" s="130">
        <f>IF(J197&gt;INDEX('Pace of change parameters'!$E$24:$I$24,1,$B$6),0,IF(J197&lt;INDEX('Pace of change parameters'!$E$23:$I$23,1,$B$6),1,(J197-INDEX('Pace of change parameters'!$E$24:$I$24,1,$B$6))/(INDEX('Pace of change parameters'!$E$23:$I$23,1,$B$6)-INDEX('Pace of change parameters'!$E$24:$I$24,1,$B$6))))</f>
        <v>1</v>
      </c>
      <c r="W197" s="131">
        <f>MIN(S197, S197+(INDEX('Pace of change parameters'!$E$25:$I$25,1,$B$6)-S197)*(1-V197))</f>
        <v>1.9868988667141502E-2</v>
      </c>
      <c r="X197" s="131">
        <v>1.3841150610663933E-2</v>
      </c>
      <c r="Y197" s="107">
        <f t="shared" si="20"/>
        <v>327938.87330591935</v>
      </c>
      <c r="Z197" s="96">
        <v>0</v>
      </c>
      <c r="AA197" s="98">
        <f t="shared" si="23"/>
        <v>344181.77234759263</v>
      </c>
      <c r="AB197" s="98">
        <f>IF(INDEX('Pace of change parameters'!$E$27:$I$27,1,$B$6)=1,MAX(AA197,Y197),Y197)</f>
        <v>327938.87330591935</v>
      </c>
      <c r="AC197" s="96">
        <f t="shared" si="21"/>
        <v>1.9868988667141485E-2</v>
      </c>
      <c r="AD197" s="142">
        <v>1.3841150610663933E-2</v>
      </c>
      <c r="AE197" s="55">
        <f>IF(ROUND(AB197,0)/D197 &gt; (1+'Pace of change parameters'!$G$25), ROUND(AB197,0), ROUNDUP(AB197,0))</f>
        <v>327939</v>
      </c>
      <c r="AF197" s="55">
        <v>1171.996610245546</v>
      </c>
      <c r="AG197" s="16">
        <f t="shared" si="26"/>
        <v>1.9869382677655034E-2</v>
      </c>
      <c r="AH197" s="16">
        <f t="shared" si="26"/>
        <v>1.3841542292416298E-2</v>
      </c>
      <c r="AI197" s="55"/>
      <c r="AJ197" s="55">
        <v>344181.77234759263</v>
      </c>
      <c r="AK197" s="55">
        <v>1230.0454368028286</v>
      </c>
      <c r="AL197" s="16">
        <f t="shared" si="27"/>
        <v>-4.7192424621455231E-2</v>
      </c>
      <c r="AM197" s="57">
        <f t="shared" si="27"/>
        <v>-4.7192424621455342E-2</v>
      </c>
      <c r="AN197" s="10"/>
    </row>
    <row r="198" spans="1:40" x14ac:dyDescent="0.2">
      <c r="A198" s="188" t="s">
        <v>443</v>
      </c>
      <c r="B198" s="188" t="s">
        <v>444</v>
      </c>
      <c r="D198" s="67">
        <v>354692</v>
      </c>
      <c r="E198" s="72">
        <v>1150.7900100769377</v>
      </c>
      <c r="F198" s="54"/>
      <c r="G198" s="87">
        <v>365328.53740285407</v>
      </c>
      <c r="H198" s="80">
        <v>1174.8596342394492</v>
      </c>
      <c r="I198" s="89"/>
      <c r="J198" s="102">
        <f t="shared" si="25"/>
        <v>-2.9114991887767561E-2</v>
      </c>
      <c r="K198" s="125">
        <f t="shared" si="25"/>
        <v>-2.0487233930794657E-2</v>
      </c>
      <c r="L198" s="102">
        <v>2.1013096838623513E-2</v>
      </c>
      <c r="M198" s="96">
        <f>INDEX('Pace of change parameters'!$E$20:$I$20,1,$B$6)</f>
        <v>1.2019795091496865E-2</v>
      </c>
      <c r="N198" s="107">
        <f>IF(INDEX('Pace of change parameters'!$E$28:$I$28,1,$B$6)=1,(1+L198)*D198,D198)</f>
        <v>362145.17734388507</v>
      </c>
      <c r="O198" s="93">
        <f>IF(K198&lt;INDEX('Pace of change parameters'!$E$16:$I$16,1,$B$6),1,IF(K198&gt;INDEX('Pace of change parameters'!$E$17:$I$17,1,$B$6),0,(K198-INDEX('Pace of change parameters'!$E$17:$I$17,1,$B$6))/(INDEX('Pace of change parameters'!$E$16:$I$16,1,$B$6)-INDEX('Pace of change parameters'!$E$17:$I$17,1,$B$6))))</f>
        <v>0</v>
      </c>
      <c r="P198" s="56">
        <v>2.1013096838623513E-2</v>
      </c>
      <c r="Q198" s="56">
        <v>1.2019795091496865E-2</v>
      </c>
      <c r="R198" s="9">
        <f>IF(INDEX('Pace of change parameters'!$E$29:$I$29,1,$B$6)=1,D198*(1+P198),D198)</f>
        <v>362145.17734388507</v>
      </c>
      <c r="S198" s="102">
        <f>IF(P198&lt;INDEX('Pace of change parameters'!$E$22:$I$22,1,$B$6),INDEX('Pace of change parameters'!$E$22:$I$22,1,$B$6),P198)</f>
        <v>2.1013096838623513E-2</v>
      </c>
      <c r="T198" s="131">
        <v>1.2019795091496865E-2</v>
      </c>
      <c r="U198" s="116">
        <f t="shared" si="19"/>
        <v>362145.17734388507</v>
      </c>
      <c r="V198" s="130">
        <f>IF(J198&gt;INDEX('Pace of change parameters'!$E$24:$I$24,1,$B$6),0,IF(J198&lt;INDEX('Pace of change parameters'!$E$23:$I$23,1,$B$6),1,(J198-INDEX('Pace of change parameters'!$E$24:$I$24,1,$B$6))/(INDEX('Pace of change parameters'!$E$23:$I$23,1,$B$6)-INDEX('Pace of change parameters'!$E$24:$I$24,1,$B$6))))</f>
        <v>1</v>
      </c>
      <c r="W198" s="131">
        <f>MIN(S198, S198+(INDEX('Pace of change parameters'!$E$25:$I$25,1,$B$6)-S198)*(1-V198))</f>
        <v>2.1013096838623513E-2</v>
      </c>
      <c r="X198" s="131">
        <v>1.2019795091496865E-2</v>
      </c>
      <c r="Y198" s="107">
        <f t="shared" si="20"/>
        <v>362145.17734388507</v>
      </c>
      <c r="Z198" s="96">
        <v>0</v>
      </c>
      <c r="AA198" s="98">
        <f t="shared" si="23"/>
        <v>372886.06185573863</v>
      </c>
      <c r="AB198" s="98">
        <f>IF(INDEX('Pace of change parameters'!$E$27:$I$27,1,$B$6)=1,MAX(AA198,Y198),Y198)</f>
        <v>362145.17734388507</v>
      </c>
      <c r="AC198" s="96">
        <f t="shared" si="21"/>
        <v>2.1013096838623513E-2</v>
      </c>
      <c r="AD198" s="142">
        <v>1.2019795091496865E-2</v>
      </c>
      <c r="AE198" s="55">
        <f>IF(ROUND(AB198,0)/D198 &gt; (1+'Pace of change parameters'!$G$25), ROUND(AB198,0), ROUNDUP(AB198,0))</f>
        <v>362145</v>
      </c>
      <c r="AF198" s="55">
        <v>1164.6216998714028</v>
      </c>
      <c r="AG198" s="16">
        <f t="shared" si="26"/>
        <v>2.1012596844586229E-2</v>
      </c>
      <c r="AH198" s="16">
        <f t="shared" si="26"/>
        <v>1.2019299501514036E-2</v>
      </c>
      <c r="AI198" s="55"/>
      <c r="AJ198" s="55">
        <v>372886.06185573863</v>
      </c>
      <c r="AK198" s="55">
        <v>1199.1638686625065</v>
      </c>
      <c r="AL198" s="16">
        <f t="shared" si="27"/>
        <v>-2.880521144256154E-2</v>
      </c>
      <c r="AM198" s="57">
        <f t="shared" si="27"/>
        <v>-2.8805211442561651E-2</v>
      </c>
      <c r="AN198" s="10"/>
    </row>
    <row r="199" spans="1:40" x14ac:dyDescent="0.2">
      <c r="A199" s="188" t="s">
        <v>445</v>
      </c>
      <c r="B199" s="188" t="s">
        <v>446</v>
      </c>
      <c r="D199" s="67">
        <v>115360</v>
      </c>
      <c r="E199" s="72">
        <v>1204.8786587206216</v>
      </c>
      <c r="F199" s="54"/>
      <c r="G199" s="87">
        <v>115838.29555243239</v>
      </c>
      <c r="H199" s="80">
        <v>1203.8899802549265</v>
      </c>
      <c r="I199" s="89"/>
      <c r="J199" s="102">
        <f t="shared" si="25"/>
        <v>-4.1289933536349244E-3</v>
      </c>
      <c r="K199" s="125">
        <f t="shared" si="25"/>
        <v>8.212365597441984E-4</v>
      </c>
      <c r="L199" s="102">
        <v>1.7050296661639264E-2</v>
      </c>
      <c r="M199" s="96">
        <f>INDEX('Pace of change parameters'!$E$20:$I$20,1,$B$6)</f>
        <v>1.2019795091496865E-2</v>
      </c>
      <c r="N199" s="107">
        <f>IF(INDEX('Pace of change parameters'!$E$28:$I$28,1,$B$6)=1,(1+L199)*D199,D199)</f>
        <v>117326.9222228867</v>
      </c>
      <c r="O199" s="93">
        <f>IF(K199&lt;INDEX('Pace of change parameters'!$E$16:$I$16,1,$B$6),1,IF(K199&gt;INDEX('Pace of change parameters'!$E$17:$I$17,1,$B$6),0,(K199-INDEX('Pace of change parameters'!$E$17:$I$17,1,$B$6))/(INDEX('Pace of change parameters'!$E$16:$I$16,1,$B$6)-INDEX('Pace of change parameters'!$E$17:$I$17,1,$B$6))))</f>
        <v>0</v>
      </c>
      <c r="P199" s="56">
        <v>1.7050296661639264E-2</v>
      </c>
      <c r="Q199" s="56">
        <v>1.2019795091496865E-2</v>
      </c>
      <c r="R199" s="9">
        <f>IF(INDEX('Pace of change parameters'!$E$29:$I$29,1,$B$6)=1,D199*(1+P199),D199)</f>
        <v>117326.9222228867</v>
      </c>
      <c r="S199" s="102">
        <f>IF(P199&lt;INDEX('Pace of change parameters'!$E$22:$I$22,1,$B$6),INDEX('Pace of change parameters'!$E$22:$I$22,1,$B$6),P199)</f>
        <v>1.9868988667141502E-2</v>
      </c>
      <c r="T199" s="131">
        <v>1.482454537297051E-2</v>
      </c>
      <c r="U199" s="116">
        <f t="shared" si="19"/>
        <v>117652.08653264144</v>
      </c>
      <c r="V199" s="130">
        <f>IF(J199&gt;INDEX('Pace of change parameters'!$E$24:$I$24,1,$B$6),0,IF(J199&lt;INDEX('Pace of change parameters'!$E$23:$I$23,1,$B$6),1,(J199-INDEX('Pace of change parameters'!$E$24:$I$24,1,$B$6))/(INDEX('Pace of change parameters'!$E$23:$I$23,1,$B$6)-INDEX('Pace of change parameters'!$E$24:$I$24,1,$B$6))))</f>
        <v>1</v>
      </c>
      <c r="W199" s="131">
        <f>MIN(S199, S199+(INDEX('Pace of change parameters'!$E$25:$I$25,1,$B$6)-S199)*(1-V199))</f>
        <v>1.9868988667141502E-2</v>
      </c>
      <c r="X199" s="131">
        <v>1.482454537297051E-2</v>
      </c>
      <c r="Y199" s="107">
        <f t="shared" si="20"/>
        <v>117652.08653264144</v>
      </c>
      <c r="Z199" s="96">
        <v>0</v>
      </c>
      <c r="AA199" s="98">
        <f t="shared" si="23"/>
        <v>118234.63381125448</v>
      </c>
      <c r="AB199" s="98">
        <f>IF(INDEX('Pace of change parameters'!$E$27:$I$27,1,$B$6)=1,MAX(AA199,Y199),Y199)</f>
        <v>117652.08653264144</v>
      </c>
      <c r="AC199" s="96">
        <f t="shared" si="21"/>
        <v>1.9868988667141485E-2</v>
      </c>
      <c r="AD199" s="142">
        <v>1.482454537297051E-2</v>
      </c>
      <c r="AE199" s="55">
        <f>IF(ROUND(AB199,0)/D199 &gt; (1+'Pace of change parameters'!$G$25), ROUND(AB199,0), ROUNDUP(AB199,0))</f>
        <v>117652</v>
      </c>
      <c r="AF199" s="55">
        <v>1222.7395377450237</v>
      </c>
      <c r="AG199" s="16">
        <f t="shared" si="26"/>
        <v>1.9868238557559037E-2</v>
      </c>
      <c r="AH199" s="16">
        <f t="shared" si="26"/>
        <v>1.4823798973555791E-2</v>
      </c>
      <c r="AI199" s="55"/>
      <c r="AJ199" s="55">
        <v>118234.63381125448</v>
      </c>
      <c r="AK199" s="55">
        <v>1228.7947633004576</v>
      </c>
      <c r="AL199" s="16">
        <f t="shared" si="27"/>
        <v>-4.9277761724586533E-3</v>
      </c>
      <c r="AM199" s="57">
        <f t="shared" si="27"/>
        <v>-4.9277761724586533E-3</v>
      </c>
      <c r="AN199" s="10"/>
    </row>
    <row r="200" spans="1:40" x14ac:dyDescent="0.2">
      <c r="A200" s="188" t="s">
        <v>447</v>
      </c>
      <c r="B200" s="188" t="s">
        <v>448</v>
      </c>
      <c r="D200" s="67">
        <v>142020</v>
      </c>
      <c r="E200" s="72">
        <v>1270.5821204210349</v>
      </c>
      <c r="F200" s="54"/>
      <c r="G200" s="87">
        <v>144223.66884059532</v>
      </c>
      <c r="H200" s="80">
        <v>1276.0940455641646</v>
      </c>
      <c r="I200" s="89"/>
      <c r="J200" s="102">
        <f t="shared" si="25"/>
        <v>-1.5279522829438896E-2</v>
      </c>
      <c r="K200" s="125">
        <f t="shared" si="25"/>
        <v>-4.3193721985379518E-3</v>
      </c>
      <c r="L200" s="102">
        <v>2.3283793000352215E-2</v>
      </c>
      <c r="M200" s="96">
        <f>INDEX('Pace of change parameters'!$E$20:$I$20,1,$B$6)</f>
        <v>1.2019795091496865E-2</v>
      </c>
      <c r="N200" s="107">
        <f>IF(INDEX('Pace of change parameters'!$E$28:$I$28,1,$B$6)=1,(1+L200)*D200,D200)</f>
        <v>145326.76428191003</v>
      </c>
      <c r="O200" s="93">
        <f>IF(K200&lt;INDEX('Pace of change parameters'!$E$16:$I$16,1,$B$6),1,IF(K200&gt;INDEX('Pace of change parameters'!$E$17:$I$17,1,$B$6),0,(K200-INDEX('Pace of change parameters'!$E$17:$I$17,1,$B$6))/(INDEX('Pace of change parameters'!$E$16:$I$16,1,$B$6)-INDEX('Pace of change parameters'!$E$17:$I$17,1,$B$6))))</f>
        <v>0</v>
      </c>
      <c r="P200" s="56">
        <v>2.3283793000352215E-2</v>
      </c>
      <c r="Q200" s="56">
        <v>1.2019795091496865E-2</v>
      </c>
      <c r="R200" s="9">
        <f>IF(INDEX('Pace of change parameters'!$E$29:$I$29,1,$B$6)=1,D200*(1+P200),D200)</f>
        <v>145326.76428191003</v>
      </c>
      <c r="S200" s="102">
        <f>IF(P200&lt;INDEX('Pace of change parameters'!$E$22:$I$22,1,$B$6),INDEX('Pace of change parameters'!$E$22:$I$22,1,$B$6),P200)</f>
        <v>2.3283793000352215E-2</v>
      </c>
      <c r="T200" s="131">
        <v>1.2019795091496865E-2</v>
      </c>
      <c r="U200" s="116">
        <f t="shared" si="19"/>
        <v>145326.76428191003</v>
      </c>
      <c r="V200" s="130">
        <f>IF(J200&gt;INDEX('Pace of change parameters'!$E$24:$I$24,1,$B$6),0,IF(J200&lt;INDEX('Pace of change parameters'!$E$23:$I$23,1,$B$6),1,(J200-INDEX('Pace of change parameters'!$E$24:$I$24,1,$B$6))/(INDEX('Pace of change parameters'!$E$23:$I$23,1,$B$6)-INDEX('Pace of change parameters'!$E$24:$I$24,1,$B$6))))</f>
        <v>1</v>
      </c>
      <c r="W200" s="131">
        <f>MIN(S200, S200+(INDEX('Pace of change parameters'!$E$25:$I$25,1,$B$6)-S200)*(1-V200))</f>
        <v>2.3283793000352215E-2</v>
      </c>
      <c r="X200" s="131">
        <v>1.2019795091496865E-2</v>
      </c>
      <c r="Y200" s="107">
        <f t="shared" si="20"/>
        <v>145326.76428191003</v>
      </c>
      <c r="Z200" s="96">
        <v>0</v>
      </c>
      <c r="AA200" s="98">
        <f t="shared" si="23"/>
        <v>147207.21321874936</v>
      </c>
      <c r="AB200" s="98">
        <f>IF(INDEX('Pace of change parameters'!$E$27:$I$27,1,$B$6)=1,MAX(AA200,Y200),Y200)</f>
        <v>145326.76428191003</v>
      </c>
      <c r="AC200" s="96">
        <f t="shared" si="21"/>
        <v>2.3283793000352215E-2</v>
      </c>
      <c r="AD200" s="142">
        <v>1.2019795091496865E-2</v>
      </c>
      <c r="AE200" s="55">
        <f>IF(ROUND(AB200,0)/D200 &gt; (1+'Pace of change parameters'!$G$25), ROUND(AB200,0), ROUNDUP(AB200,0))</f>
        <v>145327</v>
      </c>
      <c r="AF200" s="55">
        <v>1285.8563427940173</v>
      </c>
      <c r="AG200" s="16">
        <f t="shared" si="26"/>
        <v>2.3285452753133429E-2</v>
      </c>
      <c r="AH200" s="16">
        <f t="shared" si="26"/>
        <v>1.2021436574222388E-2</v>
      </c>
      <c r="AI200" s="55"/>
      <c r="AJ200" s="55">
        <v>147207.21321874936</v>
      </c>
      <c r="AK200" s="55">
        <v>1302.4925087723559</v>
      </c>
      <c r="AL200" s="16">
        <f t="shared" si="27"/>
        <v>-1.2772561735513333E-2</v>
      </c>
      <c r="AM200" s="57">
        <f t="shared" si="27"/>
        <v>-1.2772561735513333E-2</v>
      </c>
      <c r="AN200" s="10"/>
    </row>
    <row r="201" spans="1:40" x14ac:dyDescent="0.2">
      <c r="A201" s="188" t="s">
        <v>449</v>
      </c>
      <c r="B201" s="188" t="s">
        <v>450</v>
      </c>
      <c r="D201" s="67">
        <v>209350</v>
      </c>
      <c r="E201" s="72">
        <v>1432.4247698951526</v>
      </c>
      <c r="F201" s="54"/>
      <c r="G201" s="87">
        <v>208035.01417277436</v>
      </c>
      <c r="H201" s="80">
        <v>1411.1658295213003</v>
      </c>
      <c r="I201" s="89"/>
      <c r="J201" s="102">
        <f t="shared" si="25"/>
        <v>6.3209831885968626E-3</v>
      </c>
      <c r="K201" s="125">
        <f t="shared" si="25"/>
        <v>1.5064806650727736E-2</v>
      </c>
      <c r="L201" s="102">
        <v>2.0813134966437552E-2</v>
      </c>
      <c r="M201" s="96">
        <f>INDEX('Pace of change parameters'!$E$20:$I$20,1,$B$6)</f>
        <v>1.2019795091496865E-2</v>
      </c>
      <c r="N201" s="107">
        <f>IF(INDEX('Pace of change parameters'!$E$28:$I$28,1,$B$6)=1,(1+L201)*D201,D201)</f>
        <v>213707.2298052237</v>
      </c>
      <c r="O201" s="93">
        <f>IF(K201&lt;INDEX('Pace of change parameters'!$E$16:$I$16,1,$B$6),1,IF(K201&gt;INDEX('Pace of change parameters'!$E$17:$I$17,1,$B$6),0,(K201-INDEX('Pace of change parameters'!$E$17:$I$17,1,$B$6))/(INDEX('Pace of change parameters'!$E$16:$I$16,1,$B$6)-INDEX('Pace of change parameters'!$E$17:$I$17,1,$B$6))))</f>
        <v>0</v>
      </c>
      <c r="P201" s="56">
        <v>2.0813134966437552E-2</v>
      </c>
      <c r="Q201" s="56">
        <v>1.2019795091496865E-2</v>
      </c>
      <c r="R201" s="9">
        <f>IF(INDEX('Pace of change parameters'!$E$29:$I$29,1,$B$6)=1,D201*(1+P201),D201)</f>
        <v>213707.2298052237</v>
      </c>
      <c r="S201" s="102">
        <f>IF(P201&lt;INDEX('Pace of change parameters'!$E$22:$I$22,1,$B$6),INDEX('Pace of change parameters'!$E$22:$I$22,1,$B$6),P201)</f>
        <v>2.0813134966437552E-2</v>
      </c>
      <c r="T201" s="131">
        <v>1.2019795091496865E-2</v>
      </c>
      <c r="U201" s="116">
        <f t="shared" ref="U201:U217" si="28">D201*(1+S201)</f>
        <v>213707.2298052237</v>
      </c>
      <c r="V201" s="130">
        <f>IF(J201&gt;INDEX('Pace of change parameters'!$E$24:$I$24,1,$B$6),0,IF(J201&lt;INDEX('Pace of change parameters'!$E$23:$I$23,1,$B$6),1,(J201-INDEX('Pace of change parameters'!$E$24:$I$24,1,$B$6))/(INDEX('Pace of change parameters'!$E$23:$I$23,1,$B$6)-INDEX('Pace of change parameters'!$E$24:$I$24,1,$B$6))))</f>
        <v>1</v>
      </c>
      <c r="W201" s="131">
        <f>MIN(S201, S201+(INDEX('Pace of change parameters'!$E$25:$I$25,1,$B$6)-S201)*(1-V201))</f>
        <v>2.0813134966437552E-2</v>
      </c>
      <c r="X201" s="131">
        <v>1.2019795091496865E-2</v>
      </c>
      <c r="Y201" s="107">
        <f t="shared" ref="Y201:Y217" si="29">D201*(1+W201)</f>
        <v>213707.2298052237</v>
      </c>
      <c r="Z201" s="96">
        <v>0</v>
      </c>
      <c r="AA201" s="98">
        <f t="shared" si="23"/>
        <v>212338.61913570447</v>
      </c>
      <c r="AB201" s="98">
        <f>IF(INDEX('Pace of change parameters'!$E$27:$I$27,1,$B$6)=1,MAX(AA201,Y201),Y201)</f>
        <v>213707.2298052237</v>
      </c>
      <c r="AC201" s="96">
        <f t="shared" ref="AC201:AC217" si="30">AB201/D201-1</f>
        <v>2.0813134966437552E-2</v>
      </c>
      <c r="AD201" s="142">
        <v>1.2019795091496865E-2</v>
      </c>
      <c r="AE201" s="55">
        <f>IF(ROUND(AB201,0)/D201 &gt; (1+'Pace of change parameters'!$G$25), ROUND(AB201,0), ROUNDUP(AB201,0))</f>
        <v>213707</v>
      </c>
      <c r="AF201" s="55">
        <v>1449.640663273384</v>
      </c>
      <c r="AG201" s="16">
        <f t="shared" si="26"/>
        <v>2.0812037258180149E-2</v>
      </c>
      <c r="AH201" s="16">
        <f t="shared" si="26"/>
        <v>1.2018706838957671E-2</v>
      </c>
      <c r="AI201" s="55"/>
      <c r="AJ201" s="55">
        <v>212338.61913570447</v>
      </c>
      <c r="AK201" s="55">
        <v>1440.3585127414503</v>
      </c>
      <c r="AL201" s="16">
        <f t="shared" si="27"/>
        <v>6.4443334418644582E-3</v>
      </c>
      <c r="AM201" s="57">
        <f t="shared" si="27"/>
        <v>6.4443334418642362E-3</v>
      </c>
      <c r="AN201" s="10"/>
    </row>
    <row r="202" spans="1:40" x14ac:dyDescent="0.2">
      <c r="A202" s="188" t="s">
        <v>451</v>
      </c>
      <c r="B202" s="188" t="s">
        <v>452</v>
      </c>
      <c r="D202" s="67">
        <v>656537</v>
      </c>
      <c r="E202" s="72">
        <v>1173.5744301687657</v>
      </c>
      <c r="F202" s="54"/>
      <c r="G202" s="87">
        <v>688534.02894485509</v>
      </c>
      <c r="H202" s="80">
        <v>1222.521411856975</v>
      </c>
      <c r="I202" s="89"/>
      <c r="J202" s="102">
        <f t="shared" si="25"/>
        <v>-4.6471238311763585E-2</v>
      </c>
      <c r="K202" s="125">
        <f t="shared" si="25"/>
        <v>-4.0037729575517322E-2</v>
      </c>
      <c r="L202" s="102">
        <v>1.884794590830885E-2</v>
      </c>
      <c r="M202" s="96">
        <f>INDEX('Pace of change parameters'!$E$20:$I$20,1,$B$6)</f>
        <v>1.2019795091496865E-2</v>
      </c>
      <c r="N202" s="107">
        <f>IF(INDEX('Pace of change parameters'!$E$28:$I$28,1,$B$6)=1,(1+L202)*D202,D202)</f>
        <v>668911.37386280333</v>
      </c>
      <c r="O202" s="93">
        <f>IF(K202&lt;INDEX('Pace of change parameters'!$E$16:$I$16,1,$B$6),1,IF(K202&gt;INDEX('Pace of change parameters'!$E$17:$I$17,1,$B$6),0,(K202-INDEX('Pace of change parameters'!$E$17:$I$17,1,$B$6))/(INDEX('Pace of change parameters'!$E$16:$I$16,1,$B$6)-INDEX('Pace of change parameters'!$E$17:$I$17,1,$B$6))))</f>
        <v>0</v>
      </c>
      <c r="P202" s="56">
        <v>1.884794590830885E-2</v>
      </c>
      <c r="Q202" s="56">
        <v>1.2019795091496865E-2</v>
      </c>
      <c r="R202" s="9">
        <f>IF(INDEX('Pace of change parameters'!$E$29:$I$29,1,$B$6)=1,D202*(1+P202),D202)</f>
        <v>668911.37386280333</v>
      </c>
      <c r="S202" s="102">
        <f>IF(P202&lt;INDEX('Pace of change parameters'!$E$22:$I$22,1,$B$6),INDEX('Pace of change parameters'!$E$22:$I$22,1,$B$6),P202)</f>
        <v>1.9868988667141502E-2</v>
      </c>
      <c r="T202" s="131">
        <v>1.3033994990238496E-2</v>
      </c>
      <c r="U202" s="116">
        <f t="shared" si="28"/>
        <v>669581.72621255904</v>
      </c>
      <c r="V202" s="130">
        <f>IF(J202&gt;INDEX('Pace of change parameters'!$E$24:$I$24,1,$B$6),0,IF(J202&lt;INDEX('Pace of change parameters'!$E$23:$I$23,1,$B$6),1,(J202-INDEX('Pace of change parameters'!$E$24:$I$24,1,$B$6))/(INDEX('Pace of change parameters'!$E$23:$I$23,1,$B$6)-INDEX('Pace of change parameters'!$E$24:$I$24,1,$B$6))))</f>
        <v>1</v>
      </c>
      <c r="W202" s="131">
        <f>MIN(S202, S202+(INDEX('Pace of change parameters'!$E$25:$I$25,1,$B$6)-S202)*(1-V202))</f>
        <v>1.9868988667141502E-2</v>
      </c>
      <c r="X202" s="131">
        <v>1.3033994990238496E-2</v>
      </c>
      <c r="Y202" s="107">
        <f t="shared" si="29"/>
        <v>669581.72621255904</v>
      </c>
      <c r="Z202" s="96">
        <v>0</v>
      </c>
      <c r="AA202" s="98">
        <f t="shared" ref="AA202:AA217" si="31">(1+Z202)*AJ202</f>
        <v>702777.68151409237</v>
      </c>
      <c r="AB202" s="98">
        <f>IF(INDEX('Pace of change parameters'!$E$27:$I$27,1,$B$6)=1,MAX(AA202,Y202),Y202)</f>
        <v>669581.72621255904</v>
      </c>
      <c r="AC202" s="96">
        <f t="shared" si="30"/>
        <v>1.9868988667141485E-2</v>
      </c>
      <c r="AD202" s="142">
        <v>1.3033994990238496E-2</v>
      </c>
      <c r="AE202" s="55">
        <f>IF(ROUND(AB202,0)/D202 &gt; (1+'Pace of change parameters'!$G$25), ROUND(AB202,0), ROUNDUP(AB202,0))</f>
        <v>669582</v>
      </c>
      <c r="AF202" s="55">
        <v>1188.8712795334873</v>
      </c>
      <c r="AG202" s="16">
        <f t="shared" si="26"/>
        <v>1.9869405684675767E-2</v>
      </c>
      <c r="AH202" s="16">
        <f t="shared" si="26"/>
        <v>1.303440921299015E-2</v>
      </c>
      <c r="AI202" s="55"/>
      <c r="AJ202" s="55">
        <v>702777.68151409237</v>
      </c>
      <c r="AK202" s="55">
        <v>1247.8116219510628</v>
      </c>
      <c r="AL202" s="16">
        <f t="shared" si="27"/>
        <v>-4.7234968308290992E-2</v>
      </c>
      <c r="AM202" s="57">
        <f t="shared" si="27"/>
        <v>-4.7234968308290881E-2</v>
      </c>
      <c r="AN202" s="10"/>
    </row>
    <row r="203" spans="1:40" x14ac:dyDescent="0.2">
      <c r="A203" s="188" t="s">
        <v>453</v>
      </c>
      <c r="B203" s="188" t="s">
        <v>454</v>
      </c>
      <c r="D203" s="67">
        <v>555399</v>
      </c>
      <c r="E203" s="72">
        <v>1143.2178650133892</v>
      </c>
      <c r="F203" s="54"/>
      <c r="G203" s="87">
        <v>570927.50759080413</v>
      </c>
      <c r="H203" s="80">
        <v>1163.9290436673507</v>
      </c>
      <c r="I203" s="89"/>
      <c r="J203" s="102">
        <f t="shared" si="25"/>
        <v>-2.7198737815823937E-2</v>
      </c>
      <c r="K203" s="125">
        <f t="shared" si="25"/>
        <v>-1.7794193526354474E-2</v>
      </c>
      <c r="L203" s="102">
        <v>2.180348406758692E-2</v>
      </c>
      <c r="M203" s="96">
        <f>INDEX('Pace of change parameters'!$E$20:$I$20,1,$B$6)</f>
        <v>1.2019795091496865E-2</v>
      </c>
      <c r="N203" s="107">
        <f>IF(INDEX('Pace of change parameters'!$E$28:$I$28,1,$B$6)=1,(1+L203)*D203,D203)</f>
        <v>567508.63324765372</v>
      </c>
      <c r="O203" s="93">
        <f>IF(K203&lt;INDEX('Pace of change parameters'!$E$16:$I$16,1,$B$6),1,IF(K203&gt;INDEX('Pace of change parameters'!$E$17:$I$17,1,$B$6),0,(K203-INDEX('Pace of change parameters'!$E$17:$I$17,1,$B$6))/(INDEX('Pace of change parameters'!$E$16:$I$16,1,$B$6)-INDEX('Pace of change parameters'!$E$17:$I$17,1,$B$6))))</f>
        <v>0</v>
      </c>
      <c r="P203" s="56">
        <v>2.180348406758692E-2</v>
      </c>
      <c r="Q203" s="56">
        <v>1.2019795091496865E-2</v>
      </c>
      <c r="R203" s="9">
        <f>IF(INDEX('Pace of change parameters'!$E$29:$I$29,1,$B$6)=1,D203*(1+P203),D203)</f>
        <v>567508.63324765372</v>
      </c>
      <c r="S203" s="102">
        <f>IF(P203&lt;INDEX('Pace of change parameters'!$E$22:$I$22,1,$B$6),INDEX('Pace of change parameters'!$E$22:$I$22,1,$B$6),P203)</f>
        <v>2.180348406758692E-2</v>
      </c>
      <c r="T203" s="131">
        <v>1.2019795091496865E-2</v>
      </c>
      <c r="U203" s="116">
        <f t="shared" si="28"/>
        <v>567508.63324765372</v>
      </c>
      <c r="V203" s="130">
        <f>IF(J203&gt;INDEX('Pace of change parameters'!$E$24:$I$24,1,$B$6),0,IF(J203&lt;INDEX('Pace of change parameters'!$E$23:$I$23,1,$B$6),1,(J203-INDEX('Pace of change parameters'!$E$24:$I$24,1,$B$6))/(INDEX('Pace of change parameters'!$E$23:$I$23,1,$B$6)-INDEX('Pace of change parameters'!$E$24:$I$24,1,$B$6))))</f>
        <v>1</v>
      </c>
      <c r="W203" s="131">
        <f>MIN(S203, S203+(INDEX('Pace of change parameters'!$E$25:$I$25,1,$B$6)-S203)*(1-V203))</f>
        <v>2.180348406758692E-2</v>
      </c>
      <c r="X203" s="131">
        <v>1.2019795091496865E-2</v>
      </c>
      <c r="Y203" s="107">
        <f t="shared" si="29"/>
        <v>567508.63324765372</v>
      </c>
      <c r="Z203" s="96">
        <v>0</v>
      </c>
      <c r="AA203" s="98">
        <f t="shared" si="31"/>
        <v>582738.24274474557</v>
      </c>
      <c r="AB203" s="98">
        <f>IF(INDEX('Pace of change parameters'!$E$27:$I$27,1,$B$6)=1,MAX(AA203,Y203),Y203)</f>
        <v>567508.63324765372</v>
      </c>
      <c r="AC203" s="96">
        <f t="shared" si="30"/>
        <v>2.180348406758692E-2</v>
      </c>
      <c r="AD203" s="142">
        <v>1.2019795091496865E-2</v>
      </c>
      <c r="AE203" s="55">
        <f>IF(ROUND(AB203,0)/D203 &gt; (1+'Pace of change parameters'!$G$25), ROUND(AB203,0), ROUNDUP(AB203,0))</f>
        <v>567509</v>
      </c>
      <c r="AF203" s="55">
        <v>1156.9598571803933</v>
      </c>
      <c r="AG203" s="16">
        <f t="shared" si="26"/>
        <v>2.1804144407894244E-2</v>
      </c>
      <c r="AH203" s="16">
        <f t="shared" si="26"/>
        <v>1.2020449109097164E-2</v>
      </c>
      <c r="AI203" s="55"/>
      <c r="AJ203" s="55">
        <v>582738.24274474557</v>
      </c>
      <c r="AK203" s="55">
        <v>1188.0071577710912</v>
      </c>
      <c r="AL203" s="16">
        <f t="shared" si="27"/>
        <v>-2.6133933947795396E-2</v>
      </c>
      <c r="AM203" s="57">
        <f t="shared" si="27"/>
        <v>-2.6133933947795396E-2</v>
      </c>
      <c r="AN203" s="10"/>
    </row>
    <row r="204" spans="1:40" x14ac:dyDescent="0.2">
      <c r="A204" s="188" t="s">
        <v>455</v>
      </c>
      <c r="B204" s="188" t="s">
        <v>456</v>
      </c>
      <c r="D204" s="67">
        <v>168695</v>
      </c>
      <c r="E204" s="72">
        <v>1091.2648009257903</v>
      </c>
      <c r="F204" s="54"/>
      <c r="G204" s="87">
        <v>174783.23731373396</v>
      </c>
      <c r="H204" s="80">
        <v>1121.0862306377644</v>
      </c>
      <c r="I204" s="89"/>
      <c r="J204" s="102">
        <f t="shared" si="25"/>
        <v>-3.4833073281539284E-2</v>
      </c>
      <c r="K204" s="125">
        <f t="shared" si="25"/>
        <v>-2.6600478087229096E-2</v>
      </c>
      <c r="L204" s="102">
        <v>2.0652031724328834E-2</v>
      </c>
      <c r="M204" s="96">
        <f>INDEX('Pace of change parameters'!$E$20:$I$20,1,$B$6)</f>
        <v>1.2019795091496865E-2</v>
      </c>
      <c r="N204" s="107">
        <f>IF(INDEX('Pace of change parameters'!$E$28:$I$28,1,$B$6)=1,(1+L204)*D204,D204)</f>
        <v>172178.89449173564</v>
      </c>
      <c r="O204" s="93">
        <f>IF(K204&lt;INDEX('Pace of change parameters'!$E$16:$I$16,1,$B$6),1,IF(K204&gt;INDEX('Pace of change parameters'!$E$17:$I$17,1,$B$6),0,(K204-INDEX('Pace of change parameters'!$E$17:$I$17,1,$B$6))/(INDEX('Pace of change parameters'!$E$16:$I$16,1,$B$6)-INDEX('Pace of change parameters'!$E$17:$I$17,1,$B$6))))</f>
        <v>0</v>
      </c>
      <c r="P204" s="56">
        <v>2.0652031724328834E-2</v>
      </c>
      <c r="Q204" s="56">
        <v>1.2019795091496865E-2</v>
      </c>
      <c r="R204" s="9">
        <f>IF(INDEX('Pace of change parameters'!$E$29:$I$29,1,$B$6)=1,D204*(1+P204),D204)</f>
        <v>172178.89449173564</v>
      </c>
      <c r="S204" s="102">
        <f>IF(P204&lt;INDEX('Pace of change parameters'!$E$22:$I$22,1,$B$6),INDEX('Pace of change parameters'!$E$22:$I$22,1,$B$6),P204)</f>
        <v>2.0652031724328834E-2</v>
      </c>
      <c r="T204" s="131">
        <v>1.2019795091496865E-2</v>
      </c>
      <c r="U204" s="116">
        <f t="shared" si="28"/>
        <v>172178.89449173564</v>
      </c>
      <c r="V204" s="130">
        <f>IF(J204&gt;INDEX('Pace of change parameters'!$E$24:$I$24,1,$B$6),0,IF(J204&lt;INDEX('Pace of change parameters'!$E$23:$I$23,1,$B$6),1,(J204-INDEX('Pace of change parameters'!$E$24:$I$24,1,$B$6))/(INDEX('Pace of change parameters'!$E$23:$I$23,1,$B$6)-INDEX('Pace of change parameters'!$E$24:$I$24,1,$B$6))))</f>
        <v>1</v>
      </c>
      <c r="W204" s="131">
        <f>MIN(S204, S204+(INDEX('Pace of change parameters'!$E$25:$I$25,1,$B$6)-S204)*(1-V204))</f>
        <v>2.0652031724328834E-2</v>
      </c>
      <c r="X204" s="131">
        <v>1.2019795091496865E-2</v>
      </c>
      <c r="Y204" s="107">
        <f t="shared" si="29"/>
        <v>172178.89449173564</v>
      </c>
      <c r="Z204" s="96">
        <v>0</v>
      </c>
      <c r="AA204" s="98">
        <f t="shared" si="31"/>
        <v>178398.96522632311</v>
      </c>
      <c r="AB204" s="98">
        <f>IF(INDEX('Pace of change parameters'!$E$27:$I$27,1,$B$6)=1,MAX(AA204,Y204),Y204)</f>
        <v>172178.89449173564</v>
      </c>
      <c r="AC204" s="96">
        <f t="shared" si="30"/>
        <v>2.0652031724328834E-2</v>
      </c>
      <c r="AD204" s="142">
        <v>1.2019795091496865E-2</v>
      </c>
      <c r="AE204" s="55">
        <f>IF(ROUND(AB204,0)/D204 &gt; (1+'Pace of change parameters'!$G$25), ROUND(AB204,0), ROUNDUP(AB204,0))</f>
        <v>172179</v>
      </c>
      <c r="AF204" s="55">
        <v>1104.3822569695137</v>
      </c>
      <c r="AG204" s="16">
        <f t="shared" si="26"/>
        <v>2.0652657162334442E-2</v>
      </c>
      <c r="AH204" s="16">
        <f t="shared" si="26"/>
        <v>1.2020415239816229E-2</v>
      </c>
      <c r="AI204" s="55"/>
      <c r="AJ204" s="55">
        <v>178398.96522632311</v>
      </c>
      <c r="AK204" s="55">
        <v>1144.2780586347492</v>
      </c>
      <c r="AL204" s="16">
        <f t="shared" si="27"/>
        <v>-3.4865478162568131E-2</v>
      </c>
      <c r="AM204" s="57">
        <f t="shared" si="27"/>
        <v>-3.4865478162567909E-2</v>
      </c>
      <c r="AN204" s="10"/>
    </row>
    <row r="205" spans="1:40" x14ac:dyDescent="0.2">
      <c r="A205" s="188" t="s">
        <v>457</v>
      </c>
      <c r="B205" s="188" t="s">
        <v>458</v>
      </c>
      <c r="D205" s="67">
        <v>172546</v>
      </c>
      <c r="E205" s="72">
        <v>1059.8980178516076</v>
      </c>
      <c r="F205" s="54"/>
      <c r="G205" s="87">
        <v>172576.43602988165</v>
      </c>
      <c r="H205" s="80">
        <v>1050.5431141514402</v>
      </c>
      <c r="I205" s="89"/>
      <c r="J205" s="102">
        <f t="shared" si="25"/>
        <v>-1.7636260535813797E-4</v>
      </c>
      <c r="K205" s="125">
        <f t="shared" si="25"/>
        <v>8.9048260601123364E-3</v>
      </c>
      <c r="L205" s="102">
        <v>2.1211758902599742E-2</v>
      </c>
      <c r="M205" s="96">
        <f>INDEX('Pace of change parameters'!$E$20:$I$20,1,$B$6)</f>
        <v>1.2019795091496865E-2</v>
      </c>
      <c r="N205" s="107">
        <f>IF(INDEX('Pace of change parameters'!$E$28:$I$28,1,$B$6)=1,(1+L205)*D205,D205)</f>
        <v>176206.00415160798</v>
      </c>
      <c r="O205" s="93">
        <f>IF(K205&lt;INDEX('Pace of change parameters'!$E$16:$I$16,1,$B$6),1,IF(K205&gt;INDEX('Pace of change parameters'!$E$17:$I$17,1,$B$6),0,(K205-INDEX('Pace of change parameters'!$E$17:$I$17,1,$B$6))/(INDEX('Pace of change parameters'!$E$16:$I$16,1,$B$6)-INDEX('Pace of change parameters'!$E$17:$I$17,1,$B$6))))</f>
        <v>0</v>
      </c>
      <c r="P205" s="56">
        <v>2.1211758902599742E-2</v>
      </c>
      <c r="Q205" s="56">
        <v>1.2019795091496865E-2</v>
      </c>
      <c r="R205" s="9">
        <f>IF(INDEX('Pace of change parameters'!$E$29:$I$29,1,$B$6)=1,D205*(1+P205),D205)</f>
        <v>176206.00415160798</v>
      </c>
      <c r="S205" s="102">
        <f>IF(P205&lt;INDEX('Pace of change parameters'!$E$22:$I$22,1,$B$6),INDEX('Pace of change parameters'!$E$22:$I$22,1,$B$6),P205)</f>
        <v>2.1211758902599742E-2</v>
      </c>
      <c r="T205" s="131">
        <v>1.2019795091496865E-2</v>
      </c>
      <c r="U205" s="116">
        <f t="shared" si="28"/>
        <v>176206.00415160798</v>
      </c>
      <c r="V205" s="130">
        <f>IF(J205&gt;INDEX('Pace of change parameters'!$E$24:$I$24,1,$B$6),0,IF(J205&lt;INDEX('Pace of change parameters'!$E$23:$I$23,1,$B$6),1,(J205-INDEX('Pace of change parameters'!$E$24:$I$24,1,$B$6))/(INDEX('Pace of change parameters'!$E$23:$I$23,1,$B$6)-INDEX('Pace of change parameters'!$E$24:$I$24,1,$B$6))))</f>
        <v>1</v>
      </c>
      <c r="W205" s="131">
        <f>MIN(S205, S205+(INDEX('Pace of change parameters'!$E$25:$I$25,1,$B$6)-S205)*(1-V205))</f>
        <v>2.1211758902599742E-2</v>
      </c>
      <c r="X205" s="131">
        <v>1.2019795091496865E-2</v>
      </c>
      <c r="Y205" s="107">
        <f t="shared" si="29"/>
        <v>176206.00415160798</v>
      </c>
      <c r="Z205" s="96">
        <v>0</v>
      </c>
      <c r="AA205" s="98">
        <f t="shared" si="31"/>
        <v>176146.51200741</v>
      </c>
      <c r="AB205" s="98">
        <f>IF(INDEX('Pace of change parameters'!$E$27:$I$27,1,$B$6)=1,MAX(AA205,Y205),Y205)</f>
        <v>176206.00415160798</v>
      </c>
      <c r="AC205" s="96">
        <f t="shared" si="30"/>
        <v>2.1211758902599742E-2</v>
      </c>
      <c r="AD205" s="142">
        <v>1.2019795091496865E-2</v>
      </c>
      <c r="AE205" s="55">
        <f>IF(ROUND(AB205,0)/D205 &gt; (1+'Pace of change parameters'!$G$25), ROUND(AB205,0), ROUNDUP(AB205,0))</f>
        <v>176206</v>
      </c>
      <c r="AF205" s="55">
        <v>1072.6377495715376</v>
      </c>
      <c r="AG205" s="16">
        <f t="shared" si="26"/>
        <v>2.121173484172334E-2</v>
      </c>
      <c r="AH205" s="16">
        <f t="shared" si="26"/>
        <v>1.2019771247193445E-2</v>
      </c>
      <c r="AI205" s="55"/>
      <c r="AJ205" s="55">
        <v>176146.51200741</v>
      </c>
      <c r="AK205" s="55">
        <v>1072.2756219113089</v>
      </c>
      <c r="AL205" s="16">
        <f t="shared" si="27"/>
        <v>3.377188223148142E-4</v>
      </c>
      <c r="AM205" s="57">
        <f t="shared" si="27"/>
        <v>3.377188223148142E-4</v>
      </c>
      <c r="AN205" s="10"/>
    </row>
    <row r="206" spans="1:40" x14ac:dyDescent="0.2">
      <c r="A206" s="188" t="s">
        <v>459</v>
      </c>
      <c r="B206" s="188" t="s">
        <v>460</v>
      </c>
      <c r="D206" s="67">
        <v>227863</v>
      </c>
      <c r="E206" s="72">
        <v>1109.5547914550777</v>
      </c>
      <c r="F206" s="54"/>
      <c r="G206" s="87">
        <v>233799.91751011752</v>
      </c>
      <c r="H206" s="80">
        <v>1133.5008431004806</v>
      </c>
      <c r="I206" s="89"/>
      <c r="J206" s="102">
        <f t="shared" si="25"/>
        <v>-2.5393154853703526E-2</v>
      </c>
      <c r="K206" s="125">
        <f t="shared" si="25"/>
        <v>-2.1125746655734967E-2</v>
      </c>
      <c r="L206" s="102">
        <v>1.6451019427328184E-2</v>
      </c>
      <c r="M206" s="96">
        <f>INDEX('Pace of change parameters'!$E$20:$I$20,1,$B$6)</f>
        <v>1.2019795091496865E-2</v>
      </c>
      <c r="N206" s="107">
        <f>IF(INDEX('Pace of change parameters'!$E$28:$I$28,1,$B$6)=1,(1+L206)*D206,D206)</f>
        <v>231611.57863976929</v>
      </c>
      <c r="O206" s="93">
        <f>IF(K206&lt;INDEX('Pace of change parameters'!$E$16:$I$16,1,$B$6),1,IF(K206&gt;INDEX('Pace of change parameters'!$E$17:$I$17,1,$B$6),0,(K206-INDEX('Pace of change parameters'!$E$17:$I$17,1,$B$6))/(INDEX('Pace of change parameters'!$E$16:$I$16,1,$B$6)-INDEX('Pace of change parameters'!$E$17:$I$17,1,$B$6))))</f>
        <v>0</v>
      </c>
      <c r="P206" s="56">
        <v>1.6451019427328184E-2</v>
      </c>
      <c r="Q206" s="56">
        <v>1.2019795091496865E-2</v>
      </c>
      <c r="R206" s="9">
        <f>IF(INDEX('Pace of change parameters'!$E$29:$I$29,1,$B$6)=1,D206*(1+P206),D206)</f>
        <v>231611.57863976929</v>
      </c>
      <c r="S206" s="102">
        <f>IF(P206&lt;INDEX('Pace of change parameters'!$E$22:$I$22,1,$B$6),INDEX('Pace of change parameters'!$E$22:$I$22,1,$B$6),P206)</f>
        <v>1.9868988667141502E-2</v>
      </c>
      <c r="T206" s="131">
        <v>1.5422863673841158E-2</v>
      </c>
      <c r="U206" s="116">
        <f t="shared" si="28"/>
        <v>232390.40736466087</v>
      </c>
      <c r="V206" s="130">
        <f>IF(J206&gt;INDEX('Pace of change parameters'!$E$24:$I$24,1,$B$6),0,IF(J206&lt;INDEX('Pace of change parameters'!$E$23:$I$23,1,$B$6),1,(J206-INDEX('Pace of change parameters'!$E$24:$I$24,1,$B$6))/(INDEX('Pace of change parameters'!$E$23:$I$23,1,$B$6)-INDEX('Pace of change parameters'!$E$24:$I$24,1,$B$6))))</f>
        <v>1</v>
      </c>
      <c r="W206" s="131">
        <f>MIN(S206, S206+(INDEX('Pace of change parameters'!$E$25:$I$25,1,$B$6)-S206)*(1-V206))</f>
        <v>1.9868988667141502E-2</v>
      </c>
      <c r="X206" s="131">
        <v>1.5422863673841158E-2</v>
      </c>
      <c r="Y206" s="107">
        <f t="shared" si="29"/>
        <v>232390.40736466087</v>
      </c>
      <c r="Z206" s="96">
        <v>0</v>
      </c>
      <c r="AA206" s="98">
        <f t="shared" si="31"/>
        <v>238636.51912417827</v>
      </c>
      <c r="AB206" s="98">
        <f>IF(INDEX('Pace of change parameters'!$E$27:$I$27,1,$B$6)=1,MAX(AA206,Y206),Y206)</f>
        <v>232390.40736466087</v>
      </c>
      <c r="AC206" s="96">
        <f t="shared" si="30"/>
        <v>1.9868988667141485E-2</v>
      </c>
      <c r="AD206" s="142">
        <v>1.5422863673841158E-2</v>
      </c>
      <c r="AE206" s="55">
        <f>IF(ROUND(AB206,0)/D206 &gt; (1+'Pace of change parameters'!$G$25), ROUND(AB206,0), ROUNDUP(AB206,0))</f>
        <v>232390</v>
      </c>
      <c r="AF206" s="55">
        <v>1126.6653287707923</v>
      </c>
      <c r="AG206" s="16">
        <f t="shared" si="26"/>
        <v>1.9867200905807403E-2</v>
      </c>
      <c r="AH206" s="16">
        <f t="shared" si="26"/>
        <v>1.5421083706263605E-2</v>
      </c>
      <c r="AI206" s="55"/>
      <c r="AJ206" s="55">
        <v>238636.51912417827</v>
      </c>
      <c r="AK206" s="55">
        <v>1156.9494912679536</v>
      </c>
      <c r="AL206" s="16">
        <f t="shared" si="27"/>
        <v>-2.6175872607862694E-2</v>
      </c>
      <c r="AM206" s="57">
        <f t="shared" si="27"/>
        <v>-2.6175872607862583E-2</v>
      </c>
      <c r="AN206" s="10"/>
    </row>
    <row r="207" spans="1:40" x14ac:dyDescent="0.2">
      <c r="A207" s="188" t="s">
        <v>461</v>
      </c>
      <c r="B207" s="188" t="s">
        <v>462</v>
      </c>
      <c r="D207" s="67">
        <v>571904</v>
      </c>
      <c r="E207" s="72">
        <v>1147.1378588899308</v>
      </c>
      <c r="F207" s="54"/>
      <c r="G207" s="87">
        <v>568445.08748382097</v>
      </c>
      <c r="H207" s="80">
        <v>1129.5554704458968</v>
      </c>
      <c r="I207" s="89"/>
      <c r="J207" s="102">
        <f t="shared" si="25"/>
        <v>6.084866581378412E-3</v>
      </c>
      <c r="K207" s="125">
        <f t="shared" si="25"/>
        <v>1.5565759189403394E-2</v>
      </c>
      <c r="L207" s="102">
        <v>2.1556615804306789E-2</v>
      </c>
      <c r="M207" s="96">
        <f>INDEX('Pace of change parameters'!$E$20:$I$20,1,$B$6)</f>
        <v>1.2019795091496865E-2</v>
      </c>
      <c r="N207" s="107">
        <f>IF(INDEX('Pace of change parameters'!$E$28:$I$28,1,$B$6)=1,(1+L207)*D207,D207)</f>
        <v>584232.31480494631</v>
      </c>
      <c r="O207" s="93">
        <f>IF(K207&lt;INDEX('Pace of change parameters'!$E$16:$I$16,1,$B$6),1,IF(K207&gt;INDEX('Pace of change parameters'!$E$17:$I$17,1,$B$6),0,(K207-INDEX('Pace of change parameters'!$E$17:$I$17,1,$B$6))/(INDEX('Pace of change parameters'!$E$16:$I$16,1,$B$6)-INDEX('Pace of change parameters'!$E$17:$I$17,1,$B$6))))</f>
        <v>0</v>
      </c>
      <c r="P207" s="56">
        <v>2.1556615804306789E-2</v>
      </c>
      <c r="Q207" s="56">
        <v>1.2019795091496865E-2</v>
      </c>
      <c r="R207" s="9">
        <f>IF(INDEX('Pace of change parameters'!$E$29:$I$29,1,$B$6)=1,D207*(1+P207),D207)</f>
        <v>584232.31480494631</v>
      </c>
      <c r="S207" s="102">
        <f>IF(P207&lt;INDEX('Pace of change parameters'!$E$22:$I$22,1,$B$6),INDEX('Pace of change parameters'!$E$22:$I$22,1,$B$6),P207)</f>
        <v>2.1556615804306789E-2</v>
      </c>
      <c r="T207" s="131">
        <v>1.2019795091496865E-2</v>
      </c>
      <c r="U207" s="116">
        <f t="shared" si="28"/>
        <v>584232.31480494631</v>
      </c>
      <c r="V207" s="130">
        <f>IF(J207&gt;INDEX('Pace of change parameters'!$E$24:$I$24,1,$B$6),0,IF(J207&lt;INDEX('Pace of change parameters'!$E$23:$I$23,1,$B$6),1,(J207-INDEX('Pace of change parameters'!$E$24:$I$24,1,$B$6))/(INDEX('Pace of change parameters'!$E$23:$I$23,1,$B$6)-INDEX('Pace of change parameters'!$E$24:$I$24,1,$B$6))))</f>
        <v>1</v>
      </c>
      <c r="W207" s="131">
        <f>MIN(S207, S207+(INDEX('Pace of change parameters'!$E$25:$I$25,1,$B$6)-S207)*(1-V207))</f>
        <v>2.1556615804306789E-2</v>
      </c>
      <c r="X207" s="131">
        <v>1.2019795091496865E-2</v>
      </c>
      <c r="Y207" s="107">
        <f t="shared" si="29"/>
        <v>584232.31480494631</v>
      </c>
      <c r="Z207" s="96">
        <v>0</v>
      </c>
      <c r="AA207" s="98">
        <f t="shared" si="31"/>
        <v>580204.46899647778</v>
      </c>
      <c r="AB207" s="98">
        <f>IF(INDEX('Pace of change parameters'!$E$27:$I$27,1,$B$6)=1,MAX(AA207,Y207),Y207)</f>
        <v>584232.31480494631</v>
      </c>
      <c r="AC207" s="96">
        <f t="shared" si="30"/>
        <v>2.1556615804306789E-2</v>
      </c>
      <c r="AD207" s="142">
        <v>1.2019795091496865E-2</v>
      </c>
      <c r="AE207" s="55">
        <f>IF(ROUND(AB207,0)/D207 &gt; (1+'Pace of change parameters'!$G$25), ROUND(AB207,0), ROUNDUP(AB207,0))</f>
        <v>584232</v>
      </c>
      <c r="AF207" s="55">
        <v>1160.925595347554</v>
      </c>
      <c r="AG207" s="16">
        <f t="shared" si="26"/>
        <v>2.1556065353625753E-2</v>
      </c>
      <c r="AH207" s="16">
        <f t="shared" si="26"/>
        <v>1.201924977959079E-2</v>
      </c>
      <c r="AI207" s="55"/>
      <c r="AJ207" s="55">
        <v>580204.46899647778</v>
      </c>
      <c r="AK207" s="55">
        <v>1152.9225009808558</v>
      </c>
      <c r="AL207" s="16">
        <f t="shared" si="27"/>
        <v>6.9415718401621973E-3</v>
      </c>
      <c r="AM207" s="57">
        <f t="shared" si="27"/>
        <v>6.9415718401621973E-3</v>
      </c>
      <c r="AN207" s="10"/>
    </row>
    <row r="208" spans="1:40" x14ac:dyDescent="0.2">
      <c r="A208" s="188" t="s">
        <v>463</v>
      </c>
      <c r="B208" s="188" t="s">
        <v>464</v>
      </c>
      <c r="D208" s="67">
        <v>1027620</v>
      </c>
      <c r="E208" s="72">
        <v>1290.7848111211458</v>
      </c>
      <c r="F208" s="54"/>
      <c r="G208" s="87">
        <v>1032406.8900105737</v>
      </c>
      <c r="H208" s="80">
        <v>1289.1007504152817</v>
      </c>
      <c r="I208" s="89"/>
      <c r="J208" s="102">
        <f t="shared" si="25"/>
        <v>-4.636631212839637E-3</v>
      </c>
      <c r="K208" s="125">
        <f t="shared" si="25"/>
        <v>1.3063840862101994E-3</v>
      </c>
      <c r="L208" s="102">
        <v>1.8062260902247385E-2</v>
      </c>
      <c r="M208" s="96">
        <f>INDEX('Pace of change parameters'!$E$20:$I$20,1,$B$6)</f>
        <v>1.2019795091496865E-2</v>
      </c>
      <c r="N208" s="107">
        <f>IF(INDEX('Pace of change parameters'!$E$28:$I$28,1,$B$6)=1,(1+L208)*D208,D208)</f>
        <v>1046181.1405483674</v>
      </c>
      <c r="O208" s="93">
        <f>IF(K208&lt;INDEX('Pace of change parameters'!$E$16:$I$16,1,$B$6),1,IF(K208&gt;INDEX('Pace of change parameters'!$E$17:$I$17,1,$B$6),0,(K208-INDEX('Pace of change parameters'!$E$17:$I$17,1,$B$6))/(INDEX('Pace of change parameters'!$E$16:$I$16,1,$B$6)-INDEX('Pace of change parameters'!$E$17:$I$17,1,$B$6))))</f>
        <v>0</v>
      </c>
      <c r="P208" s="56">
        <v>1.8062260902247385E-2</v>
      </c>
      <c r="Q208" s="56">
        <v>1.2019795091496865E-2</v>
      </c>
      <c r="R208" s="9">
        <f>IF(INDEX('Pace of change parameters'!$E$29:$I$29,1,$B$6)=1,D208*(1+P208),D208)</f>
        <v>1046181.1405483674</v>
      </c>
      <c r="S208" s="102">
        <f>IF(P208&lt;INDEX('Pace of change parameters'!$E$22:$I$22,1,$B$6),INDEX('Pace of change parameters'!$E$22:$I$22,1,$B$6),P208)</f>
        <v>1.9868988667141502E-2</v>
      </c>
      <c r="T208" s="131">
        <v>1.3815799454524491E-2</v>
      </c>
      <c r="U208" s="116">
        <f t="shared" si="28"/>
        <v>1048037.7701341279</v>
      </c>
      <c r="V208" s="130">
        <f>IF(J208&gt;INDEX('Pace of change parameters'!$E$24:$I$24,1,$B$6),0,IF(J208&lt;INDEX('Pace of change parameters'!$E$23:$I$23,1,$B$6),1,(J208-INDEX('Pace of change parameters'!$E$24:$I$24,1,$B$6))/(INDEX('Pace of change parameters'!$E$23:$I$23,1,$B$6)-INDEX('Pace of change parameters'!$E$24:$I$24,1,$B$6))))</f>
        <v>1</v>
      </c>
      <c r="W208" s="131">
        <f>MIN(S208, S208+(INDEX('Pace of change parameters'!$E$25:$I$25,1,$B$6)-S208)*(1-V208))</f>
        <v>1.9868988667141502E-2</v>
      </c>
      <c r="X208" s="131">
        <v>1.3815799454524491E-2</v>
      </c>
      <c r="Y208" s="107">
        <f t="shared" si="29"/>
        <v>1048037.7701341279</v>
      </c>
      <c r="Z208" s="96">
        <v>0</v>
      </c>
      <c r="AA208" s="98">
        <f t="shared" si="31"/>
        <v>1053764.2150420358</v>
      </c>
      <c r="AB208" s="98">
        <f>IF(INDEX('Pace of change parameters'!$E$27:$I$27,1,$B$6)=1,MAX(AA208,Y208),Y208)</f>
        <v>1048037.7701341279</v>
      </c>
      <c r="AC208" s="96">
        <f t="shared" si="30"/>
        <v>1.9868988667141485E-2</v>
      </c>
      <c r="AD208" s="142">
        <v>1.3815799454524491E-2</v>
      </c>
      <c r="AE208" s="55">
        <f>IF(ROUND(AB208,0)/D208 &gt; (1+'Pace of change parameters'!$G$25), ROUND(AB208,0), ROUNDUP(AB208,0))</f>
        <v>1048038</v>
      </c>
      <c r="AF208" s="55">
        <v>1308.6183222294208</v>
      </c>
      <c r="AG208" s="16">
        <f t="shared" si="26"/>
        <v>1.9869212354761467E-2</v>
      </c>
      <c r="AH208" s="16">
        <f t="shared" si="26"/>
        <v>1.3816021814500035E-2</v>
      </c>
      <c r="AI208" s="55"/>
      <c r="AJ208" s="55">
        <v>1053764.2150420358</v>
      </c>
      <c r="AK208" s="55">
        <v>1315.7682823654404</v>
      </c>
      <c r="AL208" s="16">
        <f t="shared" si="27"/>
        <v>-5.4340572210523908E-3</v>
      </c>
      <c r="AM208" s="57">
        <f t="shared" si="27"/>
        <v>-5.4340572210523908E-3</v>
      </c>
      <c r="AN208" s="10"/>
    </row>
    <row r="209" spans="1:40" x14ac:dyDescent="0.2">
      <c r="A209" s="188" t="s">
        <v>465</v>
      </c>
      <c r="B209" s="188" t="s">
        <v>466</v>
      </c>
      <c r="D209" s="67">
        <v>744807</v>
      </c>
      <c r="E209" s="72">
        <v>1156.2340866612246</v>
      </c>
      <c r="F209" s="54"/>
      <c r="G209" s="87">
        <v>756881.49593159044</v>
      </c>
      <c r="H209" s="80">
        <v>1167.031057517147</v>
      </c>
      <c r="I209" s="89"/>
      <c r="J209" s="102">
        <f t="shared" si="25"/>
        <v>-1.5952954321771129E-2</v>
      </c>
      <c r="K209" s="125">
        <f t="shared" si="25"/>
        <v>-9.2516568315610392E-3</v>
      </c>
      <c r="L209" s="102">
        <v>1.8911585217461058E-2</v>
      </c>
      <c r="M209" s="96">
        <f>INDEX('Pace of change parameters'!$E$20:$I$20,1,$B$6)</f>
        <v>1.2019795091496865E-2</v>
      </c>
      <c r="N209" s="107">
        <f>IF(INDEX('Pace of change parameters'!$E$28:$I$28,1,$B$6)=1,(1+L209)*D209,D209)</f>
        <v>758892.48105106154</v>
      </c>
      <c r="O209" s="93">
        <f>IF(K209&lt;INDEX('Pace of change parameters'!$E$16:$I$16,1,$B$6),1,IF(K209&gt;INDEX('Pace of change parameters'!$E$17:$I$17,1,$B$6),0,(K209-INDEX('Pace of change parameters'!$E$17:$I$17,1,$B$6))/(INDEX('Pace of change parameters'!$E$16:$I$16,1,$B$6)-INDEX('Pace of change parameters'!$E$17:$I$17,1,$B$6))))</f>
        <v>0</v>
      </c>
      <c r="P209" s="56">
        <v>1.8911585217461058E-2</v>
      </c>
      <c r="Q209" s="56">
        <v>1.2019795091496865E-2</v>
      </c>
      <c r="R209" s="9">
        <f>IF(INDEX('Pace of change parameters'!$E$29:$I$29,1,$B$6)=1,D209*(1+P209),D209)</f>
        <v>758892.48105106154</v>
      </c>
      <c r="S209" s="102">
        <f>IF(P209&lt;INDEX('Pace of change parameters'!$E$22:$I$22,1,$B$6),INDEX('Pace of change parameters'!$E$22:$I$22,1,$B$6),P209)</f>
        <v>1.9868988667141502E-2</v>
      </c>
      <c r="T209" s="131">
        <v>1.2970722784362954E-2</v>
      </c>
      <c r="U209" s="116">
        <f t="shared" si="28"/>
        <v>759605.56184220768</v>
      </c>
      <c r="V209" s="130">
        <f>IF(J209&gt;INDEX('Pace of change parameters'!$E$24:$I$24,1,$B$6),0,IF(J209&lt;INDEX('Pace of change parameters'!$E$23:$I$23,1,$B$6),1,(J209-INDEX('Pace of change parameters'!$E$24:$I$24,1,$B$6))/(INDEX('Pace of change parameters'!$E$23:$I$23,1,$B$6)-INDEX('Pace of change parameters'!$E$24:$I$24,1,$B$6))))</f>
        <v>1</v>
      </c>
      <c r="W209" s="131">
        <f>MIN(S209, S209+(INDEX('Pace of change parameters'!$E$25:$I$25,1,$B$6)-S209)*(1-V209))</f>
        <v>1.9868988667141502E-2</v>
      </c>
      <c r="X209" s="131">
        <v>1.2970722784362954E-2</v>
      </c>
      <c r="Y209" s="107">
        <f t="shared" si="29"/>
        <v>759605.56184220768</v>
      </c>
      <c r="Z209" s="96">
        <v>0</v>
      </c>
      <c r="AA209" s="98">
        <f t="shared" si="31"/>
        <v>772539.04749902012</v>
      </c>
      <c r="AB209" s="98">
        <f>IF(INDEX('Pace of change parameters'!$E$27:$I$27,1,$B$6)=1,MAX(AA209,Y209),Y209)</f>
        <v>759605.56184220768</v>
      </c>
      <c r="AC209" s="96">
        <f t="shared" si="30"/>
        <v>1.9868988667141485E-2</v>
      </c>
      <c r="AD209" s="142">
        <v>1.2970722784362954E-2</v>
      </c>
      <c r="AE209" s="55">
        <f>IF(ROUND(AB209,0)/D209 &gt; (1+'Pace of change parameters'!$G$25), ROUND(AB209,0), ROUNDUP(AB209,0))</f>
        <v>759606</v>
      </c>
      <c r="AF209" s="55">
        <v>1171.2319540660214</v>
      </c>
      <c r="AG209" s="16">
        <f t="shared" si="26"/>
        <v>1.9869576950807488E-2</v>
      </c>
      <c r="AH209" s="16">
        <f t="shared" si="26"/>
        <v>1.2971307088952111E-2</v>
      </c>
      <c r="AI209" s="55"/>
      <c r="AJ209" s="55">
        <v>772539.04749902012</v>
      </c>
      <c r="AK209" s="55">
        <v>1191.1733427521376</v>
      </c>
      <c r="AL209" s="16">
        <f t="shared" si="27"/>
        <v>-1.67409628560381E-2</v>
      </c>
      <c r="AM209" s="57">
        <f t="shared" si="27"/>
        <v>-1.6740962856037989E-2</v>
      </c>
      <c r="AN209" s="10"/>
    </row>
    <row r="210" spans="1:40" x14ac:dyDescent="0.2">
      <c r="A210" s="188" t="s">
        <v>467</v>
      </c>
      <c r="B210" s="188" t="s">
        <v>468</v>
      </c>
      <c r="D210" s="67">
        <v>745816</v>
      </c>
      <c r="E210" s="72">
        <v>1308.8272914989091</v>
      </c>
      <c r="F210" s="54"/>
      <c r="G210" s="87">
        <v>737033.03177636047</v>
      </c>
      <c r="H210" s="80">
        <v>1283.0854730923134</v>
      </c>
      <c r="I210" s="89"/>
      <c r="J210" s="102">
        <f t="shared" si="25"/>
        <v>1.1916654810533167E-2</v>
      </c>
      <c r="K210" s="125">
        <f t="shared" si="25"/>
        <v>2.0062434612837077E-2</v>
      </c>
      <c r="L210" s="102">
        <v>2.0166405157848288E-2</v>
      </c>
      <c r="M210" s="96">
        <f>INDEX('Pace of change parameters'!$E$20:$I$20,1,$B$6)</f>
        <v>1.2019795091496865E-2</v>
      </c>
      <c r="N210" s="107">
        <f>IF(INDEX('Pace of change parameters'!$E$28:$I$28,1,$B$6)=1,(1+L210)*D210,D210)</f>
        <v>760856.42762920575</v>
      </c>
      <c r="O210" s="93">
        <f>IF(K210&lt;INDEX('Pace of change parameters'!$E$16:$I$16,1,$B$6),1,IF(K210&gt;INDEX('Pace of change parameters'!$E$17:$I$17,1,$B$6),0,(K210-INDEX('Pace of change parameters'!$E$17:$I$17,1,$B$6))/(INDEX('Pace of change parameters'!$E$16:$I$16,1,$B$6)-INDEX('Pace of change parameters'!$E$17:$I$17,1,$B$6))))</f>
        <v>0</v>
      </c>
      <c r="P210" s="56">
        <v>2.0166405157848288E-2</v>
      </c>
      <c r="Q210" s="56">
        <v>1.2019795091496865E-2</v>
      </c>
      <c r="R210" s="9">
        <f>IF(INDEX('Pace of change parameters'!$E$29:$I$29,1,$B$6)=1,D210*(1+P210),D210)</f>
        <v>760856.42762920575</v>
      </c>
      <c r="S210" s="102">
        <f>IF(P210&lt;INDEX('Pace of change parameters'!$E$22:$I$22,1,$B$6),INDEX('Pace of change parameters'!$E$22:$I$22,1,$B$6),P210)</f>
        <v>2.0166405157848288E-2</v>
      </c>
      <c r="T210" s="131">
        <v>1.2019795091496865E-2</v>
      </c>
      <c r="U210" s="116">
        <f t="shared" si="28"/>
        <v>760856.42762920575</v>
      </c>
      <c r="V210" s="130">
        <f>IF(J210&gt;INDEX('Pace of change parameters'!$E$24:$I$24,1,$B$6),0,IF(J210&lt;INDEX('Pace of change parameters'!$E$23:$I$23,1,$B$6),1,(J210-INDEX('Pace of change parameters'!$E$24:$I$24,1,$B$6))/(INDEX('Pace of change parameters'!$E$23:$I$23,1,$B$6)-INDEX('Pace of change parameters'!$E$24:$I$24,1,$B$6))))</f>
        <v>1</v>
      </c>
      <c r="W210" s="131">
        <f>MIN(S210, S210+(INDEX('Pace of change parameters'!$E$25:$I$25,1,$B$6)-S210)*(1-V210))</f>
        <v>2.0166405157848288E-2</v>
      </c>
      <c r="X210" s="131">
        <v>1.2019795091496865E-2</v>
      </c>
      <c r="Y210" s="107">
        <f t="shared" si="29"/>
        <v>760856.42762920575</v>
      </c>
      <c r="Z210" s="96">
        <v>0</v>
      </c>
      <c r="AA210" s="98">
        <f t="shared" si="31"/>
        <v>752279.97963275295</v>
      </c>
      <c r="AB210" s="98">
        <f>IF(INDEX('Pace of change parameters'!$E$27:$I$27,1,$B$6)=1,MAX(AA210,Y210),Y210)</f>
        <v>760856.42762920575</v>
      </c>
      <c r="AC210" s="96">
        <f t="shared" si="30"/>
        <v>2.0166405157848288E-2</v>
      </c>
      <c r="AD210" s="142">
        <v>1.2019795091496865E-2</v>
      </c>
      <c r="AE210" s="55">
        <f>IF(ROUND(AB210,0)/D210 &gt; (1+'Pace of change parameters'!$G$25), ROUND(AB210,0), ROUNDUP(AB210,0))</f>
        <v>760856</v>
      </c>
      <c r="AF210" s="55">
        <v>1324.5583829020959</v>
      </c>
      <c r="AG210" s="16">
        <f t="shared" si="26"/>
        <v>2.0165831786928656E-2</v>
      </c>
      <c r="AH210" s="16">
        <f t="shared" si="26"/>
        <v>1.2019226299270658E-2</v>
      </c>
      <c r="AI210" s="55"/>
      <c r="AJ210" s="55">
        <v>752279.97963275295</v>
      </c>
      <c r="AK210" s="55">
        <v>1309.628567445063</v>
      </c>
      <c r="AL210" s="16">
        <f t="shared" si="27"/>
        <v>1.1400038017007619E-2</v>
      </c>
      <c r="AM210" s="57">
        <f t="shared" si="27"/>
        <v>1.1400038017007619E-2</v>
      </c>
      <c r="AN210" s="10"/>
    </row>
    <row r="211" spans="1:40" x14ac:dyDescent="0.2">
      <c r="A211" s="188" t="s">
        <v>469</v>
      </c>
      <c r="B211" s="188" t="s">
        <v>470</v>
      </c>
      <c r="D211" s="67">
        <v>276628</v>
      </c>
      <c r="E211" s="72">
        <v>1257.1563153639709</v>
      </c>
      <c r="F211" s="54"/>
      <c r="G211" s="87">
        <v>282189.96339454601</v>
      </c>
      <c r="H211" s="80">
        <v>1269.5782848515746</v>
      </c>
      <c r="I211" s="89"/>
      <c r="J211" s="102">
        <f t="shared" si="25"/>
        <v>-1.9709997221869724E-2</v>
      </c>
      <c r="K211" s="125">
        <f t="shared" si="25"/>
        <v>-9.7843273123217056E-3</v>
      </c>
      <c r="L211" s="102">
        <v>2.2266736710343515E-2</v>
      </c>
      <c r="M211" s="96">
        <f>INDEX('Pace of change parameters'!$E$20:$I$20,1,$B$6)</f>
        <v>1.2019795091496865E-2</v>
      </c>
      <c r="N211" s="107">
        <f>IF(INDEX('Pace of change parameters'!$E$28:$I$28,1,$B$6)=1,(1+L211)*D211,D211)</f>
        <v>282787.60284270893</v>
      </c>
      <c r="O211" s="93">
        <f>IF(K211&lt;INDEX('Pace of change parameters'!$E$16:$I$16,1,$B$6),1,IF(K211&gt;INDEX('Pace of change parameters'!$E$17:$I$17,1,$B$6),0,(K211-INDEX('Pace of change parameters'!$E$17:$I$17,1,$B$6))/(INDEX('Pace of change parameters'!$E$16:$I$16,1,$B$6)-INDEX('Pace of change parameters'!$E$17:$I$17,1,$B$6))))</f>
        <v>0</v>
      </c>
      <c r="P211" s="56">
        <v>2.2266736710343515E-2</v>
      </c>
      <c r="Q211" s="56">
        <v>1.2019795091496865E-2</v>
      </c>
      <c r="R211" s="9">
        <f>IF(INDEX('Pace of change parameters'!$E$29:$I$29,1,$B$6)=1,D211*(1+P211),D211)</f>
        <v>282787.60284270893</v>
      </c>
      <c r="S211" s="102">
        <f>IF(P211&lt;INDEX('Pace of change parameters'!$E$22:$I$22,1,$B$6),INDEX('Pace of change parameters'!$E$22:$I$22,1,$B$6),P211)</f>
        <v>2.2266736710343515E-2</v>
      </c>
      <c r="T211" s="131">
        <v>1.2019795091496865E-2</v>
      </c>
      <c r="U211" s="116">
        <f t="shared" si="28"/>
        <v>282787.60284270893</v>
      </c>
      <c r="V211" s="130">
        <f>IF(J211&gt;INDEX('Pace of change parameters'!$E$24:$I$24,1,$B$6),0,IF(J211&lt;INDEX('Pace of change parameters'!$E$23:$I$23,1,$B$6),1,(J211-INDEX('Pace of change parameters'!$E$24:$I$24,1,$B$6))/(INDEX('Pace of change parameters'!$E$23:$I$23,1,$B$6)-INDEX('Pace of change parameters'!$E$24:$I$24,1,$B$6))))</f>
        <v>1</v>
      </c>
      <c r="W211" s="131">
        <f>MIN(S211, S211+(INDEX('Pace of change parameters'!$E$25:$I$25,1,$B$6)-S211)*(1-V211))</f>
        <v>2.2266736710343515E-2</v>
      </c>
      <c r="X211" s="131">
        <v>1.2019795091496865E-2</v>
      </c>
      <c r="Y211" s="107">
        <f t="shared" si="29"/>
        <v>282787.60284270893</v>
      </c>
      <c r="Z211" s="96">
        <v>0</v>
      </c>
      <c r="AA211" s="98">
        <f t="shared" si="31"/>
        <v>288027.60631145054</v>
      </c>
      <c r="AB211" s="98">
        <f>IF(INDEX('Pace of change parameters'!$E$27:$I$27,1,$B$6)=1,MAX(AA211,Y211),Y211)</f>
        <v>282787.60284270893</v>
      </c>
      <c r="AC211" s="96">
        <f t="shared" si="30"/>
        <v>2.2266736710343515E-2</v>
      </c>
      <c r="AD211" s="142">
        <v>1.2019795091496865E-2</v>
      </c>
      <c r="AE211" s="55">
        <f>IF(ROUND(AB211,0)/D211 &gt; (1+'Pace of change parameters'!$G$25), ROUND(AB211,0), ROUNDUP(AB211,0))</f>
        <v>282788</v>
      </c>
      <c r="AF211" s="55">
        <v>1272.2688634912167</v>
      </c>
      <c r="AG211" s="16">
        <f t="shared" si="26"/>
        <v>2.2268172419277921E-2</v>
      </c>
      <c r="AH211" s="16">
        <f t="shared" si="26"/>
        <v>1.2021216409250135E-2</v>
      </c>
      <c r="AI211" s="55"/>
      <c r="AJ211" s="55">
        <v>288027.60631145054</v>
      </c>
      <c r="AK211" s="55">
        <v>1295.8419569994651</v>
      </c>
      <c r="AL211" s="16">
        <f t="shared" si="27"/>
        <v>-1.8191333735506077E-2</v>
      </c>
      <c r="AM211" s="57">
        <f t="shared" si="27"/>
        <v>-1.8191333735505855E-2</v>
      </c>
      <c r="AN211" s="10"/>
    </row>
    <row r="212" spans="1:40" x14ac:dyDescent="0.2">
      <c r="A212" s="188" t="s">
        <v>471</v>
      </c>
      <c r="B212" s="188" t="s">
        <v>472</v>
      </c>
      <c r="D212" s="67">
        <v>1156173</v>
      </c>
      <c r="E212" s="72">
        <v>1269.0625024754506</v>
      </c>
      <c r="F212" s="54"/>
      <c r="G212" s="87">
        <v>1152210.3944795213</v>
      </c>
      <c r="H212" s="80">
        <v>1258.2376315059066</v>
      </c>
      <c r="I212" s="89"/>
      <c r="J212" s="102">
        <f t="shared" si="25"/>
        <v>3.4391336334615996E-3</v>
      </c>
      <c r="K212" s="125">
        <f t="shared" si="25"/>
        <v>8.6032007774146102E-3</v>
      </c>
      <c r="L212" s="102">
        <v>1.7228021477822875E-2</v>
      </c>
      <c r="M212" s="96">
        <f>INDEX('Pace of change parameters'!$E$20:$I$20,1,$B$6)</f>
        <v>1.2019795091496865E-2</v>
      </c>
      <c r="N212" s="107">
        <f>IF(INDEX('Pace of change parameters'!$E$28:$I$28,1,$B$6)=1,(1+L212)*D212,D212)</f>
        <v>1176091.5732760788</v>
      </c>
      <c r="O212" s="93">
        <f>IF(K212&lt;INDEX('Pace of change parameters'!$E$16:$I$16,1,$B$6),1,IF(K212&gt;INDEX('Pace of change parameters'!$E$17:$I$17,1,$B$6),0,(K212-INDEX('Pace of change parameters'!$E$17:$I$17,1,$B$6))/(INDEX('Pace of change parameters'!$E$16:$I$16,1,$B$6)-INDEX('Pace of change parameters'!$E$17:$I$17,1,$B$6))))</f>
        <v>0</v>
      </c>
      <c r="P212" s="56">
        <v>1.7228021477822875E-2</v>
      </c>
      <c r="Q212" s="56">
        <v>1.2019795091496865E-2</v>
      </c>
      <c r="R212" s="9">
        <f>IF(INDEX('Pace of change parameters'!$E$29:$I$29,1,$B$6)=1,D212*(1+P212),D212)</f>
        <v>1176091.5732760788</v>
      </c>
      <c r="S212" s="102">
        <f>IF(P212&lt;INDEX('Pace of change parameters'!$E$22:$I$22,1,$B$6),INDEX('Pace of change parameters'!$E$22:$I$22,1,$B$6),P212)</f>
        <v>1.9868988667141502E-2</v>
      </c>
      <c r="T212" s="131">
        <v>1.4647240479694679E-2</v>
      </c>
      <c r="U212" s="116">
        <f t="shared" si="28"/>
        <v>1179144.988234255</v>
      </c>
      <c r="V212" s="130">
        <f>IF(J212&gt;INDEX('Pace of change parameters'!$E$24:$I$24,1,$B$6),0,IF(J212&lt;INDEX('Pace of change parameters'!$E$23:$I$23,1,$B$6),1,(J212-INDEX('Pace of change parameters'!$E$24:$I$24,1,$B$6))/(INDEX('Pace of change parameters'!$E$23:$I$23,1,$B$6)-INDEX('Pace of change parameters'!$E$24:$I$24,1,$B$6))))</f>
        <v>1</v>
      </c>
      <c r="W212" s="131">
        <f>MIN(S212, S212+(INDEX('Pace of change parameters'!$E$25:$I$25,1,$B$6)-S212)*(1-V212))</f>
        <v>1.9868988667141502E-2</v>
      </c>
      <c r="X212" s="131">
        <v>1.4647240479694679E-2</v>
      </c>
      <c r="Y212" s="107">
        <f t="shared" si="29"/>
        <v>1179144.988234255</v>
      </c>
      <c r="Z212" s="96">
        <v>0</v>
      </c>
      <c r="AA212" s="98">
        <f t="shared" si="31"/>
        <v>1176046.0857536043</v>
      </c>
      <c r="AB212" s="98">
        <f>IF(INDEX('Pace of change parameters'!$E$27:$I$27,1,$B$6)=1,MAX(AA212,Y212),Y212)</f>
        <v>1179144.988234255</v>
      </c>
      <c r="AC212" s="96">
        <f t="shared" si="30"/>
        <v>1.9868988667141485E-2</v>
      </c>
      <c r="AD212" s="142">
        <v>1.4647240479694679E-2</v>
      </c>
      <c r="AE212" s="55">
        <f>IF(ROUND(AB212,0)/D212 &gt; (1+'Pace of change parameters'!$G$25), ROUND(AB212,0), ROUNDUP(AB212,0))</f>
        <v>1179145</v>
      </c>
      <c r="AF212" s="55">
        <v>1287.6507789814091</v>
      </c>
      <c r="AG212" s="16">
        <f t="shared" si="26"/>
        <v>1.9868998843598717E-2</v>
      </c>
      <c r="AH212" s="16">
        <f t="shared" si="26"/>
        <v>1.4647250604048256E-2</v>
      </c>
      <c r="AI212" s="55"/>
      <c r="AJ212" s="55">
        <v>1176046.0857536043</v>
      </c>
      <c r="AK212" s="55">
        <v>1284.2667003961901</v>
      </c>
      <c r="AL212" s="16">
        <f t="shared" si="27"/>
        <v>2.6350278989364373E-3</v>
      </c>
      <c r="AM212" s="57">
        <f t="shared" si="27"/>
        <v>2.6350278989364373E-3</v>
      </c>
      <c r="AN212" s="10"/>
    </row>
    <row r="213" spans="1:40" x14ac:dyDescent="0.2">
      <c r="A213" s="188" t="s">
        <v>473</v>
      </c>
      <c r="B213" s="188" t="s">
        <v>474</v>
      </c>
      <c r="D213" s="67">
        <v>708193</v>
      </c>
      <c r="E213" s="72">
        <v>1245.7793083490328</v>
      </c>
      <c r="F213" s="54"/>
      <c r="G213" s="87">
        <v>725318.46805964923</v>
      </c>
      <c r="H213" s="80">
        <v>1267.8233557709832</v>
      </c>
      <c r="I213" s="89"/>
      <c r="J213" s="102">
        <f t="shared" si="25"/>
        <v>-2.3610963754256531E-2</v>
      </c>
      <c r="K213" s="125">
        <f t="shared" si="25"/>
        <v>-1.7387317658732582E-2</v>
      </c>
      <c r="L213" s="102">
        <v>1.8470556839633501E-2</v>
      </c>
      <c r="M213" s="96">
        <f>INDEX('Pace of change parameters'!$E$20:$I$20,1,$B$6)</f>
        <v>1.2019795091496865E-2</v>
      </c>
      <c r="N213" s="107">
        <f>IF(INDEX('Pace of change parameters'!$E$28:$I$28,1,$B$6)=1,(1+L213)*D213,D213)</f>
        <v>721273.71905993053</v>
      </c>
      <c r="O213" s="93">
        <f>IF(K213&lt;INDEX('Pace of change parameters'!$E$16:$I$16,1,$B$6),1,IF(K213&gt;INDEX('Pace of change parameters'!$E$17:$I$17,1,$B$6),0,(K213-INDEX('Pace of change parameters'!$E$17:$I$17,1,$B$6))/(INDEX('Pace of change parameters'!$E$16:$I$16,1,$B$6)-INDEX('Pace of change parameters'!$E$17:$I$17,1,$B$6))))</f>
        <v>0</v>
      </c>
      <c r="P213" s="56">
        <v>1.8470556839633501E-2</v>
      </c>
      <c r="Q213" s="56">
        <v>1.2019795091496865E-2</v>
      </c>
      <c r="R213" s="9">
        <f>IF(INDEX('Pace of change parameters'!$E$29:$I$29,1,$B$6)=1,D213*(1+P213),D213)</f>
        <v>721273.71905993053</v>
      </c>
      <c r="S213" s="102">
        <f>IF(P213&lt;INDEX('Pace of change parameters'!$E$22:$I$22,1,$B$6),INDEX('Pace of change parameters'!$E$22:$I$22,1,$B$6),P213)</f>
        <v>1.9868988667141502E-2</v>
      </c>
      <c r="T213" s="131">
        <v>1.3409369568657459E-2</v>
      </c>
      <c r="U213" s="116">
        <f t="shared" si="28"/>
        <v>722264.0786911489</v>
      </c>
      <c r="V213" s="130">
        <f>IF(J213&gt;INDEX('Pace of change parameters'!$E$24:$I$24,1,$B$6),0,IF(J213&lt;INDEX('Pace of change parameters'!$E$23:$I$23,1,$B$6),1,(J213-INDEX('Pace of change parameters'!$E$24:$I$24,1,$B$6))/(INDEX('Pace of change parameters'!$E$23:$I$23,1,$B$6)-INDEX('Pace of change parameters'!$E$24:$I$24,1,$B$6))))</f>
        <v>1</v>
      </c>
      <c r="W213" s="131">
        <f>MIN(S213, S213+(INDEX('Pace of change parameters'!$E$25:$I$25,1,$B$6)-S213)*(1-V213))</f>
        <v>1.9868988667141502E-2</v>
      </c>
      <c r="X213" s="131">
        <v>1.3409369568657459E-2</v>
      </c>
      <c r="Y213" s="107">
        <f t="shared" si="29"/>
        <v>722264.0786911489</v>
      </c>
      <c r="Z213" s="96">
        <v>0</v>
      </c>
      <c r="AA213" s="98">
        <f t="shared" si="31"/>
        <v>740323.07760222338</v>
      </c>
      <c r="AB213" s="98">
        <f>IF(INDEX('Pace of change parameters'!$E$27:$I$27,1,$B$6)=1,MAX(AA213,Y213),Y213)</f>
        <v>722264.0786911489</v>
      </c>
      <c r="AC213" s="96">
        <f t="shared" si="30"/>
        <v>1.9868988667141485E-2</v>
      </c>
      <c r="AD213" s="142">
        <v>1.3409369568657459E-2</v>
      </c>
      <c r="AE213" s="55">
        <f>IF(ROUND(AB213,0)/D213 &gt; (1+'Pace of change parameters'!$G$25), ROUND(AB213,0), ROUNDUP(AB213,0))</f>
        <v>722264</v>
      </c>
      <c r="AF213" s="55">
        <v>1262.4842859471589</v>
      </c>
      <c r="AG213" s="16">
        <f t="shared" si="26"/>
        <v>1.9868877551740827E-2</v>
      </c>
      <c r="AH213" s="16">
        <f t="shared" si="26"/>
        <v>1.3409259157036724E-2</v>
      </c>
      <c r="AI213" s="55"/>
      <c r="AJ213" s="55">
        <v>740323.07760222338</v>
      </c>
      <c r="AK213" s="55">
        <v>1294.0507238306852</v>
      </c>
      <c r="AL213" s="16">
        <f t="shared" si="27"/>
        <v>-2.4393508926823682E-2</v>
      </c>
      <c r="AM213" s="57">
        <f t="shared" si="27"/>
        <v>-2.4393508926823571E-2</v>
      </c>
      <c r="AN213" s="10"/>
    </row>
    <row r="214" spans="1:40" x14ac:dyDescent="0.2">
      <c r="A214" s="188" t="s">
        <v>475</v>
      </c>
      <c r="B214" s="188" t="s">
        <v>476</v>
      </c>
      <c r="D214" s="67">
        <v>401704</v>
      </c>
      <c r="E214" s="72">
        <v>1388.6886045706735</v>
      </c>
      <c r="F214" s="54"/>
      <c r="G214" s="87">
        <v>380036.43588366895</v>
      </c>
      <c r="H214" s="80">
        <v>1307.6697957656108</v>
      </c>
      <c r="I214" s="89"/>
      <c r="J214" s="102">
        <f t="shared" si="25"/>
        <v>5.7014438802293066E-2</v>
      </c>
      <c r="K214" s="125">
        <f t="shared" si="25"/>
        <v>6.1956626257952285E-2</v>
      </c>
      <c r="L214" s="102">
        <v>1.675160513360674E-2</v>
      </c>
      <c r="M214" s="96">
        <f>INDEX('Pace of change parameters'!$E$20:$I$20,1,$B$6)</f>
        <v>1.2019795091496865E-2</v>
      </c>
      <c r="N214" s="107">
        <f>IF(INDEX('Pace of change parameters'!$E$28:$I$28,1,$B$6)=1,(1+L214)*D214,D214)</f>
        <v>408433.18678859033</v>
      </c>
      <c r="O214" s="93">
        <f>IF(K214&lt;INDEX('Pace of change parameters'!$E$16:$I$16,1,$B$6),1,IF(K214&gt;INDEX('Pace of change parameters'!$E$17:$I$17,1,$B$6),0,(K214-INDEX('Pace of change parameters'!$E$17:$I$17,1,$B$6))/(INDEX('Pace of change parameters'!$E$16:$I$16,1,$B$6)-INDEX('Pace of change parameters'!$E$17:$I$17,1,$B$6))))</f>
        <v>0</v>
      </c>
      <c r="P214" s="56">
        <v>1.675160513360674E-2</v>
      </c>
      <c r="Q214" s="56">
        <v>1.2019795091496865E-2</v>
      </c>
      <c r="R214" s="9">
        <f>IF(INDEX('Pace of change parameters'!$E$29:$I$29,1,$B$6)=1,D214*(1+P214),D214)</f>
        <v>408433.18678859033</v>
      </c>
      <c r="S214" s="102">
        <f>IF(P214&lt;INDEX('Pace of change parameters'!$E$22:$I$22,1,$B$6),INDEX('Pace of change parameters'!$E$22:$I$22,1,$B$6),P214)</f>
        <v>1.9868988667141502E-2</v>
      </c>
      <c r="T214" s="131">
        <v>1.5122670787881765E-2</v>
      </c>
      <c r="U214" s="116">
        <f t="shared" si="28"/>
        <v>409685.45222354541</v>
      </c>
      <c r="V214" s="130">
        <f>IF(J214&gt;INDEX('Pace of change parameters'!$E$24:$I$24,1,$B$6),0,IF(J214&lt;INDEX('Pace of change parameters'!$E$23:$I$23,1,$B$6),1,(J214-INDEX('Pace of change parameters'!$E$24:$I$24,1,$B$6))/(INDEX('Pace of change parameters'!$E$23:$I$23,1,$B$6)-INDEX('Pace of change parameters'!$E$24:$I$24,1,$B$6))))</f>
        <v>0.85971122395413879</v>
      </c>
      <c r="W214" s="131">
        <f>MIN(S214, S214+(INDEX('Pace of change parameters'!$E$25:$I$25,1,$B$6)-S214)*(1-V214))</f>
        <v>1.7161415289456382E-2</v>
      </c>
      <c r="X214" s="131">
        <v>1.2427698052116964E-2</v>
      </c>
      <c r="Y214" s="107">
        <f t="shared" si="29"/>
        <v>408597.8091674358</v>
      </c>
      <c r="Z214" s="96">
        <v>0</v>
      </c>
      <c r="AA214" s="98">
        <f t="shared" si="31"/>
        <v>387898.22154540813</v>
      </c>
      <c r="AB214" s="98">
        <f>IF(INDEX('Pace of change parameters'!$E$27:$I$27,1,$B$6)=1,MAX(AA214,Y214),Y214)</f>
        <v>408597.8091674358</v>
      </c>
      <c r="AC214" s="96">
        <f t="shared" si="30"/>
        <v>1.7161415289456361E-2</v>
      </c>
      <c r="AD214" s="142">
        <v>1.2427698052116964E-2</v>
      </c>
      <c r="AE214" s="55">
        <f>IF(ROUND(AB214,0)/D214 &gt; (1+'Pace of change parameters'!$G$25), ROUND(AB214,0), ROUNDUP(AB214,0))</f>
        <v>408598</v>
      </c>
      <c r="AF214" s="55">
        <v>1405.9474638736806</v>
      </c>
      <c r="AG214" s="16">
        <f t="shared" si="26"/>
        <v>1.7161890347121345E-2</v>
      </c>
      <c r="AH214" s="16">
        <f t="shared" si="26"/>
        <v>1.2428170898934443E-2</v>
      </c>
      <c r="AI214" s="55"/>
      <c r="AJ214" s="55">
        <v>387898.22154540813</v>
      </c>
      <c r="AK214" s="55">
        <v>1334.7214641845474</v>
      </c>
      <c r="AL214" s="16">
        <f t="shared" si="27"/>
        <v>5.3363942665482611E-2</v>
      </c>
      <c r="AM214" s="57">
        <f t="shared" si="27"/>
        <v>5.3363942665482611E-2</v>
      </c>
      <c r="AN214" s="10"/>
    </row>
    <row r="215" spans="1:40" x14ac:dyDescent="0.2">
      <c r="A215" s="188" t="s">
        <v>477</v>
      </c>
      <c r="B215" s="188" t="s">
        <v>478</v>
      </c>
      <c r="D215" s="67">
        <v>285727</v>
      </c>
      <c r="E215" s="72">
        <v>1064.6903809272758</v>
      </c>
      <c r="F215" s="54"/>
      <c r="G215" s="87">
        <v>296970.54782337742</v>
      </c>
      <c r="H215" s="80">
        <v>1097.6147837191374</v>
      </c>
      <c r="I215" s="89"/>
      <c r="J215" s="102">
        <f t="shared" si="25"/>
        <v>-3.7860817868257124E-2</v>
      </c>
      <c r="K215" s="125">
        <f t="shared" si="25"/>
        <v>-2.9996318635852615E-2</v>
      </c>
      <c r="L215" s="102">
        <v>2.0292017083372249E-2</v>
      </c>
      <c r="M215" s="96">
        <f>INDEX('Pace of change parameters'!$E$20:$I$20,1,$B$6)</f>
        <v>1.2019795091496865E-2</v>
      </c>
      <c r="N215" s="107">
        <f>IF(INDEX('Pace of change parameters'!$E$28:$I$28,1,$B$6)=1,(1+L215)*D215,D215)</f>
        <v>291524.97716518072</v>
      </c>
      <c r="O215" s="93">
        <f>IF(K215&lt;INDEX('Pace of change parameters'!$E$16:$I$16,1,$B$6),1,IF(K215&gt;INDEX('Pace of change parameters'!$E$17:$I$17,1,$B$6),0,(K215-INDEX('Pace of change parameters'!$E$17:$I$17,1,$B$6))/(INDEX('Pace of change parameters'!$E$16:$I$16,1,$B$6)-INDEX('Pace of change parameters'!$E$17:$I$17,1,$B$6))))</f>
        <v>0</v>
      </c>
      <c r="P215" s="56">
        <v>2.0292017083372249E-2</v>
      </c>
      <c r="Q215" s="56">
        <v>1.2019795091496865E-2</v>
      </c>
      <c r="R215" s="9">
        <f>IF(INDEX('Pace of change parameters'!$E$29:$I$29,1,$B$6)=1,D215*(1+P215),D215)</f>
        <v>291524.97716518072</v>
      </c>
      <c r="S215" s="102">
        <f>IF(P215&lt;INDEX('Pace of change parameters'!$E$22:$I$22,1,$B$6),INDEX('Pace of change parameters'!$E$22:$I$22,1,$B$6),P215)</f>
        <v>2.0292017083372249E-2</v>
      </c>
      <c r="T215" s="131">
        <v>1.2019795091496865E-2</v>
      </c>
      <c r="U215" s="116">
        <f t="shared" si="28"/>
        <v>291524.97716518072</v>
      </c>
      <c r="V215" s="130">
        <f>IF(J215&gt;INDEX('Pace of change parameters'!$E$24:$I$24,1,$B$6),0,IF(J215&lt;INDEX('Pace of change parameters'!$E$23:$I$23,1,$B$6),1,(J215-INDEX('Pace of change parameters'!$E$24:$I$24,1,$B$6))/(INDEX('Pace of change parameters'!$E$23:$I$23,1,$B$6)-INDEX('Pace of change parameters'!$E$24:$I$24,1,$B$6))))</f>
        <v>1</v>
      </c>
      <c r="W215" s="131">
        <f>MIN(S215, S215+(INDEX('Pace of change parameters'!$E$25:$I$25,1,$B$6)-S215)*(1-V215))</f>
        <v>2.0292017083372249E-2</v>
      </c>
      <c r="X215" s="131">
        <v>1.2019795091496865E-2</v>
      </c>
      <c r="Y215" s="107">
        <f t="shared" si="29"/>
        <v>291524.97716518072</v>
      </c>
      <c r="Z215" s="96">
        <v>0</v>
      </c>
      <c r="AA215" s="98">
        <f t="shared" si="31"/>
        <v>303113.95559797127</v>
      </c>
      <c r="AB215" s="98">
        <f>IF(INDEX('Pace of change parameters'!$E$27:$I$27,1,$B$6)=1,MAX(AA215,Y215),Y215)</f>
        <v>291524.97716518072</v>
      </c>
      <c r="AC215" s="96">
        <f t="shared" si="30"/>
        <v>2.0292017083372249E-2</v>
      </c>
      <c r="AD215" s="142">
        <v>1.2019795091496865E-2</v>
      </c>
      <c r="AE215" s="55">
        <f>IF(ROUND(AB215,0)/D215 &gt; (1+'Pace of change parameters'!$G$25), ROUND(AB215,0), ROUNDUP(AB215,0))</f>
        <v>291525</v>
      </c>
      <c r="AF215" s="55">
        <v>1077.4878255402964</v>
      </c>
      <c r="AG215" s="16">
        <f t="shared" si="26"/>
        <v>2.0292097001683329E-2</v>
      </c>
      <c r="AH215" s="16">
        <f t="shared" si="26"/>
        <v>1.2019874361854255E-2</v>
      </c>
      <c r="AI215" s="55"/>
      <c r="AJ215" s="55">
        <v>303113.95559797127</v>
      </c>
      <c r="AK215" s="55">
        <v>1120.321059628423</v>
      </c>
      <c r="AL215" s="16">
        <f t="shared" si="27"/>
        <v>-3.8232999121103006E-2</v>
      </c>
      <c r="AM215" s="57">
        <f t="shared" si="27"/>
        <v>-3.8232999121102895E-2</v>
      </c>
      <c r="AN215" s="10"/>
    </row>
    <row r="216" spans="1:40" x14ac:dyDescent="0.2">
      <c r="A216" s="188" t="s">
        <v>479</v>
      </c>
      <c r="B216" s="188" t="s">
        <v>480</v>
      </c>
      <c r="D216" s="67">
        <v>264361</v>
      </c>
      <c r="E216" s="72">
        <v>1117.5089309284774</v>
      </c>
      <c r="F216" s="54"/>
      <c r="G216" s="87">
        <v>269309.21168601455</v>
      </c>
      <c r="H216" s="80">
        <v>1125.7330674330794</v>
      </c>
      <c r="I216" s="89"/>
      <c r="J216" s="102">
        <f t="shared" si="25"/>
        <v>-1.8373718652385462E-2</v>
      </c>
      <c r="K216" s="125">
        <f t="shared" si="25"/>
        <v>-7.3055831284718487E-3</v>
      </c>
      <c r="L216" s="102">
        <v>2.3430626746878458E-2</v>
      </c>
      <c r="M216" s="96">
        <f>INDEX('Pace of change parameters'!$E$20:$I$20,1,$B$6)</f>
        <v>1.2019795091496865E-2</v>
      </c>
      <c r="N216" s="107">
        <f>IF(INDEX('Pace of change parameters'!$E$28:$I$28,1,$B$6)=1,(1+L216)*D216,D216)</f>
        <v>270555.14391743153</v>
      </c>
      <c r="O216" s="93">
        <f>IF(K216&lt;INDEX('Pace of change parameters'!$E$16:$I$16,1,$B$6),1,IF(K216&gt;INDEX('Pace of change parameters'!$E$17:$I$17,1,$B$6),0,(K216-INDEX('Pace of change parameters'!$E$17:$I$17,1,$B$6))/(INDEX('Pace of change parameters'!$E$16:$I$16,1,$B$6)-INDEX('Pace of change parameters'!$E$17:$I$17,1,$B$6))))</f>
        <v>0</v>
      </c>
      <c r="P216" s="56">
        <v>2.3430626746878458E-2</v>
      </c>
      <c r="Q216" s="56">
        <v>1.2019795091496865E-2</v>
      </c>
      <c r="R216" s="9">
        <f>IF(INDEX('Pace of change parameters'!$E$29:$I$29,1,$B$6)=1,D216*(1+P216),D216)</f>
        <v>270555.14391743153</v>
      </c>
      <c r="S216" s="102">
        <f>IF(P216&lt;INDEX('Pace of change parameters'!$E$22:$I$22,1,$B$6),INDEX('Pace of change parameters'!$E$22:$I$22,1,$B$6),P216)</f>
        <v>2.3430626746878458E-2</v>
      </c>
      <c r="T216" s="131">
        <v>1.2019795091496865E-2</v>
      </c>
      <c r="U216" s="116">
        <f t="shared" si="28"/>
        <v>270555.14391743153</v>
      </c>
      <c r="V216" s="130">
        <f>IF(J216&gt;INDEX('Pace of change parameters'!$E$24:$I$24,1,$B$6),0,IF(J216&lt;INDEX('Pace of change parameters'!$E$23:$I$23,1,$B$6),1,(J216-INDEX('Pace of change parameters'!$E$24:$I$24,1,$B$6))/(INDEX('Pace of change parameters'!$E$23:$I$23,1,$B$6)-INDEX('Pace of change parameters'!$E$24:$I$24,1,$B$6))))</f>
        <v>1</v>
      </c>
      <c r="W216" s="131">
        <f>MIN(S216, S216+(INDEX('Pace of change parameters'!$E$25:$I$25,1,$B$6)-S216)*(1-V216))</f>
        <v>2.3430626746878458E-2</v>
      </c>
      <c r="X216" s="131">
        <v>1.2019795091496865E-2</v>
      </c>
      <c r="Y216" s="107">
        <f t="shared" si="29"/>
        <v>270555.14391743153</v>
      </c>
      <c r="Z216" s="96">
        <v>0</v>
      </c>
      <c r="AA216" s="98">
        <f t="shared" si="31"/>
        <v>274880.39144430362</v>
      </c>
      <c r="AB216" s="98">
        <f>IF(INDEX('Pace of change parameters'!$E$27:$I$27,1,$B$6)=1,MAX(AA216,Y216),Y216)</f>
        <v>270555.14391743153</v>
      </c>
      <c r="AC216" s="96">
        <f t="shared" si="30"/>
        <v>2.3430626746878458E-2</v>
      </c>
      <c r="AD216" s="142">
        <v>1.2019795091496865E-2</v>
      </c>
      <c r="AE216" s="55">
        <f>IF(ROUND(AB216,0)/D216 &gt; (1+'Pace of change parameters'!$G$25), ROUND(AB216,0), ROUNDUP(AB216,0))</f>
        <v>270555</v>
      </c>
      <c r="AF216" s="55">
        <v>1130.940557705303</v>
      </c>
      <c r="AG216" s="16">
        <f t="shared" si="26"/>
        <v>2.3430082349514381E-2</v>
      </c>
      <c r="AH216" s="16">
        <f t="shared" si="26"/>
        <v>1.2019256763940112E-2</v>
      </c>
      <c r="AI216" s="55"/>
      <c r="AJ216" s="55">
        <v>274880.39144430362</v>
      </c>
      <c r="AK216" s="55">
        <v>1149.0210241994153</v>
      </c>
      <c r="AL216" s="16">
        <f t="shared" si="27"/>
        <v>-1.5735540180137009E-2</v>
      </c>
      <c r="AM216" s="57">
        <f t="shared" si="27"/>
        <v>-1.573554018013712E-2</v>
      </c>
      <c r="AN216" s="10"/>
    </row>
    <row r="217" spans="1:40" x14ac:dyDescent="0.2">
      <c r="A217" s="188" t="s">
        <v>481</v>
      </c>
      <c r="B217" s="188" t="s">
        <v>482</v>
      </c>
      <c r="D217" s="67">
        <v>585613</v>
      </c>
      <c r="E217" s="72">
        <v>1191.1754182635812</v>
      </c>
      <c r="F217" s="54"/>
      <c r="G217" s="87">
        <v>601333.34479350981</v>
      </c>
      <c r="H217" s="80">
        <v>1216.0829362911863</v>
      </c>
      <c r="I217" s="89"/>
      <c r="J217" s="102">
        <f t="shared" ref="J217:K217" si="32">D217/G217-1</f>
        <v>-2.6142479757060522E-2</v>
      </c>
      <c r="K217" s="125">
        <f t="shared" si="32"/>
        <v>-2.0481759330961635E-2</v>
      </c>
      <c r="L217" s="102">
        <v>1.7902340542562234E-2</v>
      </c>
      <c r="M217" s="96">
        <f>INDEX('Pace of change parameters'!$E$20:$I$20,1,$B$6)</f>
        <v>1.2019795091496865E-2</v>
      </c>
      <c r="N217" s="107">
        <f>IF(INDEX('Pace of change parameters'!$E$28:$I$28,1,$B$6)=1,(1+L217)*D217,D217)</f>
        <v>596096.84335215145</v>
      </c>
      <c r="O217" s="93">
        <f>IF(K217&lt;INDEX('Pace of change parameters'!$E$16:$I$16,1,$B$6),1,IF(K217&gt;INDEX('Pace of change parameters'!$E$17:$I$17,1,$B$6),0,(K217-INDEX('Pace of change parameters'!$E$17:$I$17,1,$B$6))/(INDEX('Pace of change parameters'!$E$16:$I$16,1,$B$6)-INDEX('Pace of change parameters'!$E$17:$I$17,1,$B$6))))</f>
        <v>0</v>
      </c>
      <c r="P217" s="56">
        <v>1.7902340542562234E-2</v>
      </c>
      <c r="Q217" s="56">
        <v>1.2019795091496865E-2</v>
      </c>
      <c r="R217" s="9">
        <f>IF(INDEX('Pace of change parameters'!$E$29:$I$29,1,$B$6)=1,D217*(1+P217),D217)</f>
        <v>596096.84335215145</v>
      </c>
      <c r="S217" s="102">
        <f>IF(P217&lt;INDEX('Pace of change parameters'!$E$22:$I$22,1,$B$6),INDEX('Pace of change parameters'!$E$22:$I$22,1,$B$6),P217)</f>
        <v>1.9868988667141502E-2</v>
      </c>
      <c r="T217" s="131">
        <v>1.3975077786881007E-2</v>
      </c>
      <c r="U217" s="116">
        <f t="shared" si="28"/>
        <v>597248.53806033067</v>
      </c>
      <c r="V217" s="130">
        <f>IF(J217&gt;INDEX('Pace of change parameters'!$E$24:$I$24,1,$B$6),0,IF(J217&lt;INDEX('Pace of change parameters'!$E$23:$I$23,1,$B$6),1,(J217-INDEX('Pace of change parameters'!$E$24:$I$24,1,$B$6))/(INDEX('Pace of change parameters'!$E$23:$I$23,1,$B$6)-INDEX('Pace of change parameters'!$E$24:$I$24,1,$B$6))))</f>
        <v>1</v>
      </c>
      <c r="W217" s="131">
        <f>MIN(S217, S217+(INDEX('Pace of change parameters'!$E$25:$I$25,1,$B$6)-S217)*(1-V217))</f>
        <v>1.9868988667141502E-2</v>
      </c>
      <c r="X217" s="131">
        <v>1.3975077786881007E-2</v>
      </c>
      <c r="Y217" s="107">
        <f t="shared" si="29"/>
        <v>597248.53806033067</v>
      </c>
      <c r="Z217" s="96">
        <v>0</v>
      </c>
      <c r="AA217" s="98">
        <f t="shared" si="31"/>
        <v>613773.08325445675</v>
      </c>
      <c r="AB217" s="98">
        <f>IF(INDEX('Pace of change parameters'!$E$27:$I$27,1,$B$6)=1,MAX(AA217,Y217),Y217)</f>
        <v>597248.53806033067</v>
      </c>
      <c r="AC217" s="96">
        <f t="shared" si="30"/>
        <v>1.9868988667141485E-2</v>
      </c>
      <c r="AD217" s="142">
        <v>1.3975077786881007E-2</v>
      </c>
      <c r="AE217" s="55">
        <f>IF(ROUND(AB217,0)/D217 &gt; (1+'Pace of change parameters'!$G$25), ROUND(AB217,0), ROUNDUP(AB217,0))</f>
        <v>597249</v>
      </c>
      <c r="AF217" s="55">
        <v>1207.8231215772316</v>
      </c>
      <c r="AG217" s="16">
        <f t="shared" si="26"/>
        <v>1.9869777481032802E-2</v>
      </c>
      <c r="AH217" s="16">
        <f t="shared" si="26"/>
        <v>1.3975862042148623E-2</v>
      </c>
      <c r="AI217" s="55"/>
      <c r="AJ217" s="55">
        <v>613773.08325445675</v>
      </c>
      <c r="AK217" s="55">
        <v>1241.2399541170935</v>
      </c>
      <c r="AL217" s="16">
        <f t="shared" si="27"/>
        <v>-2.6922137358712184E-2</v>
      </c>
      <c r="AM217" s="57">
        <f t="shared" si="27"/>
        <v>-2.6922137358712073E-2</v>
      </c>
      <c r="AN217" s="10"/>
    </row>
    <row r="218" spans="1:40" x14ac:dyDescent="0.2">
      <c r="A218" s="188"/>
      <c r="B218" s="188"/>
      <c r="D218" s="67"/>
      <c r="E218" s="72"/>
      <c r="F218" s="54"/>
      <c r="G218" s="87"/>
      <c r="H218" s="80"/>
      <c r="I218" s="89"/>
      <c r="J218" s="102"/>
      <c r="K218" s="125"/>
      <c r="L218" s="102"/>
      <c r="M218" s="96"/>
      <c r="N218" s="107"/>
      <c r="O218" s="93"/>
      <c r="P218" s="56"/>
      <c r="Q218" s="56"/>
      <c r="R218" s="9"/>
      <c r="S218" s="102"/>
      <c r="T218" s="131"/>
      <c r="U218" s="116"/>
      <c r="V218" s="130"/>
      <c r="W218" s="131"/>
      <c r="X218" s="131"/>
      <c r="Y218" s="107"/>
      <c r="Z218" s="96"/>
      <c r="AA218" s="98"/>
      <c r="AB218" s="98"/>
      <c r="AC218" s="96"/>
      <c r="AD218" s="142"/>
      <c r="AE218" s="55"/>
      <c r="AF218" s="55"/>
      <c r="AG218" s="16"/>
      <c r="AH218" s="16"/>
      <c r="AI218" s="55"/>
      <c r="AJ218" s="55"/>
      <c r="AK218" s="55"/>
      <c r="AL218" s="16"/>
      <c r="AM218" s="57"/>
      <c r="AN218" s="10"/>
    </row>
    <row r="219" spans="1:40" s="42" customFormat="1" x14ac:dyDescent="0.2">
      <c r="A219" s="2"/>
      <c r="B219" s="58" t="s">
        <v>12</v>
      </c>
      <c r="D219" s="22">
        <f>SUM(D9:D217)</f>
        <v>72051316</v>
      </c>
      <c r="E219" s="73">
        <v>1238.55427934982</v>
      </c>
      <c r="F219" s="59"/>
      <c r="G219" s="88">
        <f>SUM(G9:G217)</f>
        <v>72057674.19934158</v>
      </c>
      <c r="H219" s="81">
        <v>1229.8165981325383</v>
      </c>
      <c r="I219" s="150"/>
      <c r="J219" s="103">
        <f>D219/G219-1</f>
        <v>-8.8237643141142463E-5</v>
      </c>
      <c r="K219" s="126">
        <f>E219/H219-1</f>
        <v>7.1048652543395097E-3</v>
      </c>
      <c r="L219" s="103">
        <f>N219/D219 - 1</f>
        <v>1.9118198140398501E-2</v>
      </c>
      <c r="M219" s="25">
        <f>'Pace of change parameters'!$E$20</f>
        <v>9.0547645222140982E-3</v>
      </c>
      <c r="N219" s="108">
        <f>SUM(N9:N217)</f>
        <v>73428807.335564464</v>
      </c>
      <c r="O219" s="25"/>
      <c r="P219" s="25">
        <f>R219/D219 - 1</f>
        <v>1.9124532612255551E-2</v>
      </c>
      <c r="Q219" s="25"/>
      <c r="R219" s="108">
        <f>SUM(R9:R217)</f>
        <v>73429263.742597938</v>
      </c>
      <c r="S219" s="103">
        <f>U219/D219-1</f>
        <v>2.1029908038397993E-2</v>
      </c>
      <c r="T219" s="25"/>
      <c r="U219" s="117">
        <f>SUM(U9:U217)</f>
        <v>73566548.549525559</v>
      </c>
      <c r="V219" s="103"/>
      <c r="W219" s="25">
        <f>Y219/D219-1</f>
        <v>2.0226427952142245E-2</v>
      </c>
      <c r="X219" s="25"/>
      <c r="Y219" s="108">
        <f>SUM(Y9:Y217)</f>
        <v>73508656.751931027</v>
      </c>
      <c r="Z219" s="28"/>
      <c r="AA219" s="28">
        <f>SUM(AA9:AA160)</f>
        <v>52935321.342497155</v>
      </c>
      <c r="AB219" s="28">
        <f>SUM(AB9:AB217)</f>
        <v>73508656.751931027</v>
      </c>
      <c r="AC219" s="25">
        <f>AB219/D219-1</f>
        <v>2.0226427952142245E-2</v>
      </c>
      <c r="AD219" s="126"/>
      <c r="AE219" s="23">
        <f>SUM(AE9:AE217)</f>
        <v>73508656</v>
      </c>
      <c r="AF219" s="60">
        <v>1254.5806711041616</v>
      </c>
      <c r="AG219" s="24">
        <f>AE219/D219 - 1</f>
        <v>2.0226417516093775E-2</v>
      </c>
      <c r="AH219" s="24">
        <f>AF219/E219 - 1</f>
        <v>1.2939595802579307E-2</v>
      </c>
      <c r="AI219" s="20"/>
      <c r="AJ219" s="23">
        <f>SUM(AJ9:AJ217)</f>
        <v>73548325.979930475</v>
      </c>
      <c r="AK219" s="60">
        <v>1255.2577232059423</v>
      </c>
      <c r="AL219" s="24">
        <f t="shared" ref="AL219:AM219" si="33">AE219/AJ219-1</f>
        <v>-5.3937298234774111E-4</v>
      </c>
      <c r="AM219" s="61">
        <f t="shared" si="33"/>
        <v>-5.3937298234774111E-4</v>
      </c>
      <c r="AN219" s="62"/>
    </row>
    <row r="220" spans="1:40" x14ac:dyDescent="0.2">
      <c r="D220" s="13"/>
      <c r="E220" s="68"/>
      <c r="G220" s="83"/>
      <c r="H220" s="76"/>
      <c r="J220" s="124"/>
      <c r="K220" s="115"/>
      <c r="L220" s="124"/>
      <c r="M220" s="15"/>
      <c r="N220" s="106"/>
      <c r="O220" s="4"/>
      <c r="P220" s="4"/>
      <c r="Q220" s="4"/>
      <c r="R220" s="4"/>
      <c r="S220" s="124"/>
      <c r="T220" s="15"/>
      <c r="U220" s="115"/>
      <c r="V220" s="124"/>
      <c r="W220" s="15"/>
      <c r="X220" s="15"/>
      <c r="Y220" s="106"/>
      <c r="Z220" s="15"/>
      <c r="AA220" s="15"/>
      <c r="AB220" s="15"/>
      <c r="AC220" s="15"/>
      <c r="AD220" s="115"/>
      <c r="AE220" s="3"/>
      <c r="AF220" s="3"/>
      <c r="AG220" s="3"/>
      <c r="AH220" s="3"/>
      <c r="AI220" s="3"/>
      <c r="AJ220" s="3"/>
      <c r="AK220" s="3"/>
      <c r="AL220" s="3"/>
      <c r="AM220" s="4"/>
    </row>
    <row r="221" spans="1:40" x14ac:dyDescent="0.2">
      <c r="B221" s="42" t="s">
        <v>489</v>
      </c>
      <c r="D221" s="1"/>
      <c r="AN221" s="1"/>
    </row>
    <row r="222" spans="1:40" x14ac:dyDescent="0.2">
      <c r="D222" s="1"/>
      <c r="AN222" s="1"/>
    </row>
    <row r="223" spans="1:40" x14ac:dyDescent="0.2">
      <c r="B223" s="1" t="s">
        <v>490</v>
      </c>
      <c r="D223" s="54">
        <v>21782206</v>
      </c>
      <c r="E223" s="156">
        <v>1348.4833579910915</v>
      </c>
      <c r="G223" s="54">
        <v>21393755.091935005</v>
      </c>
      <c r="H223" s="156">
        <v>1319.0025358422886</v>
      </c>
      <c r="J223" s="158">
        <f>D223/G223-1</f>
        <v>1.8157210195017814E-2</v>
      </c>
      <c r="K223" s="159">
        <f>E223/H223-1</f>
        <v>2.2350845694149468E-2</v>
      </c>
      <c r="L223" s="158">
        <f>N223/$D223-1</f>
        <v>1.6094537658001062E-2</v>
      </c>
      <c r="M223" s="160">
        <f>M$219</f>
        <v>9.0547645222140982E-3</v>
      </c>
      <c r="N223" s="54">
        <v>22132780.534741338</v>
      </c>
      <c r="P223" s="158">
        <f>R223/$D223-1</f>
        <v>1.6115490863267024E-2</v>
      </c>
      <c r="Q223" s="161">
        <v>1.1947432498911059E-2</v>
      </c>
      <c r="R223" s="54">
        <v>22133236.9417748</v>
      </c>
      <c r="S223" s="158">
        <f>U223/$D223-1</f>
        <v>1.9918507563988275E-2</v>
      </c>
      <c r="T223" s="161">
        <v>1.5734849402452067E-2</v>
      </c>
      <c r="U223" s="54">
        <v>22216075.034971353</v>
      </c>
      <c r="W223" s="158">
        <f>Y223/$D223-1</f>
        <v>1.8792583483697944E-2</v>
      </c>
      <c r="X223" s="161">
        <v>1.4613543810239715E-2</v>
      </c>
      <c r="Y223" s="54">
        <v>22191549.924714107</v>
      </c>
      <c r="AA223" s="54">
        <v>21836326.122371726</v>
      </c>
      <c r="AB223" s="54">
        <v>22191549.924714107</v>
      </c>
      <c r="AC223" s="158">
        <f>AB223/$D223-1</f>
        <v>1.8792583483697944E-2</v>
      </c>
      <c r="AD223" s="161">
        <v>1.4613543810239715E-2</v>
      </c>
      <c r="AE223" s="54">
        <v>22191548</v>
      </c>
      <c r="AF223" s="156">
        <v>1368.1893599548732</v>
      </c>
      <c r="AG223" s="162">
        <f t="shared" ref="AG223:AH226" si="34">AE223/D223 - 1</f>
        <v>1.8792495121935815E-2</v>
      </c>
      <c r="AH223" s="162">
        <f t="shared" si="34"/>
        <v>1.4613455810933207E-2</v>
      </c>
      <c r="AJ223" s="54">
        <v>21836326.122371726</v>
      </c>
      <c r="AK223" s="156">
        <v>1346.2886438176215</v>
      </c>
      <c r="AL223" s="162">
        <f t="shared" ref="AL223:AM226" si="35">AE223/AJ223-1</f>
        <v>1.6267474466061582E-2</v>
      </c>
      <c r="AM223" s="161">
        <f t="shared" si="35"/>
        <v>1.6267474466061582E-2</v>
      </c>
      <c r="AN223" s="1"/>
    </row>
    <row r="224" spans="1:40" x14ac:dyDescent="0.2">
      <c r="B224" s="1" t="s">
        <v>491</v>
      </c>
      <c r="D224" s="54">
        <v>21186022</v>
      </c>
      <c r="E224" s="156">
        <v>1205.8404672636977</v>
      </c>
      <c r="G224" s="54">
        <v>21456644.273837529</v>
      </c>
      <c r="H224" s="156">
        <v>1212.6961830392493</v>
      </c>
      <c r="J224" s="158">
        <f t="shared" ref="J224:K226" si="36">D224/G224-1</f>
        <v>-1.2612516215664948E-2</v>
      </c>
      <c r="K224" s="159">
        <f t="shared" si="36"/>
        <v>-5.6532838739293823E-3</v>
      </c>
      <c r="L224" s="158">
        <f>N224/$D224-1</f>
        <v>1.9077606935407498E-2</v>
      </c>
      <c r="M224" s="160">
        <f t="shared" ref="M224:M226" si="37">M$219</f>
        <v>9.0547645222140982E-3</v>
      </c>
      <c r="N224" s="54">
        <v>21590200.600240894</v>
      </c>
      <c r="P224" s="158">
        <f>R224/$D224-1</f>
        <v>1.9077606935407498E-2</v>
      </c>
      <c r="Q224" s="161">
        <v>1.1945288071265825E-2</v>
      </c>
      <c r="R224" s="54">
        <v>21590200.600240894</v>
      </c>
      <c r="S224" s="158">
        <f>U224/$D224-1</f>
        <v>2.061906993934115E-2</v>
      </c>
      <c r="T224" s="161">
        <v>1.347596268618334E-2</v>
      </c>
      <c r="U224" s="54">
        <v>21622858.069354419</v>
      </c>
      <c r="W224" s="158">
        <f>Y224/$D224-1</f>
        <v>2.0441266288037996E-2</v>
      </c>
      <c r="X224" s="161">
        <v>1.3299403446814573E-2</v>
      </c>
      <c r="Y224" s="54">
        <v>21619091.117286231</v>
      </c>
      <c r="AA224" s="54">
        <v>21900516.28813231</v>
      </c>
      <c r="AB224" s="54">
        <v>21619091.117286231</v>
      </c>
      <c r="AC224" s="158">
        <f>AB224/$D224-1</f>
        <v>2.0441266288037996E-2</v>
      </c>
      <c r="AD224" s="161">
        <v>1.3299403446814573E-2</v>
      </c>
      <c r="AE224" s="54">
        <v>21619091</v>
      </c>
      <c r="AF224" s="156">
        <v>1221.8774195014976</v>
      </c>
      <c r="AG224" s="162">
        <f t="shared" si="34"/>
        <v>2.0441260752018575E-2</v>
      </c>
      <c r="AH224" s="162">
        <f t="shared" si="34"/>
        <v>1.3299397949540603E-2</v>
      </c>
      <c r="AJ224" s="54">
        <v>21900516.28813231</v>
      </c>
      <c r="AK224" s="156">
        <v>1237.7831393509387</v>
      </c>
      <c r="AL224" s="162">
        <f t="shared" si="35"/>
        <v>-1.2850166837610644E-2</v>
      </c>
      <c r="AM224" s="161">
        <f t="shared" si="35"/>
        <v>-1.2850166837610644E-2</v>
      </c>
      <c r="AN224" s="1"/>
    </row>
    <row r="225" spans="2:40" x14ac:dyDescent="0.2">
      <c r="B225" s="1" t="s">
        <v>486</v>
      </c>
      <c r="D225" s="54">
        <v>11374450</v>
      </c>
      <c r="E225" s="156">
        <v>1182.7043540002903</v>
      </c>
      <c r="G225" s="54">
        <v>11265003.7605979</v>
      </c>
      <c r="H225" s="156">
        <v>1156.8845788292633</v>
      </c>
      <c r="J225" s="158">
        <f t="shared" si="36"/>
        <v>9.7155972361868681E-3</v>
      </c>
      <c r="K225" s="159">
        <f t="shared" si="36"/>
        <v>2.2318367487581092E-2</v>
      </c>
      <c r="L225" s="158">
        <f>N225/$D225-1</f>
        <v>2.4603892894479396E-2</v>
      </c>
      <c r="M225" s="160">
        <f t="shared" si="37"/>
        <v>9.0547645222140982E-3</v>
      </c>
      <c r="N225" s="54">
        <v>11654305.749533612</v>
      </c>
      <c r="P225" s="158">
        <f>R225/$D225-1</f>
        <v>2.4603892894479396E-2</v>
      </c>
      <c r="Q225" s="161">
        <v>1.1972947514355292E-2</v>
      </c>
      <c r="R225" s="54">
        <v>11654305.749533612</v>
      </c>
      <c r="S225" s="158">
        <f>U225/$D225-1</f>
        <v>2.4799362113796519E-2</v>
      </c>
      <c r="T225" s="161">
        <v>1.2166007059992712E-2</v>
      </c>
      <c r="U225" s="54">
        <v>11656529.104395272</v>
      </c>
      <c r="W225" s="158">
        <f>Y225/$D225-1</f>
        <v>2.2706654947336258E-2</v>
      </c>
      <c r="X225" s="161">
        <v>1.009909802888953E-2</v>
      </c>
      <c r="Y225" s="54">
        <v>11632725.71136573</v>
      </c>
      <c r="AA225" s="54">
        <v>11498042.060829768</v>
      </c>
      <c r="AB225" s="54">
        <v>11632725.71136573</v>
      </c>
      <c r="AC225" s="158">
        <f>AB225/$D225-1</f>
        <v>2.2706654947336258E-2</v>
      </c>
      <c r="AD225" s="161">
        <v>1.009909802888953E-2</v>
      </c>
      <c r="AE225" s="54">
        <v>11632726</v>
      </c>
      <c r="AF225" s="156">
        <v>1194.6486308524711</v>
      </c>
      <c r="AG225" s="162">
        <f t="shared" si="34"/>
        <v>2.2706680323004713E-2</v>
      </c>
      <c r="AH225" s="162">
        <f t="shared" si="34"/>
        <v>1.0099123091735773E-2</v>
      </c>
      <c r="AJ225" s="54">
        <v>11498042.060829768</v>
      </c>
      <c r="AK225" s="156">
        <v>1180.8169646095341</v>
      </c>
      <c r="AL225" s="162">
        <f t="shared" si="35"/>
        <v>1.1713641197144131E-2</v>
      </c>
      <c r="AM225" s="161">
        <f t="shared" si="35"/>
        <v>1.1713641197144131E-2</v>
      </c>
      <c r="AN225" s="1"/>
    </row>
    <row r="226" spans="2:40" x14ac:dyDescent="0.2">
      <c r="B226" s="1" t="s">
        <v>492</v>
      </c>
      <c r="D226" s="54">
        <v>17708638</v>
      </c>
      <c r="E226" s="156">
        <v>1193.8047526259379</v>
      </c>
      <c r="G226" s="54">
        <v>17942271.072971132</v>
      </c>
      <c r="H226" s="156">
        <v>1200.8053834139412</v>
      </c>
      <c r="J226" s="158">
        <f t="shared" si="36"/>
        <v>-1.3021376838023846E-2</v>
      </c>
      <c r="K226" s="159">
        <f t="shared" si="36"/>
        <v>-5.829946205021308E-3</v>
      </c>
      <c r="L226" s="158">
        <f>N226/$D226-1</f>
        <v>1.9362440581183415E-2</v>
      </c>
      <c r="M226" s="160">
        <f t="shared" si="37"/>
        <v>9.0547645222140982E-3</v>
      </c>
      <c r="N226" s="54">
        <v>18051520.451048687</v>
      </c>
      <c r="P226" s="158">
        <f>R226/$D226-1</f>
        <v>1.9362440581183415E-2</v>
      </c>
      <c r="Q226" s="161">
        <v>1.1988778245102472E-2</v>
      </c>
      <c r="R226" s="54">
        <v>18051520.451048687</v>
      </c>
      <c r="S226" s="158">
        <f>U226/$D226-1</f>
        <v>2.0467318875939222E-2</v>
      </c>
      <c r="T226" s="161">
        <v>1.3085664289856025E-2</v>
      </c>
      <c r="U226" s="54">
        <v>18071086.340804573</v>
      </c>
      <c r="W226" s="158">
        <f>Y226/$D226-1</f>
        <v>2.014000165145502E-2</v>
      </c>
      <c r="X226" s="161">
        <v>1.2760714747948709E-2</v>
      </c>
      <c r="Y226" s="54">
        <v>18065289.998565018</v>
      </c>
      <c r="AA226" s="54">
        <v>18313441.508596677</v>
      </c>
      <c r="AB226" s="54">
        <v>18065289.998565018</v>
      </c>
      <c r="AC226" s="158">
        <f>AB226/$D226-1</f>
        <v>2.014000165145502E-2</v>
      </c>
      <c r="AD226" s="161">
        <v>1.2760714747948709E-2</v>
      </c>
      <c r="AE226" s="54">
        <v>18065291</v>
      </c>
      <c r="AF226" s="156">
        <v>1209.0386215610336</v>
      </c>
      <c r="AG226" s="162">
        <f t="shared" si="34"/>
        <v>2.0140058202104516E-2</v>
      </c>
      <c r="AH226" s="162">
        <f t="shared" si="34"/>
        <v>1.2760770889533424E-2</v>
      </c>
      <c r="AJ226" s="54">
        <v>18313441.508596677</v>
      </c>
      <c r="AK226" s="156">
        <v>1225.6463556325962</v>
      </c>
      <c r="AL226" s="162">
        <f t="shared" si="35"/>
        <v>-1.3550184353945172E-2</v>
      </c>
      <c r="AM226" s="161">
        <f t="shared" si="35"/>
        <v>-1.3550184353945061E-2</v>
      </c>
      <c r="AN226" s="1"/>
    </row>
    <row r="227" spans="2:40" x14ac:dyDescent="0.2">
      <c r="B227" s="188"/>
      <c r="D227" s="1"/>
      <c r="G227" s="1"/>
      <c r="N227" s="1"/>
      <c r="P227" s="52"/>
      <c r="R227" s="1"/>
      <c r="T227" s="51"/>
      <c r="U227" s="1"/>
      <c r="W227" s="52"/>
      <c r="X227" s="51"/>
      <c r="Y227" s="1"/>
      <c r="AA227" s="1"/>
      <c r="AB227" s="1"/>
      <c r="AC227" s="52"/>
      <c r="AD227" s="51"/>
      <c r="AE227" s="1"/>
      <c r="AF227" s="74"/>
      <c r="AJ227" s="1"/>
      <c r="AK227" s="74"/>
      <c r="AN227" s="1"/>
    </row>
    <row r="228" spans="2:40" x14ac:dyDescent="0.2">
      <c r="B228" s="1" t="s">
        <v>12</v>
      </c>
      <c r="D228" s="155">
        <f>SUM(D223:D226)</f>
        <v>72051316</v>
      </c>
      <c r="E228" s="157">
        <v>1238.55427934982</v>
      </c>
      <c r="G228" s="155">
        <f>SUM(G223:G226)</f>
        <v>72057674.199341565</v>
      </c>
      <c r="H228" s="157">
        <v>1229.8165981325378</v>
      </c>
      <c r="J228" s="158">
        <f>D228/G228-1</f>
        <v>-8.8237643140920419E-5</v>
      </c>
      <c r="K228" s="159">
        <f>E228/H228-1</f>
        <v>7.1048652543397317E-3</v>
      </c>
      <c r="L228" s="158">
        <f>N228/$D228-1</f>
        <v>1.9118198140399389E-2</v>
      </c>
      <c r="M228" s="160">
        <f>M$219</f>
        <v>9.0547645222140982E-3</v>
      </c>
      <c r="N228" s="155">
        <f>SUM(N223:N226)</f>
        <v>73428807.335564524</v>
      </c>
      <c r="P228" s="158">
        <f>R228/$D228-1</f>
        <v>1.912453261225644E-2</v>
      </c>
      <c r="Q228" s="161">
        <v>1.184558095455035E-2</v>
      </c>
      <c r="R228" s="155">
        <f>SUM(R223:R226)</f>
        <v>73429263.742597997</v>
      </c>
      <c r="S228" s="158">
        <f>U228/$D228-1</f>
        <v>2.1029908038398881E-2</v>
      </c>
      <c r="T228" s="161">
        <v>1.3737347508398168E-2</v>
      </c>
      <c r="U228" s="155">
        <f>SUM(U223:U226)</f>
        <v>73566548.549525619</v>
      </c>
      <c r="W228" s="158">
        <f>Y228/$D228-1</f>
        <v>2.0226427952142911E-2</v>
      </c>
      <c r="X228" s="161">
        <v>1.2939606164090511E-2</v>
      </c>
      <c r="Y228" s="155">
        <f>SUM(Y223:Y226)</f>
        <v>73508656.751931086</v>
      </c>
      <c r="AA228" s="155">
        <f>SUM(AA223:AA226)</f>
        <v>73548325.979930475</v>
      </c>
      <c r="AB228" s="155">
        <f>SUM(AB223:AB226)</f>
        <v>73508656.751931086</v>
      </c>
      <c r="AC228" s="158">
        <f>AB228/$D228-1</f>
        <v>2.0226427952142911E-2</v>
      </c>
      <c r="AD228" s="161">
        <v>1.2939606164090511E-2</v>
      </c>
      <c r="AE228" s="155">
        <f>SUM(AE223:AE226)</f>
        <v>73508656</v>
      </c>
      <c r="AF228" s="157">
        <v>1254.5806711041616</v>
      </c>
      <c r="AG228" s="162">
        <f t="shared" ref="AG228:AH228" si="38">AE228/D228 - 1</f>
        <v>2.0226417516093775E-2</v>
      </c>
      <c r="AH228" s="162">
        <f t="shared" si="38"/>
        <v>1.2939595802579307E-2</v>
      </c>
      <c r="AJ228" s="155">
        <f>SUM(AJ223:AJ226)</f>
        <v>73548325.979930475</v>
      </c>
      <c r="AK228" s="157">
        <v>1255.2577232059423</v>
      </c>
      <c r="AL228" s="162">
        <f t="shared" ref="AL228:AM228" si="39">AE228/AJ228-1</f>
        <v>-5.3937298234774111E-4</v>
      </c>
      <c r="AM228" s="161">
        <f t="shared" si="39"/>
        <v>-5.3937298234774111E-4</v>
      </c>
      <c r="AN228" s="1"/>
    </row>
    <row r="229" spans="2:40" x14ac:dyDescent="0.2">
      <c r="B229" s="188"/>
      <c r="D229" s="1"/>
      <c r="G229" s="1"/>
      <c r="N229" s="1"/>
      <c r="P229" s="52"/>
      <c r="R229" s="1"/>
      <c r="T229" s="51"/>
      <c r="U229" s="1"/>
      <c r="W229" s="52"/>
      <c r="X229" s="51"/>
      <c r="Y229" s="1"/>
      <c r="AA229" s="1"/>
      <c r="AB229" s="1"/>
      <c r="AC229" s="52"/>
      <c r="AD229" s="51"/>
      <c r="AE229" s="1"/>
      <c r="AF229" s="74"/>
      <c r="AJ229" s="1"/>
      <c r="AK229" s="74"/>
      <c r="AN229" s="1"/>
    </row>
    <row r="230" spans="2:40" x14ac:dyDescent="0.2">
      <c r="B230" s="204" t="s">
        <v>494</v>
      </c>
      <c r="D230" s="1"/>
      <c r="G230" s="1"/>
      <c r="N230" s="1"/>
      <c r="P230" s="52"/>
      <c r="R230" s="1"/>
      <c r="T230" s="51"/>
      <c r="U230" s="1"/>
      <c r="W230" s="52"/>
      <c r="X230" s="51"/>
      <c r="Y230" s="1"/>
      <c r="AA230" s="1"/>
      <c r="AB230" s="1"/>
      <c r="AC230" s="52"/>
      <c r="AD230" s="51"/>
      <c r="AE230" s="1"/>
      <c r="AF230" s="74"/>
      <c r="AJ230" s="1"/>
      <c r="AK230" s="74"/>
      <c r="AN230" s="1"/>
    </row>
    <row r="231" spans="2:40" x14ac:dyDescent="0.2">
      <c r="B231" s="188" t="s">
        <v>518</v>
      </c>
      <c r="D231" s="54">
        <v>5289362</v>
      </c>
      <c r="E231" s="156">
        <v>1121.6579026713523</v>
      </c>
      <c r="G231" s="54">
        <v>5430961.0092340969</v>
      </c>
      <c r="H231" s="156">
        <v>1142.5873783334634</v>
      </c>
      <c r="J231" s="158">
        <f t="shared" ref="J231:K240" si="40">D231/G231-1</f>
        <v>-2.6072551247070308E-2</v>
      </c>
      <c r="K231" s="159">
        <f t="shared" si="40"/>
        <v>-1.8317614966689155E-2</v>
      </c>
      <c r="L231" s="158">
        <f t="shared" ref="L231:L240" si="41">N231/$D231-1</f>
        <v>2.0039304748482589E-2</v>
      </c>
      <c r="M231" s="160">
        <f t="shared" ref="M231:M240" si="42">M$219</f>
        <v>9.0547645222140982E-3</v>
      </c>
      <c r="N231" s="54">
        <v>5395357.137043043</v>
      </c>
      <c r="P231" s="158">
        <f t="shared" ref="P231:P240" si="43">R231/$D231-1</f>
        <v>2.0039304748482589E-2</v>
      </c>
      <c r="Q231" s="161">
        <v>1.1981362655999694E-2</v>
      </c>
      <c r="R231" s="54">
        <v>5395357.137043043</v>
      </c>
      <c r="S231" s="158">
        <f t="shared" ref="S231:S240" si="44">U231/$D231-1</f>
        <v>2.0927088942014116E-2</v>
      </c>
      <c r="T231" s="161">
        <v>1.2862133675049847E-2</v>
      </c>
      <c r="U231" s="54">
        <v>5400052.9490205096</v>
      </c>
      <c r="W231" s="158">
        <f t="shared" ref="W231:W240" si="45">Y231/$D231-1</f>
        <v>2.0927088942014116E-2</v>
      </c>
      <c r="X231" s="161">
        <v>1.2862133675049847E-2</v>
      </c>
      <c r="Y231" s="54">
        <v>5400052.9490205096</v>
      </c>
      <c r="AA231" s="54">
        <v>5543310.8982456094</v>
      </c>
      <c r="AB231" s="54">
        <v>5400052.9490205096</v>
      </c>
      <c r="AC231" s="158">
        <f t="shared" ref="AC231:AC240" si="46">AB231/$D231-1</f>
        <v>2.0927088942014116E-2</v>
      </c>
      <c r="AD231" s="161">
        <v>1.2862133675049847E-2</v>
      </c>
      <c r="AE231" s="54">
        <v>5400053</v>
      </c>
      <c r="AF231" s="156">
        <v>1136.0848272784572</v>
      </c>
      <c r="AG231" s="162">
        <f t="shared" ref="AG231:AH240" si="47">AE231/D231 - 1</f>
        <v>2.0927098580131309E-2</v>
      </c>
      <c r="AH231" s="162">
        <f t="shared" si="47"/>
        <v>1.2862143237029278E-2</v>
      </c>
      <c r="AJ231" s="54">
        <v>5543310.8982456094</v>
      </c>
      <c r="AK231" s="156">
        <v>1166.2239989837419</v>
      </c>
      <c r="AL231" s="162">
        <f t="shared" ref="AL231:AM240" si="48">AE231/AJ231-1</f>
        <v>-2.5843381487217099E-2</v>
      </c>
      <c r="AM231" s="161">
        <f t="shared" si="48"/>
        <v>-2.5843381487217099E-2</v>
      </c>
      <c r="AN231" s="1"/>
    </row>
    <row r="232" spans="2:40" x14ac:dyDescent="0.2">
      <c r="B232" s="188" t="s">
        <v>519</v>
      </c>
      <c r="D232" s="54">
        <v>7948018</v>
      </c>
      <c r="E232" s="156">
        <v>1148.5423363030536</v>
      </c>
      <c r="G232" s="54">
        <v>8120259.4503468331</v>
      </c>
      <c r="H232" s="156">
        <v>1164.3558800108076</v>
      </c>
      <c r="J232" s="158">
        <f t="shared" si="40"/>
        <v>-2.121132352975208E-2</v>
      </c>
      <c r="K232" s="159">
        <f t="shared" si="40"/>
        <v>-1.3581366298083375E-2</v>
      </c>
      <c r="L232" s="158">
        <f t="shared" si="41"/>
        <v>1.9910287207737909E-2</v>
      </c>
      <c r="M232" s="160">
        <f t="shared" si="42"/>
        <v>9.0547645222140982E-3</v>
      </c>
      <c r="N232" s="54">
        <v>8106265.3211122705</v>
      </c>
      <c r="P232" s="158">
        <f t="shared" si="43"/>
        <v>1.9910287207737909E-2</v>
      </c>
      <c r="Q232" s="161">
        <v>1.2021271727232108E-2</v>
      </c>
      <c r="R232" s="54">
        <v>8106265.3211122705</v>
      </c>
      <c r="S232" s="158">
        <f t="shared" si="44"/>
        <v>2.1070162350210753E-2</v>
      </c>
      <c r="T232" s="161">
        <v>1.317217522477776E-2</v>
      </c>
      <c r="U232" s="54">
        <v>8115484.0296223974</v>
      </c>
      <c r="W232" s="158">
        <f t="shared" si="45"/>
        <v>2.0976666712233749E-2</v>
      </c>
      <c r="X232" s="161">
        <v>1.3079402776422944E-2</v>
      </c>
      <c r="Y232" s="54">
        <v>8114740.924608835</v>
      </c>
      <c r="AA232" s="54">
        <v>8288242.6574514322</v>
      </c>
      <c r="AB232" s="54">
        <v>8114740.924608835</v>
      </c>
      <c r="AC232" s="158">
        <f t="shared" si="46"/>
        <v>2.0976666712233749E-2</v>
      </c>
      <c r="AD232" s="161">
        <v>1.3079402776422944E-2</v>
      </c>
      <c r="AE232" s="54">
        <v>8114740</v>
      </c>
      <c r="AF232" s="156">
        <v>1163.5644515465992</v>
      </c>
      <c r="AG232" s="162">
        <f t="shared" si="47"/>
        <v>2.097655038023305E-2</v>
      </c>
      <c r="AH232" s="162">
        <f t="shared" si="47"/>
        <v>1.3079287344251567E-2</v>
      </c>
      <c r="AJ232" s="54">
        <v>8288242.6574514322</v>
      </c>
      <c r="AK232" s="156">
        <v>1188.4428240464392</v>
      </c>
      <c r="AL232" s="162">
        <f t="shared" si="48"/>
        <v>-2.0933588050230045E-2</v>
      </c>
      <c r="AM232" s="161">
        <f t="shared" si="48"/>
        <v>-2.0933588050229934E-2</v>
      </c>
      <c r="AN232" s="1"/>
    </row>
    <row r="233" spans="2:40" x14ac:dyDescent="0.2">
      <c r="B233" s="188" t="s">
        <v>520</v>
      </c>
      <c r="D233" s="54">
        <v>8348685</v>
      </c>
      <c r="E233" s="156">
        <v>1208.0136565323428</v>
      </c>
      <c r="G233" s="54">
        <v>8477079.6063882355</v>
      </c>
      <c r="H233" s="156">
        <v>1217.4056799102075</v>
      </c>
      <c r="J233" s="158">
        <f t="shared" si="40"/>
        <v>-1.5146089496609005E-2</v>
      </c>
      <c r="K233" s="159">
        <f t="shared" si="40"/>
        <v>-7.7147852460794919E-3</v>
      </c>
      <c r="L233" s="158">
        <f t="shared" si="41"/>
        <v>1.9614060386416776E-2</v>
      </c>
      <c r="M233" s="160">
        <f t="shared" si="42"/>
        <v>9.0547645222140982E-3</v>
      </c>
      <c r="N233" s="54">
        <v>8512436.6117371712</v>
      </c>
      <c r="P233" s="158">
        <f t="shared" si="43"/>
        <v>1.9614060386416776E-2</v>
      </c>
      <c r="Q233" s="161">
        <v>1.1978088200004233E-2</v>
      </c>
      <c r="R233" s="54">
        <v>8512436.6117371712</v>
      </c>
      <c r="S233" s="158">
        <f t="shared" si="44"/>
        <v>2.0762151996360556E-2</v>
      </c>
      <c r="T233" s="161">
        <v>1.3117581658999011E-2</v>
      </c>
      <c r="U233" s="54">
        <v>8522021.6669397354</v>
      </c>
      <c r="W233" s="158">
        <f t="shared" si="45"/>
        <v>2.0762151996360556E-2</v>
      </c>
      <c r="X233" s="161">
        <v>1.3117581658999011E-2</v>
      </c>
      <c r="Y233" s="54">
        <v>8522021.6669397354</v>
      </c>
      <c r="AA233" s="54">
        <v>8652444.3256893214</v>
      </c>
      <c r="AB233" s="54">
        <v>8522021.6669397354</v>
      </c>
      <c r="AC233" s="158">
        <f t="shared" si="46"/>
        <v>2.0762151996360556E-2</v>
      </c>
      <c r="AD233" s="161">
        <v>1.3117581658999011E-2</v>
      </c>
      <c r="AE233" s="54">
        <v>8522024</v>
      </c>
      <c r="AF233" s="156">
        <v>1223.8602093712555</v>
      </c>
      <c r="AG233" s="162">
        <f t="shared" si="47"/>
        <v>2.076243144878509E-2</v>
      </c>
      <c r="AH233" s="162">
        <f t="shared" si="47"/>
        <v>1.3117859018581646E-2</v>
      </c>
      <c r="AJ233" s="54">
        <v>8652444.3256893214</v>
      </c>
      <c r="AK233" s="156">
        <v>1242.5900612356013</v>
      </c>
      <c r="AL233" s="162">
        <f t="shared" si="48"/>
        <v>-1.5073234889486642E-2</v>
      </c>
      <c r="AM233" s="161">
        <f t="shared" si="48"/>
        <v>-1.5073234889486642E-2</v>
      </c>
      <c r="AN233" s="1"/>
    </row>
    <row r="234" spans="2:40" x14ac:dyDescent="0.2">
      <c r="B234" s="188" t="s">
        <v>521</v>
      </c>
      <c r="D234" s="54">
        <v>6553370</v>
      </c>
      <c r="E234" s="156">
        <v>1204.4382847047336</v>
      </c>
      <c r="G234" s="54">
        <v>6591835.7921907576</v>
      </c>
      <c r="H234" s="156">
        <v>1201.9351792035591</v>
      </c>
      <c r="J234" s="158">
        <f t="shared" si="40"/>
        <v>-5.8353686899068613E-3</v>
      </c>
      <c r="K234" s="159">
        <f t="shared" si="40"/>
        <v>2.0825628074496727E-3</v>
      </c>
      <c r="L234" s="158">
        <f t="shared" si="41"/>
        <v>1.9881459531374546E-2</v>
      </c>
      <c r="M234" s="160">
        <f t="shared" si="42"/>
        <v>9.0547645222140982E-3</v>
      </c>
      <c r="N234" s="54">
        <v>6683660.5604491234</v>
      </c>
      <c r="P234" s="158">
        <f t="shared" si="43"/>
        <v>1.9881459531374546E-2</v>
      </c>
      <c r="Q234" s="161">
        <v>1.1822890475578163E-2</v>
      </c>
      <c r="R234" s="54">
        <v>6683660.5604491234</v>
      </c>
      <c r="S234" s="158">
        <f t="shared" si="44"/>
        <v>2.159686544495476E-2</v>
      </c>
      <c r="T234" s="161">
        <v>1.3524742150198277E-2</v>
      </c>
      <c r="U234" s="54">
        <v>6694902.2501010038</v>
      </c>
      <c r="W234" s="158">
        <f t="shared" si="45"/>
        <v>2.1248066193513271E-2</v>
      </c>
      <c r="X234" s="161">
        <v>1.3178698927732713E-2</v>
      </c>
      <c r="Y234" s="54">
        <v>6692616.4395505842</v>
      </c>
      <c r="AA234" s="54">
        <v>6728200.6120404219</v>
      </c>
      <c r="AB234" s="54">
        <v>6692616.4395505842</v>
      </c>
      <c r="AC234" s="158">
        <f t="shared" si="46"/>
        <v>2.1248066193513271E-2</v>
      </c>
      <c r="AD234" s="161">
        <v>1.3178698927732713E-2</v>
      </c>
      <c r="AE234" s="54">
        <v>6692615</v>
      </c>
      <c r="AF234" s="156">
        <v>1220.3109517526411</v>
      </c>
      <c r="AG234" s="162">
        <f t="shared" si="47"/>
        <v>2.1247846527816971E-2</v>
      </c>
      <c r="AH234" s="162">
        <f t="shared" si="47"/>
        <v>1.3178480997719788E-2</v>
      </c>
      <c r="AJ234" s="54">
        <v>6728200.6120404219</v>
      </c>
      <c r="AK234" s="156">
        <v>1226.7995234242144</v>
      </c>
      <c r="AL234" s="162">
        <f t="shared" si="48"/>
        <v>-5.2890236323720474E-3</v>
      </c>
      <c r="AM234" s="161">
        <f t="shared" si="48"/>
        <v>-5.2890236323719364E-3</v>
      </c>
      <c r="AN234" s="1"/>
    </row>
    <row r="235" spans="2:40" x14ac:dyDescent="0.2">
      <c r="B235" s="188" t="s">
        <v>522</v>
      </c>
      <c r="D235" s="54">
        <v>7149793</v>
      </c>
      <c r="E235" s="156">
        <v>1264.9130081058747</v>
      </c>
      <c r="G235" s="54">
        <v>7150658.703841811</v>
      </c>
      <c r="H235" s="156">
        <v>1257.923678899577</v>
      </c>
      <c r="J235" s="158">
        <f t="shared" si="40"/>
        <v>-1.2106630698871523E-4</v>
      </c>
      <c r="K235" s="159">
        <f t="shared" si="40"/>
        <v>5.5562426588646741E-3</v>
      </c>
      <c r="L235" s="158">
        <f t="shared" si="41"/>
        <v>1.7534135007567064E-2</v>
      </c>
      <c r="M235" s="160">
        <f t="shared" si="42"/>
        <v>9.0547645222140982E-3</v>
      </c>
      <c r="N235" s="54">
        <v>7275158.4357381575</v>
      </c>
      <c r="P235" s="158">
        <f t="shared" si="43"/>
        <v>1.7534135007567064E-2</v>
      </c>
      <c r="Q235" s="161">
        <v>1.1789199595038102E-2</v>
      </c>
      <c r="R235" s="54">
        <v>7275158.4357381575</v>
      </c>
      <c r="S235" s="158">
        <f t="shared" si="44"/>
        <v>2.0441627134506257E-2</v>
      </c>
      <c r="T235" s="161">
        <v>1.4680276199483311E-2</v>
      </c>
      <c r="U235" s="54">
        <v>7295946.4025949035</v>
      </c>
      <c r="W235" s="158">
        <f t="shared" si="45"/>
        <v>2.0406815535690903E-2</v>
      </c>
      <c r="X235" s="161">
        <v>1.4645661144822908E-2</v>
      </c>
      <c r="Y235" s="54">
        <v>7295697.5068693738</v>
      </c>
      <c r="AA235" s="54">
        <v>7298583.8519638255</v>
      </c>
      <c r="AB235" s="54">
        <v>7295697.5068693738</v>
      </c>
      <c r="AC235" s="158">
        <f t="shared" si="46"/>
        <v>2.0406815535690903E-2</v>
      </c>
      <c r="AD235" s="161">
        <v>1.4645661144822908E-2</v>
      </c>
      <c r="AE235" s="54">
        <v>7295696</v>
      </c>
      <c r="AF235" s="156">
        <v>1283.4382303160687</v>
      </c>
      <c r="AG235" s="162">
        <f t="shared" si="47"/>
        <v>2.0406604778627768E-2</v>
      </c>
      <c r="AH235" s="162">
        <f t="shared" si="47"/>
        <v>1.464545157768149E-2</v>
      </c>
      <c r="AJ235" s="54">
        <v>7298583.8519638255</v>
      </c>
      <c r="AK235" s="156">
        <v>1283.9462530754965</v>
      </c>
      <c r="AL235" s="162">
        <f t="shared" si="48"/>
        <v>-3.9567291715758568E-4</v>
      </c>
      <c r="AM235" s="161">
        <f t="shared" si="48"/>
        <v>-3.9567291715747466E-4</v>
      </c>
      <c r="AN235" s="1"/>
    </row>
    <row r="236" spans="2:40" x14ac:dyDescent="0.2">
      <c r="B236" s="188" t="s">
        <v>523</v>
      </c>
      <c r="D236" s="54">
        <v>5881678</v>
      </c>
      <c r="E236" s="156">
        <v>1253.4761960040255</v>
      </c>
      <c r="G236" s="54">
        <v>5849638.6950756675</v>
      </c>
      <c r="H236" s="156">
        <v>1238.5481880062525</v>
      </c>
      <c r="J236" s="158">
        <f t="shared" si="40"/>
        <v>5.4771425372484028E-3</v>
      </c>
      <c r="K236" s="159">
        <f t="shared" si="40"/>
        <v>1.2052827772331742E-2</v>
      </c>
      <c r="L236" s="158">
        <f t="shared" si="41"/>
        <v>1.8491389542551362E-2</v>
      </c>
      <c r="M236" s="160">
        <f t="shared" si="42"/>
        <v>9.0547645222140982E-3</v>
      </c>
      <c r="N236" s="54">
        <v>5990438.3990618549</v>
      </c>
      <c r="P236" s="158">
        <f t="shared" si="43"/>
        <v>1.8491389542551362E-2</v>
      </c>
      <c r="Q236" s="161">
        <v>1.1873870566771805E-2</v>
      </c>
      <c r="R236" s="54">
        <v>5990438.3990618549</v>
      </c>
      <c r="S236" s="158">
        <f t="shared" si="44"/>
        <v>2.0639708954441227E-2</v>
      </c>
      <c r="T236" s="161">
        <v>1.4008231545021399E-2</v>
      </c>
      <c r="U236" s="54">
        <v>6003074.1220837403</v>
      </c>
      <c r="W236" s="158">
        <f t="shared" si="45"/>
        <v>1.9761356189321511E-2</v>
      </c>
      <c r="X236" s="161">
        <v>1.3135585765891244E-2</v>
      </c>
      <c r="Y236" s="54">
        <v>5997907.9339488959</v>
      </c>
      <c r="AA236" s="54">
        <v>5970649.7384309387</v>
      </c>
      <c r="AB236" s="54">
        <v>5997907.9339488959</v>
      </c>
      <c r="AC236" s="158">
        <f t="shared" si="46"/>
        <v>1.9761356189321511E-2</v>
      </c>
      <c r="AD236" s="161">
        <v>1.3135585765891244E-2</v>
      </c>
      <c r="AE236" s="54">
        <v>5997908</v>
      </c>
      <c r="AF236" s="156">
        <v>1269.9413540671871</v>
      </c>
      <c r="AG236" s="162">
        <f t="shared" si="47"/>
        <v>1.9761367419297793E-2</v>
      </c>
      <c r="AH236" s="162">
        <f t="shared" si="47"/>
        <v>1.3135596922902115E-2</v>
      </c>
      <c r="AJ236" s="54">
        <v>5970649.7384309387</v>
      </c>
      <c r="AK236" s="156">
        <v>1264.1699428340487</v>
      </c>
      <c r="AL236" s="162">
        <f t="shared" si="48"/>
        <v>4.5653760919199815E-3</v>
      </c>
      <c r="AM236" s="161">
        <f t="shared" si="48"/>
        <v>4.5653760919199815E-3</v>
      </c>
      <c r="AN236" s="1"/>
    </row>
    <row r="237" spans="2:40" x14ac:dyDescent="0.2">
      <c r="B237" s="188" t="s">
        <v>524</v>
      </c>
      <c r="D237" s="54">
        <v>6944556</v>
      </c>
      <c r="E237" s="156">
        <v>1258.4874935504822</v>
      </c>
      <c r="G237" s="54">
        <v>6763009.1740527116</v>
      </c>
      <c r="H237" s="156">
        <v>1215.9044861355549</v>
      </c>
      <c r="J237" s="158">
        <f t="shared" si="40"/>
        <v>2.6844089853348185E-2</v>
      </c>
      <c r="K237" s="159">
        <f t="shared" si="40"/>
        <v>3.5021671439231739E-2</v>
      </c>
      <c r="L237" s="158">
        <f t="shared" si="41"/>
        <v>1.9991180108562157E-2</v>
      </c>
      <c r="M237" s="160">
        <f t="shared" si="42"/>
        <v>9.0547645222140982E-3</v>
      </c>
      <c r="N237" s="54">
        <v>7083385.869769996</v>
      </c>
      <c r="P237" s="158">
        <f t="shared" si="43"/>
        <v>1.9991180108562157E-2</v>
      </c>
      <c r="Q237" s="161">
        <v>1.1932352624669074E-2</v>
      </c>
      <c r="R237" s="54">
        <v>7083385.869769996</v>
      </c>
      <c r="S237" s="158">
        <f t="shared" si="44"/>
        <v>2.1263523322926803E-2</v>
      </c>
      <c r="T237" s="161">
        <v>1.3194643208516155E-2</v>
      </c>
      <c r="U237" s="54">
        <v>7092221.7284733709</v>
      </c>
      <c r="W237" s="158">
        <f t="shared" si="45"/>
        <v>1.7510823191343228E-2</v>
      </c>
      <c r="X237" s="161">
        <v>9.4715927087618557E-3</v>
      </c>
      <c r="Y237" s="54">
        <v>7066160.8922583815</v>
      </c>
      <c r="AA237" s="54">
        <v>6902915.0450020274</v>
      </c>
      <c r="AB237" s="54">
        <v>7066160.8922583815</v>
      </c>
      <c r="AC237" s="158">
        <f t="shared" si="46"/>
        <v>1.7510823191343228E-2</v>
      </c>
      <c r="AD237" s="161">
        <v>9.4715927087618557E-3</v>
      </c>
      <c r="AE237" s="54">
        <v>7066162</v>
      </c>
      <c r="AF237" s="156">
        <v>1270.4075736765546</v>
      </c>
      <c r="AG237" s="162">
        <f t="shared" si="47"/>
        <v>1.7510982703573763E-2</v>
      </c>
      <c r="AH237" s="162">
        <f t="shared" si="47"/>
        <v>9.4717509607054051E-3</v>
      </c>
      <c r="AJ237" s="54">
        <v>6902915.0450020274</v>
      </c>
      <c r="AK237" s="156">
        <v>1241.0578123762816</v>
      </c>
      <c r="AL237" s="162">
        <f t="shared" si="48"/>
        <v>2.3648987990395387E-2</v>
      </c>
      <c r="AM237" s="161">
        <f t="shared" si="48"/>
        <v>2.3648987990395387E-2</v>
      </c>
      <c r="AN237" s="1"/>
    </row>
    <row r="238" spans="2:40" x14ac:dyDescent="0.2">
      <c r="B238" s="188" t="s">
        <v>525</v>
      </c>
      <c r="D238" s="54">
        <v>8470063</v>
      </c>
      <c r="E238" s="156">
        <v>1294.7681116300987</v>
      </c>
      <c r="G238" s="54">
        <v>8384177.0765539035</v>
      </c>
      <c r="H238" s="156">
        <v>1273.3056646560772</v>
      </c>
      <c r="J238" s="158">
        <f t="shared" si="40"/>
        <v>1.0243810771396245E-2</v>
      </c>
      <c r="K238" s="159">
        <f t="shared" si="40"/>
        <v>1.6855691111543614E-2</v>
      </c>
      <c r="L238" s="158">
        <f t="shared" si="41"/>
        <v>1.8446022877420365E-2</v>
      </c>
      <c r="M238" s="160">
        <f t="shared" si="42"/>
        <v>9.0547645222140982E-3</v>
      </c>
      <c r="N238" s="54">
        <v>8626301.9758711923</v>
      </c>
      <c r="P238" s="158">
        <f t="shared" si="43"/>
        <v>1.8446022877420365E-2</v>
      </c>
      <c r="Q238" s="161">
        <v>1.1823801754968111E-2</v>
      </c>
      <c r="R238" s="54">
        <v>8626301.9758711923</v>
      </c>
      <c r="S238" s="158">
        <f t="shared" si="44"/>
        <v>2.080710545069997E-2</v>
      </c>
      <c r="T238" s="161">
        <v>1.4169531908446054E-2</v>
      </c>
      <c r="U238" s="54">
        <v>8646300.4940150715</v>
      </c>
      <c r="W238" s="158">
        <f t="shared" si="45"/>
        <v>2.0388775971677431E-2</v>
      </c>
      <c r="X238" s="161">
        <v>1.3753922524794238E-2</v>
      </c>
      <c r="Y238" s="54">
        <v>8642757.2169729937</v>
      </c>
      <c r="AA238" s="54">
        <v>8557619.9280864634</v>
      </c>
      <c r="AB238" s="54">
        <v>8642757.2169729937</v>
      </c>
      <c r="AC238" s="158">
        <f t="shared" si="46"/>
        <v>2.0388775971677431E-2</v>
      </c>
      <c r="AD238" s="161">
        <v>1.3753922524794238E-2</v>
      </c>
      <c r="AE238" s="54">
        <v>8642758</v>
      </c>
      <c r="AF238" s="156">
        <v>1312.5763708434094</v>
      </c>
      <c r="AG238" s="162">
        <f t="shared" si="47"/>
        <v>2.038886841809795E-2</v>
      </c>
      <c r="AH238" s="162">
        <f t="shared" si="47"/>
        <v>1.3754014370102485E-2</v>
      </c>
      <c r="AJ238" s="54">
        <v>8557619.9280864634</v>
      </c>
      <c r="AK238" s="156">
        <v>1299.6464448345039</v>
      </c>
      <c r="AL238" s="162">
        <f t="shared" si="48"/>
        <v>9.9488026611358471E-3</v>
      </c>
      <c r="AM238" s="161">
        <f t="shared" si="48"/>
        <v>9.9488026611360691E-3</v>
      </c>
      <c r="AN238" s="1"/>
    </row>
    <row r="239" spans="2:40" x14ac:dyDescent="0.2">
      <c r="B239" s="188" t="s">
        <v>526</v>
      </c>
      <c r="D239" s="54">
        <v>7408265</v>
      </c>
      <c r="E239" s="156">
        <v>1325.1461033783401</v>
      </c>
      <c r="G239" s="54">
        <v>7228283.3779391879</v>
      </c>
      <c r="H239" s="156">
        <v>1283.3544732731743</v>
      </c>
      <c r="J239" s="158">
        <f t="shared" si="40"/>
        <v>2.4899635591227431E-2</v>
      </c>
      <c r="K239" s="159">
        <f t="shared" si="40"/>
        <v>3.2564370152992073E-2</v>
      </c>
      <c r="L239" s="158">
        <f t="shared" si="41"/>
        <v>1.9233767141059177E-2</v>
      </c>
      <c r="M239" s="160">
        <f t="shared" si="42"/>
        <v>9.0547645222140982E-3</v>
      </c>
      <c r="N239" s="54">
        <v>7550753.8439292582</v>
      </c>
      <c r="P239" s="158">
        <f t="shared" si="43"/>
        <v>1.9233767141059177E-2</v>
      </c>
      <c r="Q239" s="161">
        <v>1.1667985764769684E-2</v>
      </c>
      <c r="R239" s="54">
        <v>7550753.8439292582</v>
      </c>
      <c r="S239" s="158">
        <f t="shared" si="44"/>
        <v>2.1658373610098147E-2</v>
      </c>
      <c r="T239" s="161">
        <v>1.4074594358287174E-2</v>
      </c>
      <c r="U239" s="54">
        <v>7568715.9711726131</v>
      </c>
      <c r="W239" s="158">
        <f t="shared" si="45"/>
        <v>1.9492206761386965E-2</v>
      </c>
      <c r="X239" s="161">
        <v>1.1924506985482752E-2</v>
      </c>
      <c r="Y239" s="54">
        <v>7552668.4331231462</v>
      </c>
      <c r="AA239" s="54">
        <v>7377814.3419572441</v>
      </c>
      <c r="AB239" s="54">
        <v>7552668.4331231462</v>
      </c>
      <c r="AC239" s="158">
        <f t="shared" si="46"/>
        <v>1.9492206761386965E-2</v>
      </c>
      <c r="AD239" s="161">
        <v>1.1924506985482752E-2</v>
      </c>
      <c r="AE239" s="54">
        <v>7552669</v>
      </c>
      <c r="AF239" s="156">
        <v>1340.9479179917091</v>
      </c>
      <c r="AG239" s="162">
        <f t="shared" si="47"/>
        <v>1.9492283280903244E-2</v>
      </c>
      <c r="AH239" s="162">
        <f t="shared" si="47"/>
        <v>1.1924582936993611E-2</v>
      </c>
      <c r="AJ239" s="54">
        <v>7377814.3419572441</v>
      </c>
      <c r="AK239" s="156">
        <v>1309.9031324127852</v>
      </c>
      <c r="AL239" s="162">
        <f t="shared" si="48"/>
        <v>2.3700062096760455E-2</v>
      </c>
      <c r="AM239" s="161">
        <f t="shared" si="48"/>
        <v>2.3700062096760233E-2</v>
      </c>
      <c r="AN239" s="1"/>
    </row>
    <row r="240" spans="2:40" x14ac:dyDescent="0.2">
      <c r="B240" s="188" t="s">
        <v>527</v>
      </c>
      <c r="D240" s="54">
        <v>8057526</v>
      </c>
      <c r="E240" s="156">
        <v>1301.551102509831</v>
      </c>
      <c r="G240" s="54">
        <v>8061771.3137183599</v>
      </c>
      <c r="H240" s="156">
        <v>1293.8434381873824</v>
      </c>
      <c r="J240" s="158">
        <f t="shared" si="40"/>
        <v>-5.2659813248934206E-4</v>
      </c>
      <c r="K240" s="159">
        <f t="shared" si="40"/>
        <v>5.957184690944306E-3</v>
      </c>
      <c r="L240" s="158">
        <f t="shared" si="41"/>
        <v>1.830874400559912E-2</v>
      </c>
      <c r="M240" s="160">
        <f t="shared" si="42"/>
        <v>9.0547645222140982E-3</v>
      </c>
      <c r="N240" s="54">
        <v>8205049.1808524597</v>
      </c>
      <c r="P240" s="158">
        <f t="shared" si="43"/>
        <v>1.8365387575034919E-2</v>
      </c>
      <c r="Q240" s="161">
        <v>1.1801629088666665E-2</v>
      </c>
      <c r="R240" s="54">
        <v>8205505.5878859209</v>
      </c>
      <c r="S240" s="158">
        <f t="shared" si="44"/>
        <v>2.1135884079339862E-2</v>
      </c>
      <c r="T240" s="161">
        <v>1.4554268672299031E-2</v>
      </c>
      <c r="U240" s="54">
        <v>8227828.9355022665</v>
      </c>
      <c r="W240" s="158">
        <f t="shared" si="45"/>
        <v>2.066475350357222E-2</v>
      </c>
      <c r="X240" s="161">
        <v>1.4086174715168154E-2</v>
      </c>
      <c r="Y240" s="54">
        <v>8224032.7886386234</v>
      </c>
      <c r="AA240" s="54">
        <v>8228544.581063211</v>
      </c>
      <c r="AB240" s="54">
        <v>8224032.7886386234</v>
      </c>
      <c r="AC240" s="158">
        <f t="shared" si="46"/>
        <v>2.066475350357222E-2</v>
      </c>
      <c r="AD240" s="161">
        <v>1.4086174715168154E-2</v>
      </c>
      <c r="AE240" s="54">
        <v>8224031</v>
      </c>
      <c r="AF240" s="156">
        <v>1319.8846916797258</v>
      </c>
      <c r="AG240" s="162">
        <f t="shared" si="47"/>
        <v>2.0664531519972718E-2</v>
      </c>
      <c r="AH240" s="162">
        <f t="shared" si="47"/>
        <v>1.4085954162338599E-2</v>
      </c>
      <c r="AJ240" s="54">
        <v>8228544.581063211</v>
      </c>
      <c r="AK240" s="156">
        <v>1320.6090817689642</v>
      </c>
      <c r="AL240" s="162">
        <f t="shared" si="48"/>
        <v>-5.485272661216456E-4</v>
      </c>
      <c r="AM240" s="161">
        <f t="shared" si="48"/>
        <v>-5.4852726612175662E-4</v>
      </c>
      <c r="AN240" s="1"/>
    </row>
    <row r="241" spans="2:40" x14ac:dyDescent="0.2">
      <c r="B241" s="188"/>
      <c r="D241" s="1"/>
      <c r="G241" s="1"/>
      <c r="N241" s="1"/>
      <c r="P241" s="52"/>
      <c r="R241" s="1"/>
      <c r="T241" s="51"/>
      <c r="U241" s="1"/>
      <c r="W241" s="52"/>
      <c r="X241" s="51"/>
      <c r="Y241" s="1"/>
      <c r="AA241" s="1"/>
      <c r="AB241" s="1"/>
      <c r="AC241" s="52"/>
      <c r="AD241" s="51"/>
      <c r="AE241" s="1"/>
      <c r="AF241" s="74"/>
      <c r="AJ241" s="1"/>
      <c r="AK241" s="74"/>
      <c r="AN241" s="1"/>
    </row>
    <row r="242" spans="2:40" x14ac:dyDescent="0.2">
      <c r="B242" s="188" t="s">
        <v>12</v>
      </c>
      <c r="D242" s="155">
        <f>SUM(D231:D240)</f>
        <v>72051316</v>
      </c>
      <c r="E242" s="157">
        <v>1238.55427934982</v>
      </c>
      <c r="G242" s="155">
        <f>SUM(G231:G240)</f>
        <v>72057674.199341565</v>
      </c>
      <c r="H242" s="157">
        <v>1229.8165981325378</v>
      </c>
      <c r="J242" s="158">
        <f>D242/G242-1</f>
        <v>-8.8237643140920419E-5</v>
      </c>
      <c r="K242" s="159">
        <f>E242/H242-1</f>
        <v>7.1048652543397317E-3</v>
      </c>
      <c r="L242" s="158">
        <f>N242/$D242-1</f>
        <v>1.9118198140399612E-2</v>
      </c>
      <c r="M242" s="160">
        <f>M$219</f>
        <v>9.0547645222140982E-3</v>
      </c>
      <c r="N242" s="155">
        <f>SUM(N231:N240)</f>
        <v>73428807.335564539</v>
      </c>
      <c r="P242" s="158">
        <f>R242/$D242-1</f>
        <v>1.912453261225644E-2</v>
      </c>
      <c r="Q242" s="161">
        <v>1.184558095455035E-2</v>
      </c>
      <c r="R242" s="155">
        <f>SUM(R231:R240)</f>
        <v>73429263.742597997</v>
      </c>
      <c r="S242" s="158">
        <f>U242/$D242-1</f>
        <v>2.1029908038398659E-2</v>
      </c>
      <c r="T242" s="161">
        <v>1.3737347508397946E-2</v>
      </c>
      <c r="U242" s="155">
        <f>SUM(U231:U240)</f>
        <v>73566548.549525604</v>
      </c>
      <c r="W242" s="158">
        <f>Y242/$D242-1</f>
        <v>2.0226427952142911E-2</v>
      </c>
      <c r="X242" s="161">
        <v>1.2939606164090511E-2</v>
      </c>
      <c r="Y242" s="155">
        <f>SUM(Y231:Y240)</f>
        <v>73508656.751931086</v>
      </c>
      <c r="AA242" s="155">
        <f>SUM(AA231:AA240)</f>
        <v>73548325.97993049</v>
      </c>
      <c r="AB242" s="155">
        <f>SUM(AB231:AB240)</f>
        <v>73508656.751931086</v>
      </c>
      <c r="AC242" s="158">
        <f>AB242/$D242-1</f>
        <v>2.0226427952142911E-2</v>
      </c>
      <c r="AD242" s="161">
        <v>1.2939606164090511E-2</v>
      </c>
      <c r="AE242" s="155">
        <f>SUM(AE231:AE240)</f>
        <v>73508656</v>
      </c>
      <c r="AF242" s="157">
        <v>1254.5806711041616</v>
      </c>
      <c r="AG242" s="162">
        <f t="shared" ref="AG242:AH242" si="49">AE242/D242 - 1</f>
        <v>2.0226417516093775E-2</v>
      </c>
      <c r="AH242" s="162">
        <f t="shared" si="49"/>
        <v>1.2939595802579307E-2</v>
      </c>
      <c r="AJ242" s="155">
        <f>SUM(AJ231:AJ240)</f>
        <v>73548325.97993049</v>
      </c>
      <c r="AK242" s="157">
        <v>1255.2577232059425</v>
      </c>
      <c r="AL242" s="162">
        <f t="shared" ref="AL242:AM242" si="50">AE242/AJ242-1</f>
        <v>-5.3937298234785214E-4</v>
      </c>
      <c r="AM242" s="161">
        <f t="shared" si="50"/>
        <v>-5.3937298234796316E-4</v>
      </c>
      <c r="AN242" s="1"/>
    </row>
    <row r="243" spans="2:40" x14ac:dyDescent="0.2">
      <c r="B243" s="188"/>
      <c r="D243" s="1"/>
      <c r="G243" s="1"/>
      <c r="N243" s="1"/>
      <c r="P243" s="52"/>
      <c r="R243" s="1"/>
      <c r="T243" s="51"/>
      <c r="U243" s="1"/>
      <c r="W243" s="52"/>
      <c r="X243" s="51"/>
      <c r="Y243" s="1"/>
      <c r="AA243" s="1"/>
      <c r="AB243" s="1"/>
      <c r="AC243" s="52"/>
      <c r="AD243" s="51"/>
      <c r="AE243" s="1"/>
      <c r="AF243" s="74"/>
      <c r="AJ243" s="1"/>
      <c r="AK243" s="74"/>
      <c r="AN243" s="1"/>
    </row>
    <row r="244" spans="2:40" x14ac:dyDescent="0.2">
      <c r="B244" s="204" t="s">
        <v>495</v>
      </c>
      <c r="D244" s="1"/>
      <c r="G244" s="1"/>
      <c r="N244" s="1"/>
      <c r="P244" s="52"/>
      <c r="R244" s="1"/>
      <c r="T244" s="51"/>
      <c r="U244" s="1"/>
      <c r="W244" s="52"/>
      <c r="X244" s="51"/>
      <c r="Y244" s="1"/>
      <c r="AA244" s="1"/>
      <c r="AB244" s="1"/>
      <c r="AC244" s="52"/>
      <c r="AD244" s="51"/>
      <c r="AE244" s="1"/>
      <c r="AF244" s="74"/>
      <c r="AJ244" s="1"/>
      <c r="AK244" s="74"/>
      <c r="AN244" s="1"/>
    </row>
    <row r="245" spans="2:40" x14ac:dyDescent="0.2">
      <c r="B245" s="188" t="s">
        <v>528</v>
      </c>
      <c r="D245" s="54">
        <v>7032449</v>
      </c>
      <c r="E245" s="156">
        <v>1182.1842666665414</v>
      </c>
      <c r="G245" s="54">
        <v>6904244.4067097362</v>
      </c>
      <c r="H245" s="156">
        <v>1147.1922810799133</v>
      </c>
      <c r="J245" s="158">
        <f t="shared" ref="J245:K254" si="51">D245/G245-1</f>
        <v>1.8568953492676288E-2</v>
      </c>
      <c r="K245" s="159">
        <f t="shared" si="51"/>
        <v>3.0502284720472783E-2</v>
      </c>
      <c r="L245" s="158">
        <f t="shared" ref="L245:L254" si="52">N245/$D245-1</f>
        <v>2.3986562705583525E-2</v>
      </c>
      <c r="M245" s="160">
        <f t="shared" ref="M245:M254" si="53">M$219</f>
        <v>9.0547645222140982E-3</v>
      </c>
      <c r="N245" s="54">
        <v>7201133.2789123179</v>
      </c>
      <c r="P245" s="158">
        <f t="shared" ref="P245:P254" si="54">R245/$D245-1</f>
        <v>2.3986562705583525E-2</v>
      </c>
      <c r="Q245" s="161">
        <v>1.2128684264398837E-2</v>
      </c>
      <c r="R245" s="54">
        <v>7201133.2789123179</v>
      </c>
      <c r="S245" s="158">
        <f t="shared" ref="S245:S254" si="55">U245/$D245-1</f>
        <v>2.4326758219743283E-2</v>
      </c>
      <c r="T245" s="161">
        <v>1.2464940276615932E-2</v>
      </c>
      <c r="U245" s="54">
        <v>7203525.6865156759</v>
      </c>
      <c r="W245" s="158">
        <f t="shared" ref="W245:W254" si="56">Y245/$D245-1</f>
        <v>2.1913757907968234E-2</v>
      </c>
      <c r="X245" s="161">
        <v>1.0079882777195737E-2</v>
      </c>
      <c r="Y245" s="54">
        <v>7186556.3848861326</v>
      </c>
      <c r="AA245" s="54">
        <v>7047072.0004787436</v>
      </c>
      <c r="AB245" s="54">
        <v>7186556.3848861326</v>
      </c>
      <c r="AC245" s="158">
        <f t="shared" ref="AC245:AC254" si="57">AB245/$D245-1</f>
        <v>2.1913757907968234E-2</v>
      </c>
      <c r="AD245" s="161">
        <v>1.0079882777195737E-2</v>
      </c>
      <c r="AE245" s="54">
        <v>7186557</v>
      </c>
      <c r="AF245" s="156">
        <v>1194.1006477013934</v>
      </c>
      <c r="AG245" s="162">
        <f t="shared" ref="AG245:AH254" si="58">AE245/D245 - 1</f>
        <v>2.1913845375913787E-2</v>
      </c>
      <c r="AH245" s="162">
        <f t="shared" si="58"/>
        <v>1.007996923225285E-2</v>
      </c>
      <c r="AJ245" s="54">
        <v>7047072.0004787436</v>
      </c>
      <c r="AK245" s="156">
        <v>1170.9241630129732</v>
      </c>
      <c r="AL245" s="162">
        <f t="shared" ref="AL245:AM254" si="59">AE245/AJ245-1</f>
        <v>1.9793326861394345E-2</v>
      </c>
      <c r="AM245" s="161">
        <f t="shared" si="59"/>
        <v>1.9793326861394345E-2</v>
      </c>
      <c r="AN245" s="1"/>
    </row>
    <row r="246" spans="2:40" x14ac:dyDescent="0.2">
      <c r="B246" s="188" t="s">
        <v>529</v>
      </c>
      <c r="D246" s="54">
        <v>7613298</v>
      </c>
      <c r="E246" s="156">
        <v>1166.3585021925458</v>
      </c>
      <c r="G246" s="54">
        <v>7691491.088519603</v>
      </c>
      <c r="H246" s="156">
        <v>1166.3339615419873</v>
      </c>
      <c r="J246" s="158">
        <f t="shared" si="51"/>
        <v>-1.0166180733969132E-2</v>
      </c>
      <c r="K246" s="159">
        <f t="shared" si="51"/>
        <v>2.1040843675823595E-5</v>
      </c>
      <c r="L246" s="158">
        <f t="shared" si="52"/>
        <v>2.2280294079146445E-2</v>
      </c>
      <c r="M246" s="160">
        <f t="shared" si="53"/>
        <v>9.0547645222140982E-3</v>
      </c>
      <c r="N246" s="54">
        <v>7782924.518352177</v>
      </c>
      <c r="P246" s="158">
        <f t="shared" si="54"/>
        <v>2.2340242741797134E-2</v>
      </c>
      <c r="Q246" s="161">
        <v>1.1925655292949866E-2</v>
      </c>
      <c r="R246" s="54">
        <v>7783380.9253856381</v>
      </c>
      <c r="S246" s="158">
        <f t="shared" si="55"/>
        <v>2.2927432321671937E-2</v>
      </c>
      <c r="T246" s="161">
        <v>1.2506863168326499E-2</v>
      </c>
      <c r="U246" s="54">
        <v>7787851.3746397207</v>
      </c>
      <c r="W246" s="158">
        <f t="shared" si="56"/>
        <v>2.202978042363779E-2</v>
      </c>
      <c r="X246" s="161">
        <v>1.1618355656671575E-2</v>
      </c>
      <c r="Y246" s="54">
        <v>7781017.2832397204</v>
      </c>
      <c r="AA246" s="54">
        <v>7850604.3962120991</v>
      </c>
      <c r="AB246" s="54">
        <v>7781017.2832397204</v>
      </c>
      <c r="AC246" s="158">
        <f t="shared" si="57"/>
        <v>2.202978042363779E-2</v>
      </c>
      <c r="AD246" s="161">
        <v>1.1618355656671575E-2</v>
      </c>
      <c r="AE246" s="54">
        <v>7781019</v>
      </c>
      <c r="AF246" s="156">
        <v>1179.9099304228937</v>
      </c>
      <c r="AG246" s="162">
        <f t="shared" si="58"/>
        <v>2.2030005918591389E-2</v>
      </c>
      <c r="AH246" s="162">
        <f t="shared" si="58"/>
        <v>1.1618578854506234E-2</v>
      </c>
      <c r="AJ246" s="54">
        <v>7850604.3962120991</v>
      </c>
      <c r="AK246" s="156">
        <v>1190.4618260040597</v>
      </c>
      <c r="AL246" s="162">
        <f t="shared" si="59"/>
        <v>-8.8636992389622415E-3</v>
      </c>
      <c r="AM246" s="161">
        <f t="shared" si="59"/>
        <v>-8.8636992389624636E-3</v>
      </c>
      <c r="AN246" s="1"/>
    </row>
    <row r="247" spans="2:40" x14ac:dyDescent="0.2">
      <c r="B247" s="188" t="s">
        <v>530</v>
      </c>
      <c r="D247" s="54">
        <v>7407557</v>
      </c>
      <c r="E247" s="156">
        <v>1272.2376540823877</v>
      </c>
      <c r="G247" s="54">
        <v>7403355.8768381383</v>
      </c>
      <c r="H247" s="156">
        <v>1262.5029743538698</v>
      </c>
      <c r="J247" s="158">
        <f t="shared" si="51"/>
        <v>5.6746200395485502E-4</v>
      </c>
      <c r="K247" s="159">
        <f t="shared" si="51"/>
        <v>7.7106192430951292E-3</v>
      </c>
      <c r="L247" s="158">
        <f t="shared" si="52"/>
        <v>1.8964466927480439E-2</v>
      </c>
      <c r="M247" s="160">
        <f t="shared" si="53"/>
        <v>9.0547645222140982E-3</v>
      </c>
      <c r="N247" s="54">
        <v>7548037.3697399255</v>
      </c>
      <c r="P247" s="158">
        <f t="shared" si="54"/>
        <v>1.8964466927480439E-2</v>
      </c>
      <c r="Q247" s="161">
        <v>1.1741536783282047E-2</v>
      </c>
      <c r="R247" s="54">
        <v>7548037.3697399255</v>
      </c>
      <c r="S247" s="158">
        <f t="shared" si="55"/>
        <v>2.1081660662309876E-2</v>
      </c>
      <c r="T247" s="161">
        <v>1.3843722789240953E-2</v>
      </c>
      <c r="U247" s="54">
        <v>7563720.6030107178</v>
      </c>
      <c r="W247" s="158">
        <f t="shared" si="56"/>
        <v>2.0546491914047005E-2</v>
      </c>
      <c r="X247" s="161">
        <v>1.3312347584923501E-2</v>
      </c>
      <c r="Y247" s="54">
        <v>7559756.310003343</v>
      </c>
      <c r="AA247" s="54">
        <v>7556508.5527018188</v>
      </c>
      <c r="AB247" s="54">
        <v>7559756.310003343</v>
      </c>
      <c r="AC247" s="158">
        <f t="shared" si="57"/>
        <v>2.0546491914047005E-2</v>
      </c>
      <c r="AD247" s="161">
        <v>1.3312347584923501E-2</v>
      </c>
      <c r="AE247" s="54">
        <v>7559756</v>
      </c>
      <c r="AF247" s="156">
        <v>1289.1740710789259</v>
      </c>
      <c r="AG247" s="162">
        <f t="shared" si="58"/>
        <v>2.0546450064441002E-2</v>
      </c>
      <c r="AH247" s="162">
        <f t="shared" si="58"/>
        <v>1.3312306031968202E-2</v>
      </c>
      <c r="AJ247" s="54">
        <v>7556508.5527018188</v>
      </c>
      <c r="AK247" s="156">
        <v>1288.6202800764106</v>
      </c>
      <c r="AL247" s="162">
        <f t="shared" si="59"/>
        <v>4.2975499538333573E-4</v>
      </c>
      <c r="AM247" s="161">
        <f t="shared" si="59"/>
        <v>4.2975499538355777E-4</v>
      </c>
      <c r="AN247" s="1"/>
    </row>
    <row r="248" spans="2:40" x14ac:dyDescent="0.2">
      <c r="B248" s="188" t="s">
        <v>531</v>
      </c>
      <c r="D248" s="54">
        <v>9273499</v>
      </c>
      <c r="E248" s="156">
        <v>1195.7208659980281</v>
      </c>
      <c r="G248" s="54">
        <v>9350710.3077383991</v>
      </c>
      <c r="H248" s="156">
        <v>1197.1579988683204</v>
      </c>
      <c r="J248" s="158">
        <f t="shared" si="51"/>
        <v>-8.2572665816094126E-3</v>
      </c>
      <c r="K248" s="159">
        <f t="shared" si="51"/>
        <v>-1.2004538011279875E-3</v>
      </c>
      <c r="L248" s="158">
        <f t="shared" si="52"/>
        <v>1.9102571674441293E-2</v>
      </c>
      <c r="M248" s="160">
        <f t="shared" si="53"/>
        <v>9.0547645222140982E-3</v>
      </c>
      <c r="N248" s="54">
        <v>9450646.6793203596</v>
      </c>
      <c r="P248" s="158">
        <f t="shared" si="54"/>
        <v>1.9102571674441293E-2</v>
      </c>
      <c r="Q248" s="161">
        <v>1.1902312042983976E-2</v>
      </c>
      <c r="R248" s="54">
        <v>9450646.6793203596</v>
      </c>
      <c r="S248" s="158">
        <f t="shared" si="55"/>
        <v>2.0565005378964996E-2</v>
      </c>
      <c r="T248" s="161">
        <v>1.3354413222932626E-2</v>
      </c>
      <c r="U248" s="54">
        <v>9464208.5568168275</v>
      </c>
      <c r="W248" s="158">
        <f t="shared" si="56"/>
        <v>2.0352641359356216E-2</v>
      </c>
      <c r="X248" s="161">
        <v>1.3143549617629535E-2</v>
      </c>
      <c r="Y248" s="54">
        <v>9462239.1992933489</v>
      </c>
      <c r="AA248" s="54">
        <v>9544147.7607908137</v>
      </c>
      <c r="AB248" s="54">
        <v>9462239.1992933489</v>
      </c>
      <c r="AC248" s="158">
        <f t="shared" si="57"/>
        <v>2.0352641359356216E-2</v>
      </c>
      <c r="AD248" s="161">
        <v>1.3143549617629535E-2</v>
      </c>
      <c r="AE248" s="54">
        <v>9462241</v>
      </c>
      <c r="AF248" s="156">
        <v>1211.4371130709922</v>
      </c>
      <c r="AG248" s="162">
        <f t="shared" si="58"/>
        <v>2.0352835537050362E-2</v>
      </c>
      <c r="AH248" s="162">
        <f t="shared" si="58"/>
        <v>1.3143742423400884E-2</v>
      </c>
      <c r="AJ248" s="54">
        <v>9544147.7607908137</v>
      </c>
      <c r="AK248" s="156">
        <v>1221.9235179124478</v>
      </c>
      <c r="AL248" s="162">
        <f t="shared" si="59"/>
        <v>-8.5818831438572163E-3</v>
      </c>
      <c r="AM248" s="161">
        <f t="shared" si="59"/>
        <v>-8.5818831438573273E-3</v>
      </c>
      <c r="AN248" s="1"/>
    </row>
    <row r="249" spans="2:40" x14ac:dyDescent="0.2">
      <c r="B249" s="188" t="s">
        <v>532</v>
      </c>
      <c r="D249" s="54">
        <v>6637604</v>
      </c>
      <c r="E249" s="156">
        <v>1241.1063731905417</v>
      </c>
      <c r="G249" s="54">
        <v>6691109.1188278403</v>
      </c>
      <c r="H249" s="156">
        <v>1242.0279801278728</v>
      </c>
      <c r="J249" s="158">
        <f t="shared" si="51"/>
        <v>-7.9964498975639842E-3</v>
      </c>
      <c r="K249" s="159">
        <f t="shared" si="51"/>
        <v>-7.4201785473149151E-4</v>
      </c>
      <c r="L249" s="158">
        <f t="shared" si="52"/>
        <v>1.9209234280320953E-2</v>
      </c>
      <c r="M249" s="160">
        <f t="shared" si="53"/>
        <v>9.0547645222140982E-3</v>
      </c>
      <c r="N249" s="54">
        <v>6765107.2902959948</v>
      </c>
      <c r="P249" s="158">
        <f t="shared" si="54"/>
        <v>1.9209234280320953E-2</v>
      </c>
      <c r="Q249" s="161">
        <v>1.1809959759000233E-2</v>
      </c>
      <c r="R249" s="54">
        <v>6765107.2902959948</v>
      </c>
      <c r="S249" s="158">
        <f t="shared" si="55"/>
        <v>2.0978618704322827E-2</v>
      </c>
      <c r="T249" s="161">
        <v>1.3566498772416447E-2</v>
      </c>
      <c r="U249" s="54">
        <v>6776851.763426288</v>
      </c>
      <c r="W249" s="158">
        <f t="shared" si="56"/>
        <v>2.0510312580832357E-2</v>
      </c>
      <c r="X249" s="161">
        <v>1.3101592466599588E-2</v>
      </c>
      <c r="Y249" s="54">
        <v>6773743.3328277832</v>
      </c>
      <c r="AA249" s="54">
        <v>6829527.5986486413</v>
      </c>
      <c r="AB249" s="54">
        <v>6773743.3328277832</v>
      </c>
      <c r="AC249" s="158">
        <f t="shared" si="57"/>
        <v>2.0510312580832357E-2</v>
      </c>
      <c r="AD249" s="161">
        <v>1.3101592466599588E-2</v>
      </c>
      <c r="AE249" s="54">
        <v>6773741</v>
      </c>
      <c r="AF249" s="156">
        <v>1257.3664100718165</v>
      </c>
      <c r="AG249" s="162">
        <f t="shared" si="58"/>
        <v>2.0509961124526299E-2</v>
      </c>
      <c r="AH249" s="162">
        <f t="shared" si="58"/>
        <v>1.3101243561802534E-2</v>
      </c>
      <c r="AJ249" s="54">
        <v>6829527.5986486413</v>
      </c>
      <c r="AK249" s="156">
        <v>1267.7217211581069</v>
      </c>
      <c r="AL249" s="162">
        <f t="shared" si="59"/>
        <v>-8.1684417908611806E-3</v>
      </c>
      <c r="AM249" s="161">
        <f t="shared" si="59"/>
        <v>-8.1684417908611806E-3</v>
      </c>
      <c r="AN249" s="1"/>
    </row>
    <row r="250" spans="2:40" x14ac:dyDescent="0.2">
      <c r="B250" s="188" t="s">
        <v>533</v>
      </c>
      <c r="D250" s="54">
        <v>6584193</v>
      </c>
      <c r="E250" s="156">
        <v>1271.5180037386122</v>
      </c>
      <c r="G250" s="54">
        <v>6497562.640939137</v>
      </c>
      <c r="H250" s="156">
        <v>1247.4676129534319</v>
      </c>
      <c r="J250" s="158">
        <f t="shared" si="51"/>
        <v>1.3332747038871551E-2</v>
      </c>
      <c r="K250" s="159">
        <f t="shared" si="51"/>
        <v>1.9279370891433389E-2</v>
      </c>
      <c r="L250" s="158">
        <f t="shared" si="52"/>
        <v>1.7775313452183861E-2</v>
      </c>
      <c r="M250" s="160">
        <f t="shared" si="53"/>
        <v>9.0547645222140982E-3</v>
      </c>
      <c r="N250" s="54">
        <v>6701229.0944046751</v>
      </c>
      <c r="P250" s="158">
        <f t="shared" si="54"/>
        <v>1.7775313452183861E-2</v>
      </c>
      <c r="Q250" s="161">
        <v>1.1837464489116822E-2</v>
      </c>
      <c r="R250" s="54">
        <v>6701229.0944046751</v>
      </c>
      <c r="S250" s="158">
        <f t="shared" si="55"/>
        <v>2.021380983217802E-2</v>
      </c>
      <c r="T250" s="161">
        <v>1.4261734327152276E-2</v>
      </c>
      <c r="U250" s="54">
        <v>6717284.6252003573</v>
      </c>
      <c r="W250" s="158">
        <f t="shared" si="56"/>
        <v>1.8079432486792557E-2</v>
      </c>
      <c r="X250" s="161">
        <v>1.2139809249118505E-2</v>
      </c>
      <c r="Y250" s="54">
        <v>6703231.4728235118</v>
      </c>
      <c r="AA250" s="54">
        <v>6631977.2390763117</v>
      </c>
      <c r="AB250" s="54">
        <v>6703231.4728235118</v>
      </c>
      <c r="AC250" s="158">
        <f t="shared" si="57"/>
        <v>1.8079432486792557E-2</v>
      </c>
      <c r="AD250" s="161">
        <v>1.2139809249118505E-2</v>
      </c>
      <c r="AE250" s="54">
        <v>6703229</v>
      </c>
      <c r="AF250" s="156">
        <v>1286.9535150032191</v>
      </c>
      <c r="AG250" s="162">
        <f t="shared" si="58"/>
        <v>1.8079056917073899E-2</v>
      </c>
      <c r="AH250" s="162">
        <f t="shared" si="58"/>
        <v>1.2139435870528237E-2</v>
      </c>
      <c r="AJ250" s="54">
        <v>6631977.2390763117</v>
      </c>
      <c r="AK250" s="156">
        <v>1273.2738832659013</v>
      </c>
      <c r="AL250" s="162">
        <f t="shared" si="59"/>
        <v>1.0743667891962128E-2</v>
      </c>
      <c r="AM250" s="161">
        <f t="shared" si="59"/>
        <v>1.0743667891962128E-2</v>
      </c>
      <c r="AN250" s="1"/>
    </row>
    <row r="251" spans="2:40" x14ac:dyDescent="0.2">
      <c r="B251" s="188" t="s">
        <v>534</v>
      </c>
      <c r="D251" s="54">
        <v>5984179</v>
      </c>
      <c r="E251" s="156">
        <v>1250.0716346753024</v>
      </c>
      <c r="G251" s="54">
        <v>5985114.8425355656</v>
      </c>
      <c r="H251" s="156">
        <v>1243.2647256185242</v>
      </c>
      <c r="J251" s="158">
        <f t="shared" si="51"/>
        <v>-1.5636166726740175E-4</v>
      </c>
      <c r="K251" s="159">
        <f t="shared" si="51"/>
        <v>5.4750278975315148E-3</v>
      </c>
      <c r="L251" s="158">
        <f t="shared" si="52"/>
        <v>1.7581325319125041E-2</v>
      </c>
      <c r="M251" s="160">
        <f t="shared" si="53"/>
        <v>9.0547645222140982E-3</v>
      </c>
      <c r="N251" s="54">
        <v>6089388.7977668764</v>
      </c>
      <c r="P251" s="158">
        <f t="shared" si="54"/>
        <v>1.7581325319125041E-2</v>
      </c>
      <c r="Q251" s="161">
        <v>1.1882131706411725E-2</v>
      </c>
      <c r="R251" s="54">
        <v>6089388.7977668764</v>
      </c>
      <c r="S251" s="158">
        <f t="shared" si="55"/>
        <v>2.0116344708207778E-2</v>
      </c>
      <c r="T251" s="161">
        <v>1.4402953147919284E-2</v>
      </c>
      <c r="U251" s="54">
        <v>6104558.8075596178</v>
      </c>
      <c r="W251" s="158">
        <f t="shared" si="56"/>
        <v>1.9754070575825011E-2</v>
      </c>
      <c r="X251" s="161">
        <v>1.4042708013484839E-2</v>
      </c>
      <c r="Y251" s="54">
        <v>6102390.8943043696</v>
      </c>
      <c r="AA251" s="54">
        <v>6108928.4709406914</v>
      </c>
      <c r="AB251" s="54">
        <v>6102390.8943043696</v>
      </c>
      <c r="AC251" s="158">
        <f t="shared" si="57"/>
        <v>1.9754070575825011E-2</v>
      </c>
      <c r="AD251" s="161">
        <v>1.4042708013484839E-2</v>
      </c>
      <c r="AE251" s="54">
        <v>6102390</v>
      </c>
      <c r="AF251" s="156">
        <v>1267.6258398666043</v>
      </c>
      <c r="AG251" s="162">
        <f t="shared" si="58"/>
        <v>1.9753921131035579E-2</v>
      </c>
      <c r="AH251" s="162">
        <f t="shared" si="58"/>
        <v>1.4042559405694766E-2</v>
      </c>
      <c r="AJ251" s="54">
        <v>6108928.4709406914</v>
      </c>
      <c r="AK251" s="156">
        <v>1268.9840511113196</v>
      </c>
      <c r="AL251" s="162">
        <f t="shared" si="59"/>
        <v>-1.0703138810339574E-3</v>
      </c>
      <c r="AM251" s="161">
        <f t="shared" si="59"/>
        <v>-1.0703138810340684E-3</v>
      </c>
      <c r="AN251" s="1"/>
    </row>
    <row r="252" spans="2:40" x14ac:dyDescent="0.2">
      <c r="B252" s="188" t="s">
        <v>535</v>
      </c>
      <c r="D252" s="54">
        <v>6446449</v>
      </c>
      <c r="E252" s="156">
        <v>1255.6819508513242</v>
      </c>
      <c r="G252" s="54">
        <v>6514188.7314231973</v>
      </c>
      <c r="H252" s="156">
        <v>1262.8312936686566</v>
      </c>
      <c r="J252" s="158">
        <f t="shared" si="51"/>
        <v>-1.0398797796022374E-2</v>
      </c>
      <c r="K252" s="159">
        <f t="shared" si="51"/>
        <v>-5.6613601936983393E-3</v>
      </c>
      <c r="L252" s="158">
        <f t="shared" si="52"/>
        <v>1.6736418620052929E-2</v>
      </c>
      <c r="M252" s="160">
        <f t="shared" si="53"/>
        <v>9.0547645222140982E-3</v>
      </c>
      <c r="N252" s="54">
        <v>6554339.4690768216</v>
      </c>
      <c r="P252" s="158">
        <f t="shared" si="54"/>
        <v>1.6736418620052929E-2</v>
      </c>
      <c r="Q252" s="161">
        <v>1.1892268801876993E-2</v>
      </c>
      <c r="R252" s="54">
        <v>6554339.4690768216</v>
      </c>
      <c r="S252" s="158">
        <f t="shared" si="55"/>
        <v>1.9868988667141263E-2</v>
      </c>
      <c r="T252" s="161">
        <v>1.5009913998880187E-2</v>
      </c>
      <c r="U252" s="54">
        <v>6574533.4221243048</v>
      </c>
      <c r="W252" s="158">
        <f t="shared" si="56"/>
        <v>1.9868988667141263E-2</v>
      </c>
      <c r="X252" s="161">
        <v>1.5009913998880187E-2</v>
      </c>
      <c r="Y252" s="54">
        <v>6574533.4221243048</v>
      </c>
      <c r="AA252" s="54">
        <v>6648947.2722654305</v>
      </c>
      <c r="AB252" s="54">
        <v>6574533.4221243048</v>
      </c>
      <c r="AC252" s="158">
        <f t="shared" si="57"/>
        <v>1.9868988667141263E-2</v>
      </c>
      <c r="AD252" s="161">
        <v>1.5009913998880187E-2</v>
      </c>
      <c r="AE252" s="54">
        <v>6574534</v>
      </c>
      <c r="AF252" s="156">
        <v>1274.529740969703</v>
      </c>
      <c r="AG252" s="162">
        <f t="shared" si="58"/>
        <v>1.9869078309624477E-2</v>
      </c>
      <c r="AH252" s="162">
        <f t="shared" si="58"/>
        <v>1.5010003214269707E-2</v>
      </c>
      <c r="AJ252" s="54">
        <v>6648947.2722654305</v>
      </c>
      <c r="AK252" s="156">
        <v>1288.9553913085965</v>
      </c>
      <c r="AL252" s="162">
        <f t="shared" si="59"/>
        <v>-1.1191737461331397E-2</v>
      </c>
      <c r="AM252" s="161">
        <f t="shared" si="59"/>
        <v>-1.1191737461331397E-2</v>
      </c>
      <c r="AN252" s="1"/>
    </row>
    <row r="253" spans="2:40" x14ac:dyDescent="0.2">
      <c r="B253" s="188" t="s">
        <v>536</v>
      </c>
      <c r="D253" s="54">
        <v>7499259</v>
      </c>
      <c r="E253" s="156">
        <v>1262.6463711583337</v>
      </c>
      <c r="G253" s="54">
        <v>7497908.8349032067</v>
      </c>
      <c r="H253" s="156">
        <v>1255.7839721847047</v>
      </c>
      <c r="J253" s="158">
        <f t="shared" si="51"/>
        <v>1.8007222100480114E-4</v>
      </c>
      <c r="K253" s="159">
        <f t="shared" si="51"/>
        <v>5.4646333490706578E-3</v>
      </c>
      <c r="L253" s="158">
        <f t="shared" si="52"/>
        <v>1.7275980887819564E-2</v>
      </c>
      <c r="M253" s="160">
        <f t="shared" si="53"/>
        <v>9.0547645222140982E-3</v>
      </c>
      <c r="N253" s="54">
        <v>7628816.0551568083</v>
      </c>
      <c r="P253" s="158">
        <f t="shared" si="54"/>
        <v>1.7275980887819564E-2</v>
      </c>
      <c r="Q253" s="161">
        <v>1.1929341208203548E-2</v>
      </c>
      <c r="R253" s="54">
        <v>7628816.0551568083</v>
      </c>
      <c r="S253" s="158">
        <f t="shared" si="55"/>
        <v>2.0137215269751874E-2</v>
      </c>
      <c r="T253" s="161">
        <v>1.4775537400336214E-2</v>
      </c>
      <c r="U253" s="54">
        <v>7650273.1928466242</v>
      </c>
      <c r="W253" s="158">
        <f t="shared" si="56"/>
        <v>1.9822222664595435E-2</v>
      </c>
      <c r="X253" s="161">
        <v>1.4462200345878973E-2</v>
      </c>
      <c r="Y253" s="54">
        <v>7647910.981717471</v>
      </c>
      <c r="AA253" s="54">
        <v>7653017.5208222438</v>
      </c>
      <c r="AB253" s="54">
        <v>7647910.981717471</v>
      </c>
      <c r="AC253" s="158">
        <f t="shared" si="57"/>
        <v>1.9822222664595435E-2</v>
      </c>
      <c r="AD253" s="161">
        <v>1.4462200345878973E-2</v>
      </c>
      <c r="AE253" s="54">
        <v>7647912</v>
      </c>
      <c r="AF253" s="156">
        <v>1280.9071864906252</v>
      </c>
      <c r="AG253" s="162">
        <f t="shared" si="58"/>
        <v>1.9822358449014699E-2</v>
      </c>
      <c r="AH253" s="162">
        <f t="shared" si="58"/>
        <v>1.4462335416637107E-2</v>
      </c>
      <c r="AJ253" s="54">
        <v>7653017.5208222438</v>
      </c>
      <c r="AK253" s="156">
        <v>1281.7622824059536</v>
      </c>
      <c r="AL253" s="162">
        <f t="shared" si="59"/>
        <v>-6.6712519713341134E-4</v>
      </c>
      <c r="AM253" s="161">
        <f t="shared" si="59"/>
        <v>-6.6712519713352236E-4</v>
      </c>
      <c r="AN253" s="1"/>
    </row>
    <row r="254" spans="2:40" x14ac:dyDescent="0.2">
      <c r="B254" s="188" t="s">
        <v>537</v>
      </c>
      <c r="D254" s="54">
        <v>7572829</v>
      </c>
      <c r="E254" s="156">
        <v>1320.911918875727</v>
      </c>
      <c r="G254" s="54">
        <v>7521988.3509067427</v>
      </c>
      <c r="H254" s="156">
        <v>1304.6607905730953</v>
      </c>
      <c r="J254" s="158">
        <f t="shared" si="51"/>
        <v>6.7589374938514801E-3</v>
      </c>
      <c r="K254" s="159">
        <f t="shared" si="51"/>
        <v>1.2456209629395865E-2</v>
      </c>
      <c r="L254" s="158">
        <f t="shared" si="52"/>
        <v>1.7741821786622536E-2</v>
      </c>
      <c r="M254" s="160">
        <f t="shared" si="53"/>
        <v>9.0547645222140982E-3</v>
      </c>
      <c r="N254" s="54">
        <v>7707184.7825385677</v>
      </c>
      <c r="P254" s="158">
        <f t="shared" si="54"/>
        <v>1.7741821786622536E-2</v>
      </c>
      <c r="Q254" s="161">
        <v>1.2014806566314373E-2</v>
      </c>
      <c r="R254" s="54">
        <v>7707184.7825385677</v>
      </c>
      <c r="S254" s="158">
        <f t="shared" si="55"/>
        <v>1.9928023910942061E-2</v>
      </c>
      <c r="T254" s="161">
        <v>1.4188706540350982E-2</v>
      </c>
      <c r="U254" s="54">
        <v>7723740.5173854753</v>
      </c>
      <c r="W254" s="158">
        <f t="shared" si="56"/>
        <v>1.9074571829245324E-2</v>
      </c>
      <c r="X254" s="161">
        <v>1.33400569861295E-2</v>
      </c>
      <c r="Y254" s="54">
        <v>7717277.4707110915</v>
      </c>
      <c r="AA254" s="54">
        <v>7677595.1679936983</v>
      </c>
      <c r="AB254" s="54">
        <v>7717277.4707110915</v>
      </c>
      <c r="AC254" s="158">
        <f t="shared" si="57"/>
        <v>1.9074571829245324E-2</v>
      </c>
      <c r="AD254" s="161">
        <v>1.33400569861295E-2</v>
      </c>
      <c r="AE254" s="54">
        <v>7717277</v>
      </c>
      <c r="AF254" s="156">
        <v>1338.5328775041057</v>
      </c>
      <c r="AG254" s="162">
        <f t="shared" si="58"/>
        <v>1.9074509671352713E-2</v>
      </c>
      <c r="AH254" s="162">
        <f t="shared" si="58"/>
        <v>1.3339995178010433E-2</v>
      </c>
      <c r="AJ254" s="54">
        <v>7677595.1679936983</v>
      </c>
      <c r="AK254" s="156">
        <v>1331.6502119240015</v>
      </c>
      <c r="AL254" s="162">
        <f t="shared" si="59"/>
        <v>5.1685236246536981E-3</v>
      </c>
      <c r="AM254" s="161">
        <f t="shared" si="59"/>
        <v>5.1685236246536981E-3</v>
      </c>
      <c r="AN254" s="1"/>
    </row>
    <row r="255" spans="2:40" x14ac:dyDescent="0.2">
      <c r="B255" s="188"/>
      <c r="D255" s="1"/>
      <c r="G255" s="1"/>
      <c r="N255" s="1"/>
      <c r="P255" s="52"/>
      <c r="R255" s="1"/>
      <c r="T255" s="51"/>
      <c r="U255" s="1"/>
      <c r="W255" s="52"/>
      <c r="X255" s="51"/>
      <c r="Y255" s="1"/>
      <c r="AA255" s="1"/>
      <c r="AB255" s="1"/>
      <c r="AC255" s="52"/>
      <c r="AD255" s="51"/>
      <c r="AE255" s="1"/>
      <c r="AF255" s="74"/>
      <c r="AJ255" s="1"/>
      <c r="AK255" s="74"/>
      <c r="AN255" s="1"/>
    </row>
    <row r="256" spans="2:40" x14ac:dyDescent="0.2">
      <c r="B256" s="188" t="s">
        <v>12</v>
      </c>
      <c r="D256" s="155">
        <f>SUM(D245:D254)</f>
        <v>72051316</v>
      </c>
      <c r="E256" s="157">
        <v>1238.55427934982</v>
      </c>
      <c r="G256" s="155">
        <f>SUM(G245:G254)</f>
        <v>72057674.199341565</v>
      </c>
      <c r="H256" s="157">
        <v>1229.8165981325378</v>
      </c>
      <c r="J256" s="158">
        <f>D256/G256-1</f>
        <v>-8.8237643140920419E-5</v>
      </c>
      <c r="K256" s="159">
        <f>E256/H256-1</f>
        <v>7.1048652543397317E-3</v>
      </c>
      <c r="L256" s="158">
        <f>N256/$D256-1</f>
        <v>1.9118198140399389E-2</v>
      </c>
      <c r="M256" s="160">
        <f>M$219</f>
        <v>9.0547645222140982E-3</v>
      </c>
      <c r="N256" s="155">
        <f>SUM(N245:N254)</f>
        <v>73428807.335564524</v>
      </c>
      <c r="P256" s="158">
        <f>R256/$D256-1</f>
        <v>1.9124532612256218E-2</v>
      </c>
      <c r="Q256" s="161">
        <v>1.184558095455035E-2</v>
      </c>
      <c r="R256" s="155">
        <f>SUM(R245:R254)</f>
        <v>73429263.742597982</v>
      </c>
      <c r="S256" s="158">
        <f>U256/$D256-1</f>
        <v>2.1029908038398881E-2</v>
      </c>
      <c r="T256" s="161">
        <v>1.3737347508398168E-2</v>
      </c>
      <c r="U256" s="155">
        <f>SUM(U245:U254)</f>
        <v>73566548.549525619</v>
      </c>
      <c r="W256" s="158">
        <f>Y256/$D256-1</f>
        <v>2.0226427952142911E-2</v>
      </c>
      <c r="X256" s="161">
        <v>1.2939606164090511E-2</v>
      </c>
      <c r="Y256" s="155">
        <f>SUM(Y245:Y254)</f>
        <v>73508656.751931086</v>
      </c>
      <c r="AA256" s="155">
        <f>SUM(AA245:AA254)</f>
        <v>73548325.97993049</v>
      </c>
      <c r="AB256" s="155">
        <f>SUM(AB245:AB254)</f>
        <v>73508656.751931086</v>
      </c>
      <c r="AC256" s="158">
        <f>AB256/$D256-1</f>
        <v>2.0226427952142911E-2</v>
      </c>
      <c r="AD256" s="161">
        <v>1.2939606164090511E-2</v>
      </c>
      <c r="AE256" s="155">
        <f>SUM(AE245:AE254)</f>
        <v>73508656</v>
      </c>
      <c r="AF256" s="157">
        <v>1254.5806711041616</v>
      </c>
      <c r="AG256" s="162">
        <f t="shared" ref="AG256:AH256" si="60">AE256/D256 - 1</f>
        <v>2.0226417516093775E-2</v>
      </c>
      <c r="AH256" s="162">
        <f t="shared" si="60"/>
        <v>1.2939595802579307E-2</v>
      </c>
      <c r="AJ256" s="155">
        <f>SUM(AJ245:AJ254)</f>
        <v>73548325.97993049</v>
      </c>
      <c r="AK256" s="157">
        <v>1255.2577232059425</v>
      </c>
      <c r="AL256" s="162">
        <f t="shared" ref="AL256:AM256" si="61">AE256/AJ256-1</f>
        <v>-5.3937298234785214E-4</v>
      </c>
      <c r="AM256" s="161">
        <f t="shared" si="61"/>
        <v>-5.3937298234796316E-4</v>
      </c>
      <c r="AN256" s="1"/>
    </row>
    <row r="257" spans="2:40" x14ac:dyDescent="0.2">
      <c r="B257" s="188"/>
      <c r="D257" s="1"/>
      <c r="G257" s="1"/>
      <c r="N257" s="1"/>
      <c r="P257" s="52"/>
      <c r="R257" s="1"/>
      <c r="T257" s="51"/>
      <c r="U257" s="1"/>
      <c r="W257" s="52"/>
      <c r="X257" s="51"/>
      <c r="Y257" s="1"/>
      <c r="AA257" s="1"/>
      <c r="AB257" s="1"/>
      <c r="AC257" s="52"/>
      <c r="AD257" s="51"/>
      <c r="AE257" s="1"/>
      <c r="AF257" s="74"/>
      <c r="AJ257" s="1"/>
      <c r="AK257" s="74"/>
      <c r="AN257" s="1"/>
    </row>
    <row r="258" spans="2:40" x14ac:dyDescent="0.2">
      <c r="B258" s="204" t="s">
        <v>496</v>
      </c>
      <c r="D258" s="1"/>
      <c r="G258" s="1"/>
      <c r="N258" s="1"/>
      <c r="P258" s="52"/>
      <c r="R258" s="1"/>
      <c r="T258" s="51"/>
      <c r="U258" s="1"/>
      <c r="W258" s="52"/>
      <c r="X258" s="51"/>
      <c r="Y258" s="1"/>
      <c r="AA258" s="1"/>
      <c r="AB258" s="1"/>
      <c r="AC258" s="52"/>
      <c r="AD258" s="51"/>
      <c r="AE258" s="1"/>
      <c r="AF258" s="74"/>
      <c r="AJ258" s="1"/>
      <c r="AK258" s="74"/>
      <c r="AN258" s="1"/>
    </row>
    <row r="259" spans="2:40" x14ac:dyDescent="0.2">
      <c r="B259" s="188"/>
      <c r="D259" s="1"/>
      <c r="G259" s="1"/>
      <c r="N259" s="1"/>
      <c r="P259" s="52"/>
      <c r="R259" s="1"/>
      <c r="T259" s="51"/>
      <c r="U259" s="1"/>
      <c r="W259" s="52"/>
      <c r="X259" s="51"/>
      <c r="Y259" s="1"/>
      <c r="AA259" s="1"/>
      <c r="AB259" s="1"/>
      <c r="AC259" s="52"/>
      <c r="AD259" s="51"/>
      <c r="AE259" s="1"/>
      <c r="AF259" s="74"/>
      <c r="AJ259" s="1"/>
      <c r="AK259" s="74"/>
      <c r="AN259" s="1"/>
    </row>
    <row r="260" spans="2:40" x14ac:dyDescent="0.2">
      <c r="B260" s="188" t="s">
        <v>497</v>
      </c>
      <c r="D260" s="54">
        <v>5163468</v>
      </c>
      <c r="E260" s="156">
        <v>1459.0039786682623</v>
      </c>
      <c r="G260" s="54">
        <v>4988647.5273037022</v>
      </c>
      <c r="H260" s="156">
        <v>1405.5612662462254</v>
      </c>
      <c r="J260" s="158">
        <f t="shared" ref="J260:K271" si="62">D260/G260-1</f>
        <v>3.5043660980150548E-2</v>
      </c>
      <c r="K260" s="159">
        <f t="shared" si="62"/>
        <v>3.8022328663597893E-2</v>
      </c>
      <c r="L260" s="158">
        <f t="shared" ref="L260:L271" si="63">N260/$D260-1</f>
        <v>1.4894955532386733E-2</v>
      </c>
      <c r="M260" s="160">
        <f t="shared" ref="M260:M271" si="64">M$219</f>
        <v>9.0547645222140982E-3</v>
      </c>
      <c r="N260" s="54">
        <v>5240377.6262529017</v>
      </c>
      <c r="P260" s="158">
        <f t="shared" ref="P260:P271" si="65">R260/$D260-1</f>
        <v>1.4894955532386733E-2</v>
      </c>
      <c r="Q260" s="161">
        <v>1.1982653241134456E-2</v>
      </c>
      <c r="R260" s="54">
        <v>5240377.6262529017</v>
      </c>
      <c r="S260" s="158">
        <f t="shared" ref="S260:S271" si="66">U260/$D260-1</f>
        <v>1.9868988667141707E-2</v>
      </c>
      <c r="T260" s="161">
        <v>1.694241308778599E-2</v>
      </c>
      <c r="U260" s="54">
        <v>5266060.8871751484</v>
      </c>
      <c r="W260" s="158">
        <f t="shared" ref="W260:W271" si="67">Y260/$D260-1</f>
        <v>1.7402830252364332E-2</v>
      </c>
      <c r="X260" s="161">
        <v>1.4483331463333471E-2</v>
      </c>
      <c r="Y260" s="54">
        <v>5253326.9571175147</v>
      </c>
      <c r="AA260" s="54">
        <v>5091847.3100046236</v>
      </c>
      <c r="AB260" s="54">
        <v>5253326.9571175147</v>
      </c>
      <c r="AC260" s="158">
        <f t="shared" ref="AC260:AC271" si="68">AB260/$D260-1</f>
        <v>1.7402830252364332E-2</v>
      </c>
      <c r="AD260" s="161">
        <v>1.4483331463333471E-2</v>
      </c>
      <c r="AE260" s="54">
        <v>5253327</v>
      </c>
      <c r="AF260" s="156">
        <v>1480.1352289798615</v>
      </c>
      <c r="AG260" s="162">
        <f t="shared" ref="AG260:AH271" si="69">AE260/D260 - 1</f>
        <v>1.7402838557341704E-2</v>
      </c>
      <c r="AH260" s="162">
        <f t="shared" si="69"/>
        <v>1.4483339744479018E-2</v>
      </c>
      <c r="AJ260" s="54">
        <v>5091847.3100046236</v>
      </c>
      <c r="AK260" s="156">
        <v>1434.6380082801213</v>
      </c>
      <c r="AL260" s="162">
        <f t="shared" ref="AL260:AM271" si="70">AE260/AJ260-1</f>
        <v>3.1713380265369739E-2</v>
      </c>
      <c r="AM260" s="161">
        <f t="shared" si="70"/>
        <v>3.1713380265369739E-2</v>
      </c>
      <c r="AN260" s="1"/>
    </row>
    <row r="261" spans="2:40" x14ac:dyDescent="0.2">
      <c r="B261" s="188" t="s">
        <v>498</v>
      </c>
      <c r="D261" s="54">
        <v>5713048</v>
      </c>
      <c r="E261" s="156">
        <v>1279.5347082107082</v>
      </c>
      <c r="G261" s="54">
        <v>5587662.9089492671</v>
      </c>
      <c r="H261" s="156">
        <v>1244.0218040568964</v>
      </c>
      <c r="J261" s="158">
        <f t="shared" si="62"/>
        <v>2.2439630502748331E-2</v>
      </c>
      <c r="K261" s="159">
        <f t="shared" si="62"/>
        <v>2.8546850254553613E-2</v>
      </c>
      <c r="L261" s="158">
        <f t="shared" si="63"/>
        <v>1.7919657567249336E-2</v>
      </c>
      <c r="M261" s="160">
        <f t="shared" si="64"/>
        <v>9.0547645222140982E-3</v>
      </c>
      <c r="N261" s="54">
        <v>5815423.8638252588</v>
      </c>
      <c r="P261" s="158">
        <f t="shared" si="65"/>
        <v>1.7919657567249336E-2</v>
      </c>
      <c r="Q261" s="161">
        <v>1.1875539074341468E-2</v>
      </c>
      <c r="R261" s="54">
        <v>5815423.8638252588</v>
      </c>
      <c r="S261" s="158">
        <f t="shared" si="66"/>
        <v>2.0171503452876438E-2</v>
      </c>
      <c r="T261" s="161">
        <v>1.4114014137174058E-2</v>
      </c>
      <c r="U261" s="54">
        <v>5828288.7674584491</v>
      </c>
      <c r="W261" s="158">
        <f t="shared" si="67"/>
        <v>1.9172215221036515E-2</v>
      </c>
      <c r="X261" s="161">
        <v>1.3120659395700285E-2</v>
      </c>
      <c r="Y261" s="54">
        <v>5822579.7858241117</v>
      </c>
      <c r="AA261" s="54">
        <v>5703254.4785788078</v>
      </c>
      <c r="AB261" s="54">
        <v>5822579.7858241117</v>
      </c>
      <c r="AC261" s="158">
        <f t="shared" si="68"/>
        <v>1.9172215221036515E-2</v>
      </c>
      <c r="AD261" s="161">
        <v>1.3120659395700285E-2</v>
      </c>
      <c r="AE261" s="54">
        <v>5822579</v>
      </c>
      <c r="AF261" s="156">
        <v>1296.3228723484124</v>
      </c>
      <c r="AG261" s="162">
        <f t="shared" si="69"/>
        <v>1.9172077672023669E-2</v>
      </c>
      <c r="AH261" s="162">
        <f t="shared" si="69"/>
        <v>1.3120522663414569E-2</v>
      </c>
      <c r="AJ261" s="54">
        <v>5703254.4785788078</v>
      </c>
      <c r="AK261" s="156">
        <v>1269.7567911753927</v>
      </c>
      <c r="AL261" s="162">
        <f t="shared" si="70"/>
        <v>2.0922180812616764E-2</v>
      </c>
      <c r="AM261" s="161">
        <f t="shared" si="70"/>
        <v>2.0922180812616764E-2</v>
      </c>
      <c r="AN261" s="1"/>
    </row>
    <row r="262" spans="2:40" x14ac:dyDescent="0.2">
      <c r="B262" s="188" t="s">
        <v>499</v>
      </c>
      <c r="D262" s="54">
        <v>5739300</v>
      </c>
      <c r="E262" s="156">
        <v>1325.5545259985784</v>
      </c>
      <c r="G262" s="54">
        <v>5652052.7750243954</v>
      </c>
      <c r="H262" s="156">
        <v>1299.6647787279219</v>
      </c>
      <c r="J262" s="158">
        <f t="shared" si="62"/>
        <v>1.543637832985878E-2</v>
      </c>
      <c r="K262" s="159">
        <f t="shared" si="62"/>
        <v>1.9920326913834385E-2</v>
      </c>
      <c r="L262" s="158">
        <f t="shared" si="63"/>
        <v>1.6476100703838314E-2</v>
      </c>
      <c r="M262" s="160">
        <f t="shared" si="64"/>
        <v>9.0547645222140982E-3</v>
      </c>
      <c r="N262" s="54">
        <v>5833861.2847695397</v>
      </c>
      <c r="P262" s="158">
        <f t="shared" si="65"/>
        <v>1.6476100703838314E-2</v>
      </c>
      <c r="Q262" s="161">
        <v>1.2007294217563524E-2</v>
      </c>
      <c r="R262" s="54">
        <v>5833861.2847695397</v>
      </c>
      <c r="S262" s="158">
        <f t="shared" si="66"/>
        <v>1.9983466357305968E-2</v>
      </c>
      <c r="T262" s="161">
        <v>1.5499240188885155E-2</v>
      </c>
      <c r="U262" s="54">
        <v>5853991.108464486</v>
      </c>
      <c r="W262" s="158">
        <f t="shared" si="67"/>
        <v>1.8857959242784217E-2</v>
      </c>
      <c r="X262" s="161">
        <v>1.4378681221683509E-2</v>
      </c>
      <c r="Y262" s="54">
        <v>5847531.4854821116</v>
      </c>
      <c r="AA262" s="54">
        <v>5768976.3730545659</v>
      </c>
      <c r="AB262" s="54">
        <v>5847531.4854821116</v>
      </c>
      <c r="AC262" s="158">
        <f t="shared" si="68"/>
        <v>1.8857959242784217E-2</v>
      </c>
      <c r="AD262" s="161">
        <v>1.4378681221683509E-2</v>
      </c>
      <c r="AE262" s="54">
        <v>5847531</v>
      </c>
      <c r="AF262" s="156">
        <v>1344.6141403353868</v>
      </c>
      <c r="AG262" s="162">
        <f t="shared" si="69"/>
        <v>1.8857874653703366E-2</v>
      </c>
      <c r="AH262" s="162">
        <f t="shared" si="69"/>
        <v>1.4378597004487847E-2</v>
      </c>
      <c r="AJ262" s="54">
        <v>5768976.3730545659</v>
      </c>
      <c r="AK262" s="156">
        <v>1326.5508479510279</v>
      </c>
      <c r="AL262" s="162">
        <f t="shared" si="70"/>
        <v>1.3616735771764032E-2</v>
      </c>
      <c r="AM262" s="161">
        <f t="shared" si="70"/>
        <v>1.3616735771764255E-2</v>
      </c>
      <c r="AN262" s="1"/>
    </row>
    <row r="263" spans="2:40" x14ac:dyDescent="0.2">
      <c r="B263" s="188" t="s">
        <v>500</v>
      </c>
      <c r="D263" s="54">
        <v>16672409</v>
      </c>
      <c r="E263" s="156">
        <v>1220.2570043881749</v>
      </c>
      <c r="G263" s="54">
        <v>16876010.421447422</v>
      </c>
      <c r="H263" s="156">
        <v>1227.6589782037938</v>
      </c>
      <c r="J263" s="158">
        <f t="shared" si="62"/>
        <v>-1.2064547032316852E-2</v>
      </c>
      <c r="K263" s="159">
        <f t="shared" si="62"/>
        <v>-6.0293403518694166E-3</v>
      </c>
      <c r="L263" s="158">
        <f t="shared" si="63"/>
        <v>1.8153243615869563E-2</v>
      </c>
      <c r="M263" s="160">
        <f t="shared" si="64"/>
        <v>9.0547645222140982E-3</v>
      </c>
      <c r="N263" s="54">
        <v>16975067.302240416</v>
      </c>
      <c r="P263" s="158">
        <f t="shared" si="65"/>
        <v>1.8153243615869563E-2</v>
      </c>
      <c r="Q263" s="161">
        <v>1.197120474183988E-2</v>
      </c>
      <c r="R263" s="54">
        <v>16975067.302240416</v>
      </c>
      <c r="S263" s="158">
        <f t="shared" si="66"/>
        <v>2.0157501230707586E-2</v>
      </c>
      <c r="T263" s="161">
        <v>1.3963292873777178E-2</v>
      </c>
      <c r="U263" s="54">
        <v>17008483.104936361</v>
      </c>
      <c r="W263" s="158">
        <f t="shared" si="67"/>
        <v>2.0108347830482431E-2</v>
      </c>
      <c r="X263" s="161">
        <v>1.3914437923940426E-2</v>
      </c>
      <c r="Y263" s="54">
        <v>17007663.599344067</v>
      </c>
      <c r="AA263" s="54">
        <v>17225123.201779116</v>
      </c>
      <c r="AB263" s="54">
        <v>17007663.599344067</v>
      </c>
      <c r="AC263" s="158">
        <f t="shared" si="68"/>
        <v>2.0108347830482431E-2</v>
      </c>
      <c r="AD263" s="161">
        <v>1.3914437923940426E-2</v>
      </c>
      <c r="AE263" s="54">
        <v>17007665</v>
      </c>
      <c r="AF263" s="156">
        <v>1237.2362966188323</v>
      </c>
      <c r="AG263" s="162">
        <f t="shared" si="69"/>
        <v>2.0108431840893504E-2</v>
      </c>
      <c r="AH263" s="162">
        <f t="shared" si="69"/>
        <v>1.3914521424255755E-2</v>
      </c>
      <c r="AJ263" s="54">
        <v>17225123.201779116</v>
      </c>
      <c r="AK263" s="156">
        <v>1253.0554687531956</v>
      </c>
      <c r="AL263" s="162">
        <f t="shared" si="70"/>
        <v>-1.2624478747220502E-2</v>
      </c>
      <c r="AM263" s="161">
        <f t="shared" si="70"/>
        <v>-1.2624478747220613E-2</v>
      </c>
      <c r="AN263" s="1"/>
    </row>
    <row r="264" spans="2:40" x14ac:dyDescent="0.2">
      <c r="B264" s="188" t="s">
        <v>501</v>
      </c>
      <c r="D264" s="54">
        <v>9352419</v>
      </c>
      <c r="E264" s="156">
        <v>1248.8665394289178</v>
      </c>
      <c r="G264" s="54">
        <v>9406161.4059005566</v>
      </c>
      <c r="H264" s="156">
        <v>1247.7761375239959</v>
      </c>
      <c r="J264" s="158">
        <f t="shared" si="62"/>
        <v>-5.7135321818785334E-3</v>
      </c>
      <c r="K264" s="159">
        <f t="shared" si="62"/>
        <v>8.7387622837997725E-4</v>
      </c>
      <c r="L264" s="158">
        <f t="shared" si="63"/>
        <v>1.8650907369630376E-2</v>
      </c>
      <c r="M264" s="160">
        <f t="shared" si="64"/>
        <v>9.0547645222140982E-3</v>
      </c>
      <c r="N264" s="54">
        <v>9526850.1004509721</v>
      </c>
      <c r="P264" s="158">
        <f t="shared" si="65"/>
        <v>1.8699708330479403E-2</v>
      </c>
      <c r="Q264" s="161">
        <v>1.1994976410138136E-2</v>
      </c>
      <c r="R264" s="54">
        <v>9527306.5074844342</v>
      </c>
      <c r="S264" s="158">
        <f t="shared" si="66"/>
        <v>2.0487673470108048E-2</v>
      </c>
      <c r="T264" s="161">
        <v>1.377117377674586E-2</v>
      </c>
      <c r="U264" s="54">
        <v>9544028.3066276349</v>
      </c>
      <c r="W264" s="158">
        <f t="shared" si="67"/>
        <v>2.0137328095051865E-2</v>
      </c>
      <c r="X264" s="161">
        <v>1.3423134254729741E-2</v>
      </c>
      <c r="Y264" s="54">
        <v>9540751.7298853975</v>
      </c>
      <c r="AA264" s="54">
        <v>9600745.9717224259</v>
      </c>
      <c r="AB264" s="54">
        <v>9540751.7298853975</v>
      </c>
      <c r="AC264" s="158">
        <f t="shared" si="68"/>
        <v>2.0137328095051865E-2</v>
      </c>
      <c r="AD264" s="161">
        <v>1.3423134254729741E-2</v>
      </c>
      <c r="AE264" s="54">
        <v>9540751</v>
      </c>
      <c r="AF264" s="156">
        <v>1265.6301458308251</v>
      </c>
      <c r="AG264" s="162">
        <f t="shared" si="69"/>
        <v>2.0137250052633338E-2</v>
      </c>
      <c r="AH264" s="162">
        <f t="shared" si="69"/>
        <v>1.342305672595967E-2</v>
      </c>
      <c r="AJ264" s="54">
        <v>9600745.9717224259</v>
      </c>
      <c r="AK264" s="156">
        <v>1273.5887902614543</v>
      </c>
      <c r="AL264" s="162">
        <f t="shared" si="70"/>
        <v>-6.2489906408452756E-3</v>
      </c>
      <c r="AM264" s="161">
        <f t="shared" si="70"/>
        <v>-6.2489906408451645E-3</v>
      </c>
      <c r="AN264" s="1"/>
    </row>
    <row r="265" spans="2:40" x14ac:dyDescent="0.2">
      <c r="B265" s="188" t="s">
        <v>502</v>
      </c>
      <c r="D265" s="54">
        <v>5199044</v>
      </c>
      <c r="E265" s="156">
        <v>1335.1789468629484</v>
      </c>
      <c r="G265" s="54">
        <v>5109795.3118812246</v>
      </c>
      <c r="H265" s="156">
        <v>1306.6913446430397</v>
      </c>
      <c r="J265" s="158">
        <f t="shared" si="62"/>
        <v>1.7466196329088968E-2</v>
      </c>
      <c r="K265" s="159">
        <f t="shared" si="62"/>
        <v>2.1801324648470066E-2</v>
      </c>
      <c r="L265" s="158">
        <f t="shared" si="63"/>
        <v>1.6246683208387402E-2</v>
      </c>
      <c r="M265" s="160">
        <f t="shared" si="64"/>
        <v>9.0547645222140982E-3</v>
      </c>
      <c r="N265" s="54">
        <v>5283511.2208544668</v>
      </c>
      <c r="P265" s="158">
        <f t="shared" si="65"/>
        <v>1.6246683208387402E-2</v>
      </c>
      <c r="Q265" s="161">
        <v>1.1935121195713938E-2</v>
      </c>
      <c r="R265" s="54">
        <v>5283511.2208544668</v>
      </c>
      <c r="S265" s="158">
        <f t="shared" si="66"/>
        <v>1.9911653814317143E-2</v>
      </c>
      <c r="T265" s="161">
        <v>1.5584542675330937E-2</v>
      </c>
      <c r="U265" s="54">
        <v>5302565.5642934032</v>
      </c>
      <c r="W265" s="158">
        <f t="shared" si="67"/>
        <v>1.893266853238651E-2</v>
      </c>
      <c r="X265" s="161">
        <v>1.4609710868951353E-2</v>
      </c>
      <c r="Y265" s="54">
        <v>5297475.7767372932</v>
      </c>
      <c r="AA265" s="54">
        <v>5215501.2698480198</v>
      </c>
      <c r="AB265" s="54">
        <v>5297475.7767372932</v>
      </c>
      <c r="AC265" s="158">
        <f t="shared" si="68"/>
        <v>1.893266853238651E-2</v>
      </c>
      <c r="AD265" s="161">
        <v>1.4609710868951353E-2</v>
      </c>
      <c r="AE265" s="54">
        <v>5297475</v>
      </c>
      <c r="AF265" s="156">
        <v>1354.6853266054641</v>
      </c>
      <c r="AG265" s="162">
        <f t="shared" si="69"/>
        <v>1.893251913236349E-2</v>
      </c>
      <c r="AH265" s="162">
        <f t="shared" si="69"/>
        <v>1.4609562102777751E-2</v>
      </c>
      <c r="AJ265" s="54">
        <v>5215501.2698480198</v>
      </c>
      <c r="AK265" s="156">
        <v>1333.722771915918</v>
      </c>
      <c r="AL265" s="162">
        <f t="shared" si="70"/>
        <v>1.5717325317489372E-2</v>
      </c>
      <c r="AM265" s="161">
        <f t="shared" si="70"/>
        <v>1.5717325317489372E-2</v>
      </c>
      <c r="AN265" s="1"/>
    </row>
    <row r="266" spans="2:40" x14ac:dyDescent="0.2">
      <c r="B266" s="188" t="s">
        <v>503</v>
      </c>
      <c r="D266" s="54">
        <v>2979821</v>
      </c>
      <c r="E266" s="156">
        <v>1194.4725617422987</v>
      </c>
      <c r="G266" s="54">
        <v>3039662.2529059895</v>
      </c>
      <c r="H266" s="156">
        <v>1206.08284928169</v>
      </c>
      <c r="J266" s="158">
        <f t="shared" si="62"/>
        <v>-1.968680989105942E-2</v>
      </c>
      <c r="K266" s="159">
        <f t="shared" si="62"/>
        <v>-9.6264427823561372E-3</v>
      </c>
      <c r="L266" s="158">
        <f t="shared" si="63"/>
        <v>2.2354989669478575E-2</v>
      </c>
      <c r="M266" s="160">
        <f t="shared" si="64"/>
        <v>9.0547645222140982E-3</v>
      </c>
      <c r="N266" s="54">
        <v>3046434.8676718953</v>
      </c>
      <c r="P266" s="158">
        <f t="shared" si="65"/>
        <v>2.2354989669478575E-2</v>
      </c>
      <c r="Q266" s="161">
        <v>1.1969750244887223E-2</v>
      </c>
      <c r="R266" s="54">
        <v>3046434.8676718953</v>
      </c>
      <c r="S266" s="158">
        <f t="shared" si="66"/>
        <v>2.2438115887731147E-2</v>
      </c>
      <c r="T266" s="161">
        <v>1.2052032054213679E-2</v>
      </c>
      <c r="U266" s="54">
        <v>3046682.5689226952</v>
      </c>
      <c r="W266" s="158">
        <f t="shared" si="67"/>
        <v>2.2438115887731147E-2</v>
      </c>
      <c r="X266" s="161">
        <v>1.2052032054213679E-2</v>
      </c>
      <c r="Y266" s="54">
        <v>3046682.5689226952</v>
      </c>
      <c r="AA266" s="54">
        <v>3102543.5212792703</v>
      </c>
      <c r="AB266" s="54">
        <v>3046682.5689226952</v>
      </c>
      <c r="AC266" s="158">
        <f t="shared" si="68"/>
        <v>2.2438115887731147E-2</v>
      </c>
      <c r="AD266" s="161">
        <v>1.2052032054213679E-2</v>
      </c>
      <c r="AE266" s="54">
        <v>3046682</v>
      </c>
      <c r="AF266" s="156">
        <v>1208.8681576060892</v>
      </c>
      <c r="AG266" s="162">
        <f t="shared" si="69"/>
        <v>2.243792496260677E-2</v>
      </c>
      <c r="AH266" s="162">
        <f t="shared" si="69"/>
        <v>1.2051843068536128E-2</v>
      </c>
      <c r="AJ266" s="54">
        <v>3102543.5212792703</v>
      </c>
      <c r="AK266" s="156">
        <v>1231.0329960467091</v>
      </c>
      <c r="AL266" s="162">
        <f t="shared" si="70"/>
        <v>-1.8005072578719861E-2</v>
      </c>
      <c r="AM266" s="161">
        <f t="shared" si="70"/>
        <v>-1.800507257871975E-2</v>
      </c>
      <c r="AN266" s="1"/>
    </row>
    <row r="267" spans="2:40" x14ac:dyDescent="0.2">
      <c r="B267" s="188" t="s">
        <v>504</v>
      </c>
      <c r="D267" s="54">
        <v>10009682</v>
      </c>
      <c r="E267" s="156">
        <v>1146.4946427546356</v>
      </c>
      <c r="G267" s="54">
        <v>10279598.662584117</v>
      </c>
      <c r="H267" s="156">
        <v>1168.1150803225364</v>
      </c>
      <c r="J267" s="158">
        <f t="shared" si="62"/>
        <v>-2.6257509796230094E-2</v>
      </c>
      <c r="K267" s="159">
        <f t="shared" si="62"/>
        <v>-1.8508824971192994E-2</v>
      </c>
      <c r="L267" s="158">
        <f t="shared" si="63"/>
        <v>2.0104099225769501E-2</v>
      </c>
      <c r="M267" s="160">
        <f t="shared" si="64"/>
        <v>9.0547645222140982E-3</v>
      </c>
      <c r="N267" s="54">
        <v>10210917.640146399</v>
      </c>
      <c r="P267" s="158">
        <f t="shared" si="65"/>
        <v>2.0104099225769501E-2</v>
      </c>
      <c r="Q267" s="161">
        <v>1.205057276039212E-2</v>
      </c>
      <c r="R267" s="54">
        <v>10210917.640146399</v>
      </c>
      <c r="S267" s="158">
        <f t="shared" si="66"/>
        <v>2.0797809304341275E-2</v>
      </c>
      <c r="T267" s="161">
        <v>1.2738806130771607E-2</v>
      </c>
      <c r="U267" s="54">
        <v>10217861.457433097</v>
      </c>
      <c r="W267" s="158">
        <f t="shared" si="67"/>
        <v>2.0797809304341275E-2</v>
      </c>
      <c r="X267" s="161">
        <v>1.2738806130771607E-2</v>
      </c>
      <c r="Y267" s="54">
        <v>10217861.457433097</v>
      </c>
      <c r="AA267" s="54">
        <v>10492251.960381791</v>
      </c>
      <c r="AB267" s="54">
        <v>10217861.457433097</v>
      </c>
      <c r="AC267" s="158">
        <f t="shared" si="68"/>
        <v>2.0797809304341275E-2</v>
      </c>
      <c r="AD267" s="161">
        <v>1.2738806130771607E-2</v>
      </c>
      <c r="AE267" s="54">
        <v>10217861</v>
      </c>
      <c r="AF267" s="156">
        <v>1161.0995637585618</v>
      </c>
      <c r="AG267" s="162">
        <f t="shared" si="69"/>
        <v>2.0797763605277408E-2</v>
      </c>
      <c r="AH267" s="162">
        <f t="shared" si="69"/>
        <v>1.2738760792493142E-2</v>
      </c>
      <c r="AJ267" s="54">
        <v>10492251.960381791</v>
      </c>
      <c r="AK267" s="156">
        <v>1192.2797906571845</v>
      </c>
      <c r="AL267" s="162">
        <f t="shared" si="70"/>
        <v>-2.6151770031626942E-2</v>
      </c>
      <c r="AM267" s="161">
        <f t="shared" si="70"/>
        <v>-2.615177003162672E-2</v>
      </c>
      <c r="AN267" s="1"/>
    </row>
    <row r="268" spans="2:40" x14ac:dyDescent="0.2">
      <c r="B268" s="188" t="s">
        <v>505</v>
      </c>
      <c r="D268" s="54">
        <v>4031828</v>
      </c>
      <c r="E268" s="156">
        <v>1138.5315850467748</v>
      </c>
      <c r="G268" s="54">
        <v>4149926.4441122287</v>
      </c>
      <c r="H268" s="156">
        <v>1156.981182768048</v>
      </c>
      <c r="J268" s="158">
        <f t="shared" si="62"/>
        <v>-2.8457960810313265E-2</v>
      </c>
      <c r="K268" s="159">
        <f t="shared" si="62"/>
        <v>-1.5946324794265943E-2</v>
      </c>
      <c r="L268" s="158">
        <f t="shared" si="63"/>
        <v>2.50304830159358E-2</v>
      </c>
      <c r="M268" s="160">
        <f t="shared" si="64"/>
        <v>9.0547645222140982E-3</v>
      </c>
      <c r="N268" s="54">
        <v>4132746.6022771746</v>
      </c>
      <c r="P268" s="158">
        <f t="shared" si="65"/>
        <v>2.50304830159358E-2</v>
      </c>
      <c r="Q268" s="161">
        <v>1.1997852142251686E-2</v>
      </c>
      <c r="R268" s="54">
        <v>4132746.6022771746</v>
      </c>
      <c r="S268" s="158">
        <f t="shared" si="66"/>
        <v>2.50304830159358E-2</v>
      </c>
      <c r="T268" s="161">
        <v>1.1997852142251686E-2</v>
      </c>
      <c r="U268" s="54">
        <v>4132746.6022771746</v>
      </c>
      <c r="W268" s="158">
        <f t="shared" si="67"/>
        <v>2.50304830159358E-2</v>
      </c>
      <c r="X268" s="161">
        <v>1.1997852142251686E-2</v>
      </c>
      <c r="Y268" s="54">
        <v>4132746.6022771746</v>
      </c>
      <c r="AA268" s="54">
        <v>4235775.6657525999</v>
      </c>
      <c r="AB268" s="54">
        <v>4132746.6022771746</v>
      </c>
      <c r="AC268" s="158">
        <f t="shared" si="68"/>
        <v>2.50304830159358E-2</v>
      </c>
      <c r="AD268" s="161">
        <v>1.1997852142251686E-2</v>
      </c>
      <c r="AE268" s="54">
        <v>4132746</v>
      </c>
      <c r="AF268" s="156">
        <v>1152.1913507512304</v>
      </c>
      <c r="AG268" s="162">
        <f t="shared" si="69"/>
        <v>2.503033363526419E-2</v>
      </c>
      <c r="AH268" s="162">
        <f t="shared" si="69"/>
        <v>1.1997704660863251E-2</v>
      </c>
      <c r="AJ268" s="54">
        <v>4235775.6657525999</v>
      </c>
      <c r="AK268" s="156">
        <v>1180.9155669868605</v>
      </c>
      <c r="AL268" s="162">
        <f t="shared" si="70"/>
        <v>-2.4323683283234976E-2</v>
      </c>
      <c r="AM268" s="161">
        <f t="shared" si="70"/>
        <v>-2.4323683283234865E-2</v>
      </c>
      <c r="AN268" s="1"/>
    </row>
    <row r="269" spans="2:40" x14ac:dyDescent="0.2">
      <c r="B269" s="188" t="s">
        <v>506</v>
      </c>
      <c r="D269" s="54">
        <v>2855332</v>
      </c>
      <c r="E269" s="156">
        <v>1184.2078638303576</v>
      </c>
      <c r="G269" s="54">
        <v>2823274.4829665734</v>
      </c>
      <c r="H269" s="156">
        <v>1156.6782872371853</v>
      </c>
      <c r="J269" s="158">
        <f t="shared" si="62"/>
        <v>1.135472913697777E-2</v>
      </c>
      <c r="K269" s="159">
        <f t="shared" si="62"/>
        <v>2.3800547565329344E-2</v>
      </c>
      <c r="L269" s="158">
        <f t="shared" si="63"/>
        <v>2.4520252189487834E-2</v>
      </c>
      <c r="M269" s="160">
        <f t="shared" si="64"/>
        <v>9.0547645222140982E-3</v>
      </c>
      <c r="N269" s="54">
        <v>2925345.4607247147</v>
      </c>
      <c r="P269" s="158">
        <f t="shared" si="65"/>
        <v>2.4520252189487834E-2</v>
      </c>
      <c r="Q269" s="161">
        <v>1.2065684680960809E-2</v>
      </c>
      <c r="R269" s="54">
        <v>2925345.4607247147</v>
      </c>
      <c r="S269" s="158">
        <f t="shared" si="66"/>
        <v>2.4520252189487834E-2</v>
      </c>
      <c r="T269" s="161">
        <v>1.2065684680960809E-2</v>
      </c>
      <c r="U269" s="54">
        <v>2925345.4607247147</v>
      </c>
      <c r="W269" s="158">
        <f t="shared" si="67"/>
        <v>2.4520252189487834E-2</v>
      </c>
      <c r="X269" s="161">
        <v>1.2065684680960809E-2</v>
      </c>
      <c r="Y269" s="54">
        <v>2925345.4607247147</v>
      </c>
      <c r="AA269" s="54">
        <v>2881679.3535357071</v>
      </c>
      <c r="AB269" s="54">
        <v>2925345.4607247147</v>
      </c>
      <c r="AC269" s="158">
        <f t="shared" si="68"/>
        <v>2.4520252189487834E-2</v>
      </c>
      <c r="AD269" s="161">
        <v>1.2065684680960809E-2</v>
      </c>
      <c r="AE269" s="54">
        <v>2925345</v>
      </c>
      <c r="AF269" s="156">
        <v>1198.4959537559514</v>
      </c>
      <c r="AG269" s="162">
        <f t="shared" si="69"/>
        <v>2.4520090833570318E-2</v>
      </c>
      <c r="AH269" s="162">
        <f t="shared" si="69"/>
        <v>1.2065525286564682E-2</v>
      </c>
      <c r="AJ269" s="54">
        <v>2881679.3535357071</v>
      </c>
      <c r="AK269" s="156">
        <v>1180.6064054785368</v>
      </c>
      <c r="AL269" s="162">
        <f t="shared" si="70"/>
        <v>1.5152847040638573E-2</v>
      </c>
      <c r="AM269" s="161">
        <f t="shared" si="70"/>
        <v>1.5152847040638795E-2</v>
      </c>
      <c r="AN269" s="1"/>
    </row>
    <row r="270" spans="2:40" x14ac:dyDescent="0.2">
      <c r="B270" s="188" t="s">
        <v>507</v>
      </c>
      <c r="D270" s="54">
        <v>1979306</v>
      </c>
      <c r="E270" s="156">
        <v>1140.9414986672261</v>
      </c>
      <c r="G270" s="54">
        <v>2019934.7314682326</v>
      </c>
      <c r="H270" s="156">
        <v>1150.1343617707978</v>
      </c>
      <c r="J270" s="158">
        <f t="shared" si="62"/>
        <v>-2.0113883302902869E-2</v>
      </c>
      <c r="K270" s="159">
        <f t="shared" si="62"/>
        <v>-7.9928601467205151E-3</v>
      </c>
      <c r="L270" s="158">
        <f t="shared" si="63"/>
        <v>2.4525762520921868E-2</v>
      </c>
      <c r="M270" s="160">
        <f t="shared" si="64"/>
        <v>9.0547645222140982E-3</v>
      </c>
      <c r="N270" s="54">
        <v>2027849.9889122357</v>
      </c>
      <c r="P270" s="158">
        <f t="shared" si="65"/>
        <v>2.4525762520921868E-2</v>
      </c>
      <c r="Q270" s="161">
        <v>1.2007404544729816E-2</v>
      </c>
      <c r="R270" s="54">
        <v>2027849.9889122357</v>
      </c>
      <c r="S270" s="158">
        <f t="shared" si="66"/>
        <v>2.4525762520921868E-2</v>
      </c>
      <c r="T270" s="161">
        <v>1.2007404544729816E-2</v>
      </c>
      <c r="U270" s="54">
        <v>2027849.9889122357</v>
      </c>
      <c r="W270" s="158">
        <f t="shared" si="67"/>
        <v>2.4525762520921868E-2</v>
      </c>
      <c r="X270" s="161">
        <v>1.2007404544729816E-2</v>
      </c>
      <c r="Y270" s="54">
        <v>2027849.9889122357</v>
      </c>
      <c r="AA270" s="54">
        <v>2061720.9719706227</v>
      </c>
      <c r="AB270" s="54">
        <v>2027849.9889122357</v>
      </c>
      <c r="AC270" s="158">
        <f t="shared" si="68"/>
        <v>2.4525762520921868E-2</v>
      </c>
      <c r="AD270" s="161">
        <v>1.2007404544729816E-2</v>
      </c>
      <c r="AE270" s="54">
        <v>2027850</v>
      </c>
      <c r="AF270" s="156">
        <v>1154.6412511168764</v>
      </c>
      <c r="AG270" s="162">
        <f t="shared" si="69"/>
        <v>2.4525768122766189E-2</v>
      </c>
      <c r="AH270" s="162">
        <f t="shared" si="69"/>
        <v>1.2007410078127112E-2</v>
      </c>
      <c r="AJ270" s="54">
        <v>2061720.9719706227</v>
      </c>
      <c r="AK270" s="156">
        <v>1173.9271063096692</v>
      </c>
      <c r="AL270" s="162">
        <f t="shared" si="70"/>
        <v>-1.6428494656213544E-2</v>
      </c>
      <c r="AM270" s="161">
        <f t="shared" si="70"/>
        <v>-1.6428494656213655E-2</v>
      </c>
      <c r="AN270" s="1"/>
    </row>
    <row r="271" spans="2:40" x14ac:dyDescent="0.2">
      <c r="B271" s="188" t="s">
        <v>508</v>
      </c>
      <c r="D271" s="54">
        <v>2355659</v>
      </c>
      <c r="E271" s="156">
        <v>1251.8278375055115</v>
      </c>
      <c r="G271" s="54">
        <v>2124947.2747978601</v>
      </c>
      <c r="H271" s="156">
        <v>1116.7454454333556</v>
      </c>
      <c r="J271" s="158">
        <f t="shared" si="62"/>
        <v>0.10857291752054743</v>
      </c>
      <c r="K271" s="159">
        <f t="shared" si="62"/>
        <v>0.12096077277462003</v>
      </c>
      <c r="L271" s="158">
        <f t="shared" si="63"/>
        <v>2.3247158200128348E-2</v>
      </c>
      <c r="M271" s="160">
        <f t="shared" si="64"/>
        <v>9.0547645222140982E-3</v>
      </c>
      <c r="N271" s="54">
        <v>2410421.3774385564</v>
      </c>
      <c r="P271" s="158">
        <f t="shared" si="65"/>
        <v>2.3247158200128348E-2</v>
      </c>
      <c r="Q271" s="161">
        <v>1.1939146365290476E-2</v>
      </c>
      <c r="R271" s="54">
        <v>2410421.3774385564</v>
      </c>
      <c r="S271" s="158">
        <f t="shared" si="66"/>
        <v>2.419099381541101E-2</v>
      </c>
      <c r="T271" s="161">
        <v>1.2872551554041101E-2</v>
      </c>
      <c r="U271" s="54">
        <v>2412644.7323002173</v>
      </c>
      <c r="W271" s="158">
        <f t="shared" si="67"/>
        <v>1.4086223545375143E-2</v>
      </c>
      <c r="X271" s="161">
        <v>2.8794501617404045E-3</v>
      </c>
      <c r="Y271" s="54">
        <v>2388841.3392706746</v>
      </c>
      <c r="AA271" s="54">
        <v>2168905.9020229387</v>
      </c>
      <c r="AB271" s="54">
        <v>2388841.3392706746</v>
      </c>
      <c r="AC271" s="158">
        <f t="shared" si="68"/>
        <v>1.4086223545375143E-2</v>
      </c>
      <c r="AD271" s="161">
        <v>2.8794501617404045E-3</v>
      </c>
      <c r="AE271" s="54">
        <v>2388844</v>
      </c>
      <c r="AF271" s="156">
        <v>1255.4338116951969</v>
      </c>
      <c r="AG271" s="162">
        <f t="shared" si="69"/>
        <v>1.40873530506751E-2</v>
      </c>
      <c r="AH271" s="162">
        <f t="shared" si="69"/>
        <v>2.8805671847582648E-3</v>
      </c>
      <c r="AJ271" s="54">
        <v>2168905.9020229387</v>
      </c>
      <c r="AK271" s="156">
        <v>1139.8474759276316</v>
      </c>
      <c r="AL271" s="162">
        <f t="shared" si="70"/>
        <v>0.10140508989897867</v>
      </c>
      <c r="AM271" s="161">
        <f t="shared" si="70"/>
        <v>0.10140508989897845</v>
      </c>
      <c r="AN271" s="1"/>
    </row>
    <row r="272" spans="2:40" x14ac:dyDescent="0.2">
      <c r="B272" s="188"/>
      <c r="D272" s="1"/>
      <c r="G272" s="1"/>
      <c r="N272" s="1"/>
      <c r="P272" s="52"/>
      <c r="R272" s="1"/>
      <c r="T272" s="51"/>
      <c r="U272" s="1"/>
      <c r="W272" s="52"/>
      <c r="X272" s="51"/>
      <c r="Y272" s="1"/>
      <c r="AA272" s="1"/>
      <c r="AB272" s="1"/>
      <c r="AC272" s="52"/>
      <c r="AD272" s="51"/>
      <c r="AE272" s="1"/>
      <c r="AF272" s="74"/>
      <c r="AJ272" s="1"/>
      <c r="AK272" s="74"/>
      <c r="AN272" s="1"/>
    </row>
    <row r="273" spans="2:40" x14ac:dyDescent="0.2">
      <c r="B273" s="188" t="s">
        <v>12</v>
      </c>
      <c r="D273" s="155">
        <f>SUM(D260:D271)</f>
        <v>72051316</v>
      </c>
      <c r="E273" s="157">
        <v>1238.55427934982</v>
      </c>
      <c r="G273" s="155">
        <f>SUM(G260:G271)</f>
        <v>72057674.199341565</v>
      </c>
      <c r="H273" s="157">
        <v>1229.8165981325378</v>
      </c>
      <c r="J273" s="158">
        <f>D273/G273-1</f>
        <v>-8.8237643140920419E-5</v>
      </c>
      <c r="K273" s="159">
        <f>E273/H273-1</f>
        <v>7.1048652543397317E-3</v>
      </c>
      <c r="L273" s="158">
        <f>N273/$D273-1</f>
        <v>1.9118198140399612E-2</v>
      </c>
      <c r="M273" s="160">
        <f>M$219</f>
        <v>9.0547645222140982E-3</v>
      </c>
      <c r="N273" s="155">
        <f>SUM(N260:N271)</f>
        <v>73428807.335564539</v>
      </c>
      <c r="P273" s="158">
        <f>R273/$D273-1</f>
        <v>1.912453261225644E-2</v>
      </c>
      <c r="Q273" s="161">
        <v>1.184558095455035E-2</v>
      </c>
      <c r="R273" s="155">
        <f>SUM(R260:R271)</f>
        <v>73429263.742597997</v>
      </c>
      <c r="S273" s="158">
        <f>U273/$D273-1</f>
        <v>2.1029908038399103E-2</v>
      </c>
      <c r="T273" s="161">
        <v>1.373734750839839E-2</v>
      </c>
      <c r="U273" s="155">
        <f>SUM(U260:U271)</f>
        <v>73566548.549525633</v>
      </c>
      <c r="W273" s="158">
        <f>Y273/$D273-1</f>
        <v>2.0226427952143133E-2</v>
      </c>
      <c r="X273" s="161">
        <v>1.2939606164090733E-2</v>
      </c>
      <c r="Y273" s="155">
        <f>SUM(Y260:Y271)</f>
        <v>73508656.751931101</v>
      </c>
      <c r="AA273" s="155">
        <f>SUM(AA260:AA271)</f>
        <v>73548325.979930475</v>
      </c>
      <c r="AB273" s="155">
        <f>SUM(AB260:AB271)</f>
        <v>73508656.751931101</v>
      </c>
      <c r="AC273" s="158">
        <f>AB273/$D273-1</f>
        <v>2.0226427952143133E-2</v>
      </c>
      <c r="AD273" s="161">
        <v>1.2939606164090733E-2</v>
      </c>
      <c r="AE273" s="155">
        <f>SUM(AE260:AE271)</f>
        <v>73508656</v>
      </c>
      <c r="AF273" s="157">
        <v>1254.5806711041616</v>
      </c>
      <c r="AG273" s="162">
        <f t="shared" ref="AG273:AH273" si="71">AE273/D273 - 1</f>
        <v>2.0226417516093775E-2</v>
      </c>
      <c r="AH273" s="162">
        <f t="shared" si="71"/>
        <v>1.2939595802579307E-2</v>
      </c>
      <c r="AJ273" s="155">
        <f>SUM(AJ260:AJ271)</f>
        <v>73548325.979930475</v>
      </c>
      <c r="AK273" s="157">
        <v>1255.2577232059423</v>
      </c>
      <c r="AL273" s="162">
        <f t="shared" ref="AL273:AM273" si="72">AE273/AJ273-1</f>
        <v>-5.3937298234774111E-4</v>
      </c>
      <c r="AM273" s="161">
        <f t="shared" si="72"/>
        <v>-5.3937298234774111E-4</v>
      </c>
      <c r="AN273" s="1"/>
    </row>
    <row r="274" spans="2:40" x14ac:dyDescent="0.2">
      <c r="B274" s="188"/>
      <c r="D274" s="1"/>
      <c r="G274" s="1"/>
      <c r="N274" s="1"/>
      <c r="P274" s="52"/>
      <c r="R274" s="1"/>
      <c r="T274" s="51"/>
      <c r="U274" s="1"/>
      <c r="W274" s="52"/>
      <c r="X274" s="51"/>
      <c r="Y274" s="1"/>
      <c r="AA274" s="1"/>
      <c r="AB274" s="1"/>
      <c r="AC274" s="52"/>
      <c r="AD274" s="51"/>
      <c r="AE274" s="1"/>
      <c r="AF274" s="74"/>
      <c r="AJ274" s="1"/>
      <c r="AK274" s="74"/>
      <c r="AN274" s="1"/>
    </row>
    <row r="275" spans="2:40" x14ac:dyDescent="0.2">
      <c r="B275" s="42" t="s">
        <v>509</v>
      </c>
      <c r="D275" s="1"/>
      <c r="G275" s="1"/>
      <c r="N275" s="1"/>
      <c r="P275" s="52"/>
      <c r="R275" s="1"/>
      <c r="T275" s="51"/>
      <c r="U275" s="1"/>
      <c r="W275" s="52"/>
      <c r="X275" s="51"/>
      <c r="Y275" s="1"/>
      <c r="AA275" s="1"/>
      <c r="AB275" s="1"/>
      <c r="AC275" s="52"/>
      <c r="AD275" s="51"/>
      <c r="AE275" s="1"/>
      <c r="AF275" s="74"/>
      <c r="AJ275" s="1"/>
      <c r="AK275" s="74"/>
      <c r="AN275" s="1"/>
    </row>
    <row r="276" spans="2:40" x14ac:dyDescent="0.2">
      <c r="B276" s="188"/>
      <c r="D276" s="1"/>
      <c r="G276" s="1"/>
      <c r="N276" s="1"/>
      <c r="P276" s="52"/>
      <c r="R276" s="1"/>
      <c r="T276" s="51"/>
      <c r="U276" s="1"/>
      <c r="W276" s="52"/>
      <c r="X276" s="51"/>
      <c r="Y276" s="1"/>
      <c r="AA276" s="1"/>
      <c r="AB276" s="1"/>
      <c r="AC276" s="52"/>
      <c r="AD276" s="51"/>
      <c r="AE276" s="1"/>
      <c r="AF276" s="74"/>
      <c r="AJ276" s="1"/>
      <c r="AK276" s="74"/>
      <c r="AN276" s="1"/>
    </row>
    <row r="277" spans="2:40" x14ac:dyDescent="0.2">
      <c r="B277" s="188" t="s">
        <v>510</v>
      </c>
      <c r="D277" s="54">
        <v>4682777</v>
      </c>
      <c r="E277" s="156">
        <v>1435.2087492989751</v>
      </c>
      <c r="G277" s="54">
        <v>4489362.9556198753</v>
      </c>
      <c r="H277" s="156">
        <v>1372.3421180547894</v>
      </c>
      <c r="J277" s="158">
        <f t="shared" ref="J277:K289" si="73">D277/G277-1</f>
        <v>4.3082737192813747E-2</v>
      </c>
      <c r="K277" s="159">
        <f t="shared" si="73"/>
        <v>4.5809736812053359E-2</v>
      </c>
      <c r="L277" s="158">
        <f t="shared" ref="L277:L289" si="74">N277/$D277-1</f>
        <v>1.4657444497851779E-2</v>
      </c>
      <c r="M277" s="160">
        <f t="shared" ref="M277:M289" si="75">M$219</f>
        <v>9.0547645222140982E-3</v>
      </c>
      <c r="N277" s="54">
        <v>4751414.5439733164</v>
      </c>
      <c r="P277" s="158">
        <f t="shared" ref="P277:P289" si="76">R277/$D277-1</f>
        <v>1.4657444497851779E-2</v>
      </c>
      <c r="Q277" s="161">
        <v>1.201167599196773E-2</v>
      </c>
      <c r="R277" s="54">
        <v>4751414.5439733164</v>
      </c>
      <c r="S277" s="158">
        <f t="shared" ref="S277:S289" si="77">U277/$D277-1</f>
        <v>1.9868988667141485E-2</v>
      </c>
      <c r="T277" s="161">
        <v>1.7209630807032639E-2</v>
      </c>
      <c r="U277" s="54">
        <v>4775819.0431437511</v>
      </c>
      <c r="W277" s="158">
        <f t="shared" ref="W277:W289" si="78">Y277/$D277-1</f>
        <v>1.756032544118602E-2</v>
      </c>
      <c r="X277" s="161">
        <v>1.4906987532428362E-2</v>
      </c>
      <c r="Y277" s="54">
        <v>4765008.0880885012</v>
      </c>
      <c r="AA277" s="54">
        <v>4582234.0752870413</v>
      </c>
      <c r="AB277" s="54">
        <v>4765008.0880885012</v>
      </c>
      <c r="AC277" s="158">
        <f t="shared" ref="AC277:AC289" si="79">AB277/$D277-1</f>
        <v>1.756032544118602E-2</v>
      </c>
      <c r="AD277" s="161">
        <v>1.4906987532428362E-2</v>
      </c>
      <c r="AE277" s="54">
        <v>4765007</v>
      </c>
      <c r="AF277" s="156">
        <v>1456.6030556161584</v>
      </c>
      <c r="AG277" s="162">
        <f t="shared" ref="AG277:AH289" si="80">AE277/D277 - 1</f>
        <v>1.7560093081519845E-2</v>
      </c>
      <c r="AH277" s="162">
        <f t="shared" si="80"/>
        <v>1.4906755778651082E-2</v>
      </c>
      <c r="AJ277" s="54">
        <v>4582234.0752870413</v>
      </c>
      <c r="AK277" s="156">
        <v>1400.7316580251795</v>
      </c>
      <c r="AL277" s="162">
        <f t="shared" ref="AL277:AM289" si="81">AE277/AJ277-1</f>
        <v>3.988729552221959E-2</v>
      </c>
      <c r="AM277" s="161">
        <f t="shared" si="81"/>
        <v>3.988729552221959E-2</v>
      </c>
      <c r="AN277" s="1"/>
    </row>
    <row r="278" spans="2:40" x14ac:dyDescent="0.2">
      <c r="B278" s="188" t="s">
        <v>511</v>
      </c>
      <c r="D278" s="54">
        <v>6044660</v>
      </c>
      <c r="E278" s="156">
        <v>1337.2253642315861</v>
      </c>
      <c r="G278" s="54">
        <v>6097932.3979815952</v>
      </c>
      <c r="H278" s="156">
        <v>1342.5505940349674</v>
      </c>
      <c r="J278" s="158">
        <f t="shared" si="73"/>
        <v>-8.7361411220675533E-3</v>
      </c>
      <c r="K278" s="159">
        <f t="shared" si="73"/>
        <v>-3.9665021393171518E-3</v>
      </c>
      <c r="L278" s="158">
        <f t="shared" si="74"/>
        <v>1.6860389122592023E-2</v>
      </c>
      <c r="M278" s="160">
        <f t="shared" si="75"/>
        <v>9.0547645222140982E-3</v>
      </c>
      <c r="N278" s="54">
        <v>6146575.3197137676</v>
      </c>
      <c r="P278" s="158">
        <f t="shared" si="76"/>
        <v>1.6935894946486618E-2</v>
      </c>
      <c r="Q278" s="161">
        <v>1.2066162053051999E-2</v>
      </c>
      <c r="R278" s="54">
        <v>6147031.7267472297</v>
      </c>
      <c r="S278" s="158">
        <f t="shared" si="77"/>
        <v>2.004743225404515E-2</v>
      </c>
      <c r="T278" s="161">
        <v>1.5162799350048495E-2</v>
      </c>
      <c r="U278" s="54">
        <v>6165839.911848736</v>
      </c>
      <c r="W278" s="158">
        <f t="shared" si="78"/>
        <v>2.004743225404515E-2</v>
      </c>
      <c r="X278" s="161">
        <v>1.5162799350048495E-2</v>
      </c>
      <c r="Y278" s="54">
        <v>6165839.911848736</v>
      </c>
      <c r="AA278" s="54">
        <v>6224079.8748182133</v>
      </c>
      <c r="AB278" s="54">
        <v>6165839.911848736</v>
      </c>
      <c r="AC278" s="158">
        <f t="shared" si="79"/>
        <v>2.004743225404515E-2</v>
      </c>
      <c r="AD278" s="161">
        <v>1.5162799350048495E-2</v>
      </c>
      <c r="AE278" s="54">
        <v>6165840</v>
      </c>
      <c r="AF278" s="156">
        <v>1357.5014635230377</v>
      </c>
      <c r="AG278" s="162">
        <f t="shared" si="80"/>
        <v>2.0047446837373917E-2</v>
      </c>
      <c r="AH278" s="162">
        <f t="shared" si="80"/>
        <v>1.5162813863542679E-2</v>
      </c>
      <c r="AJ278" s="54">
        <v>6224079.8748182133</v>
      </c>
      <c r="AK278" s="156">
        <v>1370.3238389497637</v>
      </c>
      <c r="AL278" s="162">
        <f t="shared" si="81"/>
        <v>-9.3571862812756867E-3</v>
      </c>
      <c r="AM278" s="161">
        <f t="shared" si="81"/>
        <v>-9.3571862812759088E-3</v>
      </c>
      <c r="AN278" s="1"/>
    </row>
    <row r="279" spans="2:40" x14ac:dyDescent="0.2">
      <c r="B279" s="188" t="s">
        <v>512</v>
      </c>
      <c r="D279" s="54">
        <v>3665479</v>
      </c>
      <c r="E279" s="156">
        <v>1417.5927319762168</v>
      </c>
      <c r="G279" s="54">
        <v>3618125.8187520243</v>
      </c>
      <c r="H279" s="156">
        <v>1395.2841655112672</v>
      </c>
      <c r="J279" s="158">
        <f t="shared" si="73"/>
        <v>1.3087765218819492E-2</v>
      </c>
      <c r="K279" s="159">
        <f t="shared" si="73"/>
        <v>1.5988547004527343E-2</v>
      </c>
      <c r="L279" s="158">
        <f t="shared" si="74"/>
        <v>1.479624027202564E-2</v>
      </c>
      <c r="M279" s="160">
        <f t="shared" si="75"/>
        <v>9.0547645222140982E-3</v>
      </c>
      <c r="N279" s="54">
        <v>3719714.3079960644</v>
      </c>
      <c r="P279" s="158">
        <f t="shared" si="76"/>
        <v>1.479624027202564E-2</v>
      </c>
      <c r="Q279" s="161">
        <v>1.1898862679861955E-2</v>
      </c>
      <c r="R279" s="54">
        <v>3719714.3079960644</v>
      </c>
      <c r="S279" s="158">
        <f t="shared" si="77"/>
        <v>1.9868988667141485E-2</v>
      </c>
      <c r="T279" s="161">
        <v>1.6957127706842101E-2</v>
      </c>
      <c r="U279" s="54">
        <v>3738308.3607106451</v>
      </c>
      <c r="W279" s="158">
        <f t="shared" si="78"/>
        <v>1.8496058960401518E-2</v>
      </c>
      <c r="X279" s="161">
        <v>1.5588117896146336E-2</v>
      </c>
      <c r="Y279" s="54">
        <v>3733275.9157021134</v>
      </c>
      <c r="AA279" s="54">
        <v>3692973.7201594054</v>
      </c>
      <c r="AB279" s="54">
        <v>3733275.9157021134</v>
      </c>
      <c r="AC279" s="158">
        <f t="shared" si="79"/>
        <v>1.8496058960401518E-2</v>
      </c>
      <c r="AD279" s="161">
        <v>1.5588117896146336E-2</v>
      </c>
      <c r="AE279" s="54">
        <v>3733275</v>
      </c>
      <c r="AF279" s="156">
        <v>1439.6899814821184</v>
      </c>
      <c r="AG279" s="162">
        <f t="shared" si="80"/>
        <v>1.8495809142543118E-2</v>
      </c>
      <c r="AH279" s="162">
        <f t="shared" si="80"/>
        <v>1.5587868791550941E-2</v>
      </c>
      <c r="AJ279" s="54">
        <v>3692973.7201594054</v>
      </c>
      <c r="AK279" s="156">
        <v>1424.1483059218097</v>
      </c>
      <c r="AL279" s="162">
        <f t="shared" si="81"/>
        <v>1.0912961449087932E-2</v>
      </c>
      <c r="AM279" s="161">
        <f t="shared" si="81"/>
        <v>1.0912961449087932E-2</v>
      </c>
      <c r="AN279" s="1"/>
    </row>
    <row r="280" spans="2:40" x14ac:dyDescent="0.2">
      <c r="B280" s="188" t="s">
        <v>513</v>
      </c>
      <c r="D280" s="54">
        <v>7389290</v>
      </c>
      <c r="E280" s="156">
        <v>1277.4684217902577</v>
      </c>
      <c r="G280" s="54">
        <v>7188333.9195815101</v>
      </c>
      <c r="H280" s="156">
        <v>1236.5598056208371</v>
      </c>
      <c r="J280" s="158">
        <f t="shared" si="73"/>
        <v>2.7955863301101225E-2</v>
      </c>
      <c r="K280" s="159">
        <f t="shared" si="73"/>
        <v>3.3082602219050461E-2</v>
      </c>
      <c r="L280" s="158">
        <f t="shared" si="74"/>
        <v>1.7022794214084369E-2</v>
      </c>
      <c r="M280" s="160">
        <f t="shared" si="75"/>
        <v>9.0547645222140982E-3</v>
      </c>
      <c r="N280" s="54">
        <v>7515076.3630581908</v>
      </c>
      <c r="P280" s="158">
        <f t="shared" si="76"/>
        <v>1.7022794214084369E-2</v>
      </c>
      <c r="Q280" s="161">
        <v>1.1975753127205779E-2</v>
      </c>
      <c r="R280" s="54">
        <v>7515076.3630581908</v>
      </c>
      <c r="S280" s="158">
        <f t="shared" si="77"/>
        <v>1.9868988667141485E-2</v>
      </c>
      <c r="T280" s="161">
        <v>1.4807823157066524E-2</v>
      </c>
      <c r="U280" s="54">
        <v>7536107.7192682214</v>
      </c>
      <c r="W280" s="158">
        <f t="shared" si="78"/>
        <v>1.8694084150812751E-2</v>
      </c>
      <c r="X280" s="161">
        <v>1.3638749180034271E-2</v>
      </c>
      <c r="Y280" s="54">
        <v>7527426.0090747587</v>
      </c>
      <c r="AA280" s="54">
        <v>7337038.4521070663</v>
      </c>
      <c r="AB280" s="54">
        <v>7527426.0090747587</v>
      </c>
      <c r="AC280" s="158">
        <f t="shared" si="79"/>
        <v>1.8694084150812751E-2</v>
      </c>
      <c r="AD280" s="161">
        <v>1.3638749180034271E-2</v>
      </c>
      <c r="AE280" s="54">
        <v>7527426</v>
      </c>
      <c r="AF280" s="156">
        <v>1294.8914916194008</v>
      </c>
      <c r="AG280" s="162">
        <f t="shared" si="80"/>
        <v>1.869408292271646E-2</v>
      </c>
      <c r="AH280" s="162">
        <f t="shared" si="80"/>
        <v>1.363874795803266E-2</v>
      </c>
      <c r="AJ280" s="54">
        <v>7337038.4521070663</v>
      </c>
      <c r="AK280" s="156">
        <v>1262.1404269291811</v>
      </c>
      <c r="AL280" s="162">
        <f t="shared" si="81"/>
        <v>2.5948827873221392E-2</v>
      </c>
      <c r="AM280" s="161">
        <f t="shared" si="81"/>
        <v>2.5948827873221614E-2</v>
      </c>
      <c r="AN280" s="1"/>
    </row>
    <row r="281" spans="2:40" x14ac:dyDescent="0.2">
      <c r="B281" s="188" t="s">
        <v>485</v>
      </c>
      <c r="D281" s="54">
        <v>5442199</v>
      </c>
      <c r="E281" s="156">
        <v>1220.4296540786329</v>
      </c>
      <c r="G281" s="54">
        <v>5540052.0723823765</v>
      </c>
      <c r="H281" s="156">
        <v>1234.5313200562123</v>
      </c>
      <c r="J281" s="158">
        <f t="shared" si="73"/>
        <v>-1.7662843436108133E-2</v>
      </c>
      <c r="K281" s="159">
        <f t="shared" si="73"/>
        <v>-1.1422687904700024E-2</v>
      </c>
      <c r="L281" s="158">
        <f t="shared" si="74"/>
        <v>1.8414923009719919E-2</v>
      </c>
      <c r="M281" s="160">
        <f t="shared" si="75"/>
        <v>9.0547645222140982E-3</v>
      </c>
      <c r="N281" s="54">
        <v>5542416.6755885743</v>
      </c>
      <c r="P281" s="158">
        <f t="shared" si="76"/>
        <v>1.8414923009719919E-2</v>
      </c>
      <c r="Q281" s="161">
        <v>1.1986424765492387E-2</v>
      </c>
      <c r="R281" s="54">
        <v>5542416.6755885743</v>
      </c>
      <c r="S281" s="158">
        <f t="shared" si="77"/>
        <v>2.0321173065077858E-2</v>
      </c>
      <c r="T281" s="161">
        <v>1.3880642077754191E-2</v>
      </c>
      <c r="U281" s="54">
        <v>5552790.867733594</v>
      </c>
      <c r="W281" s="158">
        <f t="shared" si="78"/>
        <v>2.0049014417852895E-2</v>
      </c>
      <c r="X281" s="161">
        <v>1.3610201366260677E-2</v>
      </c>
      <c r="Y281" s="54">
        <v>5551309.7262158245</v>
      </c>
      <c r="AA281" s="54">
        <v>5654658.7201546356</v>
      </c>
      <c r="AB281" s="54">
        <v>5551309.7262158245</v>
      </c>
      <c r="AC281" s="158">
        <f t="shared" si="79"/>
        <v>2.0049014417852895E-2</v>
      </c>
      <c r="AD281" s="161">
        <v>1.3610201366260677E-2</v>
      </c>
      <c r="AE281" s="54">
        <v>5551309</v>
      </c>
      <c r="AF281" s="156">
        <v>1237.0397855958847</v>
      </c>
      <c r="AG281" s="162">
        <f t="shared" si="80"/>
        <v>2.0048880976237804E-2</v>
      </c>
      <c r="AH281" s="162">
        <f t="shared" si="80"/>
        <v>1.3610068766963579E-2</v>
      </c>
      <c r="AJ281" s="54">
        <v>5654658.7201546356</v>
      </c>
      <c r="AK281" s="156">
        <v>1260.0699782336003</v>
      </c>
      <c r="AL281" s="162">
        <f t="shared" si="81"/>
        <v>-1.8276915596386223E-2</v>
      </c>
      <c r="AM281" s="161">
        <f t="shared" si="81"/>
        <v>-1.8276915596386112E-2</v>
      </c>
      <c r="AN281" s="1"/>
    </row>
    <row r="282" spans="2:40" x14ac:dyDescent="0.2">
      <c r="B282" s="188" t="s">
        <v>514</v>
      </c>
      <c r="D282" s="54">
        <v>4660155</v>
      </c>
      <c r="E282" s="156">
        <v>1248.3939662964046</v>
      </c>
      <c r="G282" s="54">
        <v>4669460.3897522101</v>
      </c>
      <c r="H282" s="156">
        <v>1244.9095424164991</v>
      </c>
      <c r="J282" s="158">
        <f t="shared" si="73"/>
        <v>-1.9928190787594779E-3</v>
      </c>
      <c r="K282" s="159">
        <f t="shared" si="73"/>
        <v>2.7989374016219593E-3</v>
      </c>
      <c r="L282" s="158">
        <f t="shared" si="74"/>
        <v>1.6842849473373223E-2</v>
      </c>
      <c r="M282" s="160">
        <f t="shared" si="75"/>
        <v>9.0547645222140982E-3</v>
      </c>
      <c r="N282" s="54">
        <v>4738645.2891875878</v>
      </c>
      <c r="P282" s="158">
        <f t="shared" si="76"/>
        <v>1.6842849473373223E-2</v>
      </c>
      <c r="Q282" s="161">
        <v>1.1983985815102294E-2</v>
      </c>
      <c r="R282" s="54">
        <v>4738645.2891875878</v>
      </c>
      <c r="S282" s="158">
        <f t="shared" si="77"/>
        <v>1.9868988667141485E-2</v>
      </c>
      <c r="T282" s="161">
        <v>1.4995664959551069E-2</v>
      </c>
      <c r="U282" s="54">
        <v>4752747.5668821232</v>
      </c>
      <c r="W282" s="158">
        <f t="shared" si="78"/>
        <v>1.9378487696590563E-2</v>
      </c>
      <c r="X282" s="161">
        <v>1.4507507790052054E-2</v>
      </c>
      <c r="Y282" s="54">
        <v>4750461.7563317046</v>
      </c>
      <c r="AA282" s="54">
        <v>4766057.1717287954</v>
      </c>
      <c r="AB282" s="54">
        <v>4750461.7563317046</v>
      </c>
      <c r="AC282" s="158">
        <f t="shared" si="79"/>
        <v>1.9378487696590563E-2</v>
      </c>
      <c r="AD282" s="161">
        <v>1.4507507790052054E-2</v>
      </c>
      <c r="AE282" s="54">
        <v>4750462</v>
      </c>
      <c r="AF282" s="156">
        <v>1266.5051164511099</v>
      </c>
      <c r="AG282" s="162">
        <f t="shared" si="80"/>
        <v>1.9378539984185039E-2</v>
      </c>
      <c r="AH282" s="162">
        <f t="shared" si="80"/>
        <v>1.450755982779639E-2</v>
      </c>
      <c r="AJ282" s="54">
        <v>4766057.1717287954</v>
      </c>
      <c r="AK282" s="156">
        <v>1270.6628941128306</v>
      </c>
      <c r="AL282" s="162">
        <f t="shared" si="81"/>
        <v>-3.2721327434556136E-3</v>
      </c>
      <c r="AM282" s="161">
        <f t="shared" si="81"/>
        <v>-3.2721327434556136E-3</v>
      </c>
      <c r="AN282" s="1"/>
    </row>
    <row r="283" spans="2:40" x14ac:dyDescent="0.2">
      <c r="B283" s="188" t="s">
        <v>515</v>
      </c>
      <c r="D283" s="54">
        <v>5675831</v>
      </c>
      <c r="E283" s="156">
        <v>1164.1400124954757</v>
      </c>
      <c r="G283" s="54">
        <v>5794785.5658515729</v>
      </c>
      <c r="H283" s="156">
        <v>1178.1025992700456</v>
      </c>
      <c r="J283" s="158">
        <f t="shared" si="73"/>
        <v>-2.0527863283253733E-2</v>
      </c>
      <c r="K283" s="159">
        <f t="shared" si="73"/>
        <v>-1.1851757888677206E-2</v>
      </c>
      <c r="L283" s="158">
        <f t="shared" si="74"/>
        <v>2.0969895826776552E-2</v>
      </c>
      <c r="M283" s="160">
        <f t="shared" si="75"/>
        <v>9.0547645222140982E-3</v>
      </c>
      <c r="N283" s="54">
        <v>5794852.5848003887</v>
      </c>
      <c r="P283" s="158">
        <f t="shared" si="76"/>
        <v>2.0969895826776552E-2</v>
      </c>
      <c r="Q283" s="161">
        <v>1.200561087095231E-2</v>
      </c>
      <c r="R283" s="54">
        <v>5794852.5848003887</v>
      </c>
      <c r="S283" s="158">
        <f t="shared" si="77"/>
        <v>2.15391382319019E-2</v>
      </c>
      <c r="T283" s="161">
        <v>1.256985523338372E-2</v>
      </c>
      <c r="U283" s="54">
        <v>5798083.5084899142</v>
      </c>
      <c r="W283" s="158">
        <f t="shared" si="78"/>
        <v>2.15391382319019E-2</v>
      </c>
      <c r="X283" s="161">
        <v>1.256985523338372E-2</v>
      </c>
      <c r="Y283" s="54">
        <v>5798083.5084899142</v>
      </c>
      <c r="AA283" s="54">
        <v>5914661.8665766176</v>
      </c>
      <c r="AB283" s="54">
        <v>5798083.5084899142</v>
      </c>
      <c r="AC283" s="158">
        <f t="shared" si="79"/>
        <v>2.15391382319019E-2</v>
      </c>
      <c r="AD283" s="161">
        <v>1.256985523338372E-2</v>
      </c>
      <c r="AE283" s="54">
        <v>5798084</v>
      </c>
      <c r="AF283" s="156">
        <v>1178.7731838498587</v>
      </c>
      <c r="AG283" s="162">
        <f t="shared" si="80"/>
        <v>2.1539224828928116E-2</v>
      </c>
      <c r="AH283" s="162">
        <f t="shared" si="80"/>
        <v>1.2569941070073698E-2</v>
      </c>
      <c r="AJ283" s="54">
        <v>5914661.8665766176</v>
      </c>
      <c r="AK283" s="156">
        <v>1202.4739206710126</v>
      </c>
      <c r="AL283" s="162">
        <f t="shared" si="81"/>
        <v>-1.9709979912020281E-2</v>
      </c>
      <c r="AM283" s="161">
        <f t="shared" si="81"/>
        <v>-1.9709979912020281E-2</v>
      </c>
      <c r="AN283" s="1"/>
    </row>
    <row r="284" spans="2:40" x14ac:dyDescent="0.2">
      <c r="B284" s="188" t="s">
        <v>516</v>
      </c>
      <c r="D284" s="54">
        <v>5407837</v>
      </c>
      <c r="E284" s="156">
        <v>1201.2661270358844</v>
      </c>
      <c r="G284" s="54">
        <v>5452346.2458513714</v>
      </c>
      <c r="H284" s="156">
        <v>1201.9697299626037</v>
      </c>
      <c r="J284" s="158">
        <f t="shared" si="73"/>
        <v>-8.1633197607796637E-3</v>
      </c>
      <c r="K284" s="159">
        <f t="shared" si="73"/>
        <v>-5.8537491351062787E-4</v>
      </c>
      <c r="L284" s="158">
        <f t="shared" si="74"/>
        <v>1.9684219525170965E-2</v>
      </c>
      <c r="M284" s="160">
        <f t="shared" si="75"/>
        <v>9.0547645222140982E-3</v>
      </c>
      <c r="N284" s="54">
        <v>5514286.050664342</v>
      </c>
      <c r="P284" s="158">
        <f t="shared" si="76"/>
        <v>1.9684219525170965E-2</v>
      </c>
      <c r="Q284" s="161">
        <v>1.1952582841823656E-2</v>
      </c>
      <c r="R284" s="54">
        <v>5514286.050664342</v>
      </c>
      <c r="S284" s="158">
        <f t="shared" si="77"/>
        <v>2.0599571741674261E-2</v>
      </c>
      <c r="T284" s="161">
        <v>1.28609945068896E-2</v>
      </c>
      <c r="U284" s="54">
        <v>5519236.1262487806</v>
      </c>
      <c r="W284" s="158">
        <f t="shared" si="78"/>
        <v>2.0599571741674261E-2</v>
      </c>
      <c r="X284" s="161">
        <v>1.28609945068896E-2</v>
      </c>
      <c r="Y284" s="54">
        <v>5519236.1262487806</v>
      </c>
      <c r="AA284" s="54">
        <v>5565138.5296722678</v>
      </c>
      <c r="AB284" s="54">
        <v>5519236.1262487806</v>
      </c>
      <c r="AC284" s="158">
        <f t="shared" si="79"/>
        <v>2.0599571741674261E-2</v>
      </c>
      <c r="AD284" s="161">
        <v>1.28609945068896E-2</v>
      </c>
      <c r="AE284" s="54">
        <v>5519236</v>
      </c>
      <c r="AF284" s="156">
        <v>1216.715576265462</v>
      </c>
      <c r="AG284" s="162">
        <f t="shared" si="80"/>
        <v>2.0599548396151635E-2</v>
      </c>
      <c r="AH284" s="162">
        <f t="shared" si="80"/>
        <v>1.2860971338381821E-2</v>
      </c>
      <c r="AJ284" s="54">
        <v>5565138.5296722678</v>
      </c>
      <c r="AK284" s="156">
        <v>1226.8347889322579</v>
      </c>
      <c r="AL284" s="162">
        <f t="shared" si="81"/>
        <v>-8.2482276815796229E-3</v>
      </c>
      <c r="AM284" s="161">
        <f t="shared" si="81"/>
        <v>-8.2482276815795119E-3</v>
      </c>
      <c r="AN284" s="1"/>
    </row>
    <row r="285" spans="2:40" x14ac:dyDescent="0.2">
      <c r="B285" s="188" t="s">
        <v>486</v>
      </c>
      <c r="D285" s="54">
        <v>11374450</v>
      </c>
      <c r="E285" s="156">
        <v>1182.7043540002903</v>
      </c>
      <c r="G285" s="54">
        <v>11265003.7605979</v>
      </c>
      <c r="H285" s="156">
        <v>1156.8845788292633</v>
      </c>
      <c r="J285" s="158">
        <f t="shared" si="73"/>
        <v>9.7155972361868681E-3</v>
      </c>
      <c r="K285" s="159">
        <f t="shared" si="73"/>
        <v>2.2318367487581092E-2</v>
      </c>
      <c r="L285" s="158">
        <f t="shared" si="74"/>
        <v>2.4603892894479396E-2</v>
      </c>
      <c r="M285" s="160">
        <f t="shared" si="75"/>
        <v>9.0547645222140982E-3</v>
      </c>
      <c r="N285" s="54">
        <v>11654305.749533612</v>
      </c>
      <c r="P285" s="158">
        <f t="shared" si="76"/>
        <v>2.4603892894479396E-2</v>
      </c>
      <c r="Q285" s="161">
        <v>1.1972947514355292E-2</v>
      </c>
      <c r="R285" s="54">
        <v>11654305.749533612</v>
      </c>
      <c r="S285" s="158">
        <f t="shared" si="77"/>
        <v>2.4799362113796519E-2</v>
      </c>
      <c r="T285" s="161">
        <v>1.2166007059992712E-2</v>
      </c>
      <c r="U285" s="54">
        <v>11656529.104395272</v>
      </c>
      <c r="W285" s="158">
        <f t="shared" si="78"/>
        <v>2.2706654947336258E-2</v>
      </c>
      <c r="X285" s="161">
        <v>1.009909802888953E-2</v>
      </c>
      <c r="Y285" s="54">
        <v>11632725.71136573</v>
      </c>
      <c r="AA285" s="54">
        <v>11498042.060829768</v>
      </c>
      <c r="AB285" s="54">
        <v>11632725.71136573</v>
      </c>
      <c r="AC285" s="158">
        <f t="shared" si="79"/>
        <v>2.2706654947336258E-2</v>
      </c>
      <c r="AD285" s="161">
        <v>1.009909802888953E-2</v>
      </c>
      <c r="AE285" s="54">
        <v>11632726</v>
      </c>
      <c r="AF285" s="156">
        <v>1194.6486308524711</v>
      </c>
      <c r="AG285" s="162">
        <f t="shared" si="80"/>
        <v>2.2706680323004713E-2</v>
      </c>
      <c r="AH285" s="162">
        <f t="shared" si="80"/>
        <v>1.0099123091735773E-2</v>
      </c>
      <c r="AJ285" s="54">
        <v>11498042.060829768</v>
      </c>
      <c r="AK285" s="156">
        <v>1180.8169646095341</v>
      </c>
      <c r="AL285" s="162">
        <f t="shared" si="81"/>
        <v>1.1713641197144131E-2</v>
      </c>
      <c r="AM285" s="161">
        <f t="shared" si="81"/>
        <v>1.1713641197144131E-2</v>
      </c>
      <c r="AN285" s="1"/>
    </row>
    <row r="286" spans="2:40" x14ac:dyDescent="0.2">
      <c r="B286" s="188" t="s">
        <v>487</v>
      </c>
      <c r="D286" s="54">
        <v>5841042</v>
      </c>
      <c r="E286" s="156">
        <v>1218.4987358381791</v>
      </c>
      <c r="G286" s="54">
        <v>5890255.830766079</v>
      </c>
      <c r="H286" s="156">
        <v>1218.7697128821501</v>
      </c>
      <c r="J286" s="158">
        <f t="shared" si="73"/>
        <v>-8.3551261914677211E-3</v>
      </c>
      <c r="K286" s="159">
        <f t="shared" si="73"/>
        <v>-2.2233654242209688E-4</v>
      </c>
      <c r="L286" s="158">
        <f t="shared" si="74"/>
        <v>2.028123729441722E-2</v>
      </c>
      <c r="M286" s="160">
        <f t="shared" si="75"/>
        <v>9.0547645222140982E-3</v>
      </c>
      <c r="N286" s="54">
        <v>5959505.5588486576</v>
      </c>
      <c r="P286" s="158">
        <f t="shared" si="76"/>
        <v>2.028123729441722E-2</v>
      </c>
      <c r="Q286" s="161">
        <v>1.1981659309161063E-2</v>
      </c>
      <c r="R286" s="54">
        <v>5959505.5588486576</v>
      </c>
      <c r="S286" s="158">
        <f t="shared" si="77"/>
        <v>2.0753607847123101E-2</v>
      </c>
      <c r="T286" s="161">
        <v>1.2450187317187389E-2</v>
      </c>
      <c r="U286" s="54">
        <v>5962264.695086576</v>
      </c>
      <c r="W286" s="158">
        <f t="shared" si="78"/>
        <v>2.0632644039048076E-2</v>
      </c>
      <c r="X286" s="161">
        <v>1.2330207501095813E-2</v>
      </c>
      <c r="Y286" s="54">
        <v>5961558.1404031292</v>
      </c>
      <c r="AA286" s="54">
        <v>6012107.1178054819</v>
      </c>
      <c r="AB286" s="54">
        <v>5961558.1404031292</v>
      </c>
      <c r="AC286" s="158">
        <f t="shared" si="79"/>
        <v>2.0632644039048076E-2</v>
      </c>
      <c r="AD286" s="161">
        <v>1.2330207501095813E-2</v>
      </c>
      <c r="AE286" s="54">
        <v>5961558</v>
      </c>
      <c r="AF286" s="156">
        <v>1233.523049039673</v>
      </c>
      <c r="AG286" s="162">
        <f t="shared" si="80"/>
        <v>2.0632620001705071E-2</v>
      </c>
      <c r="AH286" s="162">
        <f t="shared" si="80"/>
        <v>1.2330183659287064E-2</v>
      </c>
      <c r="AJ286" s="54">
        <v>6012107.1178054819</v>
      </c>
      <c r="AK286" s="156">
        <v>1243.9823118568231</v>
      </c>
      <c r="AL286" s="162">
        <f t="shared" si="81"/>
        <v>-8.4078870876693745E-3</v>
      </c>
      <c r="AM286" s="161">
        <f t="shared" si="81"/>
        <v>-8.4078870876693745E-3</v>
      </c>
      <c r="AN286" s="1"/>
    </row>
    <row r="287" spans="2:40" x14ac:dyDescent="0.2">
      <c r="B287" s="188" t="s">
        <v>517</v>
      </c>
      <c r="D287" s="54">
        <v>4226445</v>
      </c>
      <c r="E287" s="156">
        <v>1100.3060525312874</v>
      </c>
      <c r="G287" s="54">
        <v>4349345.2210005755</v>
      </c>
      <c r="H287" s="156">
        <v>1124.2092237068896</v>
      </c>
      <c r="J287" s="158">
        <f t="shared" si="73"/>
        <v>-2.8257177748769791E-2</v>
      </c>
      <c r="K287" s="159">
        <f t="shared" si="73"/>
        <v>-2.126220873440765E-2</v>
      </c>
      <c r="L287" s="158">
        <f t="shared" si="74"/>
        <v>1.9321529516344027E-2</v>
      </c>
      <c r="M287" s="160">
        <f t="shared" si="75"/>
        <v>9.0547645222140982E-3</v>
      </c>
      <c r="N287" s="54">
        <v>4308106.3818167048</v>
      </c>
      <c r="P287" s="158">
        <f t="shared" si="76"/>
        <v>1.9321529516344027E-2</v>
      </c>
      <c r="Q287" s="161">
        <v>1.2036511426444019E-2</v>
      </c>
      <c r="R287" s="54">
        <v>4308106.3818167048</v>
      </c>
      <c r="S287" s="158">
        <f t="shared" si="77"/>
        <v>2.0574093973723562E-2</v>
      </c>
      <c r="T287" s="161">
        <v>1.3280123895204943E-2</v>
      </c>
      <c r="U287" s="54">
        <v>4313400.2766047744</v>
      </c>
      <c r="W287" s="158">
        <f t="shared" si="78"/>
        <v>2.0574093973723562E-2</v>
      </c>
      <c r="X287" s="161">
        <v>1.3280123895204943E-2</v>
      </c>
      <c r="Y287" s="54">
        <v>4313400.2766047744</v>
      </c>
      <c r="AA287" s="54">
        <v>4439319.8041399755</v>
      </c>
      <c r="AB287" s="54">
        <v>4313400.2766047744</v>
      </c>
      <c r="AC287" s="158">
        <f t="shared" si="79"/>
        <v>2.0574093973723562E-2</v>
      </c>
      <c r="AD287" s="161">
        <v>1.3280123895204943E-2</v>
      </c>
      <c r="AE287" s="54">
        <v>4313401</v>
      </c>
      <c r="AF287" s="156">
        <v>1114.9184402131598</v>
      </c>
      <c r="AG287" s="162">
        <f t="shared" si="80"/>
        <v>2.0574265132990099E-2</v>
      </c>
      <c r="AH287" s="162">
        <f t="shared" si="80"/>
        <v>1.3280293831208212E-2</v>
      </c>
      <c r="AJ287" s="54">
        <v>4439319.8041399755</v>
      </c>
      <c r="AK287" s="156">
        <v>1147.4656568306846</v>
      </c>
      <c r="AL287" s="162">
        <f t="shared" si="81"/>
        <v>-2.836443637661501E-2</v>
      </c>
      <c r="AM287" s="161">
        <f t="shared" si="81"/>
        <v>-2.8364436376615121E-2</v>
      </c>
      <c r="AN287" s="1"/>
    </row>
    <row r="288" spans="2:40" x14ac:dyDescent="0.2">
      <c r="B288" s="188" t="s">
        <v>493</v>
      </c>
      <c r="D288" s="54">
        <v>3495006</v>
      </c>
      <c r="E288" s="156">
        <v>1216.3276384166911</v>
      </c>
      <c r="G288" s="54">
        <v>3560466.0923035331</v>
      </c>
      <c r="H288" s="156">
        <v>1231.5024760455963</v>
      </c>
      <c r="J288" s="158">
        <f t="shared" si="73"/>
        <v>-1.8385259290921163E-2</v>
      </c>
      <c r="K288" s="159">
        <f t="shared" si="73"/>
        <v>-1.232221446897297E-2</v>
      </c>
      <c r="L288" s="158">
        <f t="shared" si="74"/>
        <v>1.8226780960229894E-2</v>
      </c>
      <c r="M288" s="160">
        <f t="shared" si="75"/>
        <v>9.0547645222140982E-3</v>
      </c>
      <c r="N288" s="54">
        <v>3558708.708816689</v>
      </c>
      <c r="P288" s="158">
        <f t="shared" si="76"/>
        <v>1.8226780960229894E-2</v>
      </c>
      <c r="Q288" s="161">
        <v>1.1976205415948904E-2</v>
      </c>
      <c r="R288" s="54">
        <v>3558708.708816689</v>
      </c>
      <c r="S288" s="158">
        <f t="shared" si="77"/>
        <v>2.0005552929589721E-2</v>
      </c>
      <c r="T288" s="161">
        <v>1.3744058060872977E-2</v>
      </c>
      <c r="U288" s="54">
        <v>3564925.5275222333</v>
      </c>
      <c r="W288" s="158">
        <f t="shared" si="78"/>
        <v>1.8860449172972249E-2</v>
      </c>
      <c r="X288" s="161">
        <v>1.2605983737846049E-2</v>
      </c>
      <c r="Y288" s="54">
        <v>3560923.3830222329</v>
      </c>
      <c r="AA288" s="54">
        <v>3634121.1912113363</v>
      </c>
      <c r="AB288" s="54">
        <v>3560923.3830222329</v>
      </c>
      <c r="AC288" s="158">
        <f t="shared" si="79"/>
        <v>1.8860449172972249E-2</v>
      </c>
      <c r="AD288" s="161">
        <v>1.2605983737846049E-2</v>
      </c>
      <c r="AE288" s="54">
        <v>3560924</v>
      </c>
      <c r="AF288" s="156">
        <v>1231.6608582482013</v>
      </c>
      <c r="AG288" s="162">
        <f t="shared" si="80"/>
        <v>1.8860625704219203E-2</v>
      </c>
      <c r="AH288" s="162">
        <f t="shared" si="80"/>
        <v>1.2606159185422738E-2</v>
      </c>
      <c r="AJ288" s="54">
        <v>3634121.1912113363</v>
      </c>
      <c r="AK288" s="156">
        <v>1256.9784767507899</v>
      </c>
      <c r="AL288" s="162">
        <f t="shared" si="81"/>
        <v>-2.0141648382105304E-2</v>
      </c>
      <c r="AM288" s="161">
        <f t="shared" si="81"/>
        <v>-2.0141648382105193E-2</v>
      </c>
      <c r="AN288" s="1"/>
    </row>
    <row r="289" spans="2:40" x14ac:dyDescent="0.2">
      <c r="B289" s="188" t="s">
        <v>488</v>
      </c>
      <c r="D289" s="54">
        <v>4146145</v>
      </c>
      <c r="E289" s="156">
        <v>1246.7433146109827</v>
      </c>
      <c r="G289" s="54">
        <v>4142203.9289009445</v>
      </c>
      <c r="H289" s="156">
        <v>1236.8658307171784</v>
      </c>
      <c r="J289" s="158">
        <f t="shared" si="73"/>
        <v>9.514430401549312E-4</v>
      </c>
      <c r="K289" s="159">
        <f t="shared" si="73"/>
        <v>7.9858976200166687E-3</v>
      </c>
      <c r="L289" s="158">
        <f t="shared" si="74"/>
        <v>1.9067061467131996E-2</v>
      </c>
      <c r="M289" s="160">
        <f t="shared" si="75"/>
        <v>9.0547645222140982E-3</v>
      </c>
      <c r="N289" s="54">
        <v>4225199.8015666418</v>
      </c>
      <c r="P289" s="158">
        <f t="shared" si="76"/>
        <v>1.9067061467131996E-2</v>
      </c>
      <c r="R289" s="54">
        <v>4225199.8015666418</v>
      </c>
      <c r="S289" s="158">
        <f t="shared" si="77"/>
        <v>2.0344402231709413E-2</v>
      </c>
      <c r="T289" s="51"/>
      <c r="U289" s="54">
        <v>4230495.8415909912</v>
      </c>
      <c r="W289" s="158">
        <f t="shared" si="78"/>
        <v>2.0082075888537831E-2</v>
      </c>
      <c r="X289" s="51"/>
      <c r="Y289" s="54">
        <v>4229408.1985348817</v>
      </c>
      <c r="AA289" s="54">
        <v>4227893.3954398884</v>
      </c>
      <c r="AB289" s="54">
        <v>4229408.1985348817</v>
      </c>
      <c r="AC289" s="158">
        <f t="shared" si="79"/>
        <v>2.0082075888537831E-2</v>
      </c>
      <c r="AD289" s="51"/>
      <c r="AE289" s="54">
        <v>4229408</v>
      </c>
      <c r="AF289" s="156">
        <v>1262.9050450323634</v>
      </c>
      <c r="AG289" s="162">
        <f t="shared" si="80"/>
        <v>2.0082028004327013E-2</v>
      </c>
      <c r="AH289" s="162">
        <f t="shared" si="80"/>
        <v>1.2963157878591591E-2</v>
      </c>
      <c r="AJ289" s="54">
        <v>4227893.3954398884</v>
      </c>
      <c r="AK289" s="156">
        <v>1262.4527827440729</v>
      </c>
      <c r="AL289" s="162">
        <f t="shared" si="81"/>
        <v>3.5824095322389837E-4</v>
      </c>
      <c r="AM289" s="161">
        <f t="shared" si="81"/>
        <v>3.5824095322389837E-4</v>
      </c>
      <c r="AN289" s="1"/>
    </row>
    <row r="290" spans="2:40" x14ac:dyDescent="0.2">
      <c r="B290" s="188"/>
      <c r="D290" s="1"/>
      <c r="E290" s="157"/>
      <c r="G290" s="1"/>
      <c r="H290" s="157"/>
      <c r="N290" s="1"/>
      <c r="P290" s="52"/>
      <c r="R290" s="1"/>
      <c r="T290" s="51"/>
      <c r="U290" s="1"/>
      <c r="W290" s="52"/>
      <c r="X290" s="51"/>
      <c r="Y290" s="1"/>
      <c r="AA290" s="1"/>
      <c r="AB290" s="1"/>
      <c r="AC290" s="52"/>
      <c r="AD290" s="51"/>
      <c r="AE290" s="1"/>
      <c r="AF290" s="157"/>
      <c r="AJ290" s="1"/>
      <c r="AK290" s="157"/>
      <c r="AN290" s="1"/>
    </row>
    <row r="291" spans="2:40" x14ac:dyDescent="0.2">
      <c r="B291" s="188" t="s">
        <v>12</v>
      </c>
      <c r="D291" s="155">
        <f>SUM(D277:D289)</f>
        <v>72051316</v>
      </c>
      <c r="E291" s="157">
        <v>1238.55427934982</v>
      </c>
      <c r="G291" s="155">
        <f>SUM(G277:G289)</f>
        <v>72057674.199341565</v>
      </c>
      <c r="H291" s="157">
        <v>1229.8165981325378</v>
      </c>
      <c r="J291" s="158">
        <f>D291/G291-1</f>
        <v>-8.8237643140920419E-5</v>
      </c>
      <c r="K291" s="159">
        <f>E291/H291-1</f>
        <v>7.1048652543397317E-3</v>
      </c>
      <c r="L291" s="158">
        <f>N291/$D291-1</f>
        <v>1.9118198140399834E-2</v>
      </c>
      <c r="M291" s="160">
        <f>M$219</f>
        <v>9.0547645222140982E-3</v>
      </c>
      <c r="N291" s="155">
        <f>SUM(N277:N289)</f>
        <v>73428807.335564554</v>
      </c>
      <c r="P291" s="158">
        <f>R291/$D291-1</f>
        <v>1.9124532612256662E-2</v>
      </c>
      <c r="Q291" s="161">
        <v>1.1845580954550572E-2</v>
      </c>
      <c r="R291" s="155">
        <f>SUM(R277:R289)</f>
        <v>73429263.742598012</v>
      </c>
      <c r="S291" s="158">
        <f>U291/$D291-1</f>
        <v>2.1029908038398659E-2</v>
      </c>
      <c r="T291" s="161">
        <v>1.3737347508397946E-2</v>
      </c>
      <c r="U291" s="155">
        <f>SUM(U277:U289)</f>
        <v>73566548.549525604</v>
      </c>
      <c r="W291" s="158">
        <f>Y291/$D291-1</f>
        <v>2.0226427952142689E-2</v>
      </c>
      <c r="X291" s="161">
        <v>1.2939606164090289E-2</v>
      </c>
      <c r="Y291" s="155">
        <f>SUM(Y277:Y289)</f>
        <v>73508656.751931071</v>
      </c>
      <c r="AA291" s="155">
        <f>SUM(AA277:AA289)</f>
        <v>73548325.979930505</v>
      </c>
      <c r="AB291" s="155">
        <f>SUM(AB277:AB289)</f>
        <v>73508656.751931071</v>
      </c>
      <c r="AC291" s="158">
        <f>AB291/$D291-1</f>
        <v>2.0226427952142689E-2</v>
      </c>
      <c r="AD291" s="161">
        <v>1.2939606164090289E-2</v>
      </c>
      <c r="AE291" s="155">
        <f>SUM(AE277:AE289)</f>
        <v>73508656</v>
      </c>
      <c r="AF291" s="157">
        <v>1254.5806711041616</v>
      </c>
      <c r="AG291" s="162">
        <f t="shared" ref="AG291:AH291" si="82">AE291/D291 - 1</f>
        <v>2.0226417516093775E-2</v>
      </c>
      <c r="AH291" s="162">
        <f t="shared" si="82"/>
        <v>1.2939595802579307E-2</v>
      </c>
      <c r="AJ291" s="155">
        <f>SUM(AJ277:AJ289)</f>
        <v>73548325.979930505</v>
      </c>
      <c r="AK291" s="157">
        <v>1255.2577232059427</v>
      </c>
      <c r="AL291" s="162">
        <f t="shared" ref="AL291:AM291" si="83">AE291/AJ291-1</f>
        <v>-5.3937298234807418E-4</v>
      </c>
      <c r="AM291" s="161">
        <f t="shared" si="83"/>
        <v>-5.3937298234807418E-4</v>
      </c>
      <c r="AN291" s="1"/>
    </row>
  </sheetData>
  <mergeCells count="7">
    <mergeCell ref="AJ6:AM6"/>
    <mergeCell ref="D6:E6"/>
    <mergeCell ref="G6:H6"/>
    <mergeCell ref="L6:N6"/>
    <mergeCell ref="O6:R6"/>
    <mergeCell ref="S6:U6"/>
    <mergeCell ref="V6:Y6"/>
  </mergeCells>
  <printOptions gridLines="1"/>
  <pageMargins left="0.23622047244094491" right="0.23622047244094491" top="0.23622047244094491" bottom="0.47244094488188981" header="0.31496062992125984" footer="0.23622047244094491"/>
  <pageSetup paperSize="9" scale="30" fitToHeight="0" orientation="landscape" r:id="rId1"/>
  <headerFooter scaleWithDoc="0">
    <oddFooter>&amp;L&amp;A&amp;C&amp;F&amp;RPage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N291"/>
  <sheetViews>
    <sheetView zoomScaleNormal="100" workbookViewId="0">
      <pane xSplit="3" ySplit="7" topLeftCell="D8" activePane="bottomRight" state="frozen"/>
      <selection pane="topRight"/>
      <selection pane="bottomLeft"/>
      <selection pane="bottomRight"/>
    </sheetView>
  </sheetViews>
  <sheetFormatPr defaultRowHeight="12.75" x14ac:dyDescent="0.2"/>
  <cols>
    <col min="1" max="1" width="5.5703125" style="1" customWidth="1"/>
    <col min="2" max="2" width="47.28515625" style="1" customWidth="1"/>
    <col min="3" max="3" width="4.7109375" style="1" customWidth="1"/>
    <col min="4" max="4" width="12.140625" style="11" bestFit="1" customWidth="1"/>
    <col min="5" max="5" width="11.28515625" style="74" customWidth="1"/>
    <col min="6" max="6" width="4.7109375" style="1" customWidth="1"/>
    <col min="7" max="7" width="12.28515625" style="11" customWidth="1"/>
    <col min="8" max="8" width="12.28515625" style="74" customWidth="1"/>
    <col min="9" max="9" width="3.140625" style="146" customWidth="1"/>
    <col min="10" max="10" width="11.140625" style="52" customWidth="1"/>
    <col min="11" max="11" width="11.140625" style="118" customWidth="1"/>
    <col min="12" max="12" width="13.42578125" style="52" bestFit="1" customWidth="1"/>
    <col min="13" max="13" width="13.42578125" style="53" bestFit="1" customWidth="1"/>
    <col min="14" max="14" width="12.140625" style="53" bestFit="1" customWidth="1"/>
    <col min="15" max="15" width="10.5703125" style="51" customWidth="1"/>
    <col min="16" max="17" width="13.85546875" style="51" customWidth="1"/>
    <col min="18" max="18" width="12" style="51" customWidth="1"/>
    <col min="19" max="19" width="13" style="52" bestFit="1" customWidth="1"/>
    <col min="20" max="20" width="13" style="53" bestFit="1" customWidth="1"/>
    <col min="21" max="21" width="12.5703125" style="118" customWidth="1"/>
    <col min="22" max="22" width="10.5703125" style="52" customWidth="1"/>
    <col min="23" max="24" width="13" style="53" bestFit="1" customWidth="1"/>
    <col min="25" max="25" width="12" style="138" customWidth="1"/>
    <col min="26" max="28" width="12" style="53" customWidth="1"/>
    <col min="29" max="29" width="13" style="53" bestFit="1" customWidth="1"/>
    <col min="30" max="30" width="13" style="118" bestFit="1" customWidth="1"/>
    <col min="31" max="31" width="13.28515625" style="63" customWidth="1"/>
    <col min="32" max="34" width="11.140625" style="63" customWidth="1"/>
    <col min="35" max="35" width="5.7109375" style="63" customWidth="1"/>
    <col min="36" max="36" width="12.85546875" style="63" customWidth="1"/>
    <col min="37" max="38" width="11.140625" style="63" customWidth="1"/>
    <col min="39" max="39" width="11.140625" style="51" customWidth="1"/>
    <col min="40" max="40" width="5.7109375" style="51" customWidth="1"/>
    <col min="41" max="16384" width="9.140625" style="1"/>
  </cols>
  <sheetData>
    <row r="1" spans="1:40" x14ac:dyDescent="0.2">
      <c r="A1" s="205" t="s">
        <v>544</v>
      </c>
      <c r="D1" s="58" t="s">
        <v>57</v>
      </c>
      <c r="E1" s="68"/>
      <c r="G1" s="82" t="s">
        <v>58</v>
      </c>
      <c r="H1" s="75"/>
      <c r="I1" s="145"/>
      <c r="J1" s="124"/>
      <c r="K1" s="110">
        <f>MIN(K9:K217)</f>
        <v>-4.1146345226435677E-2</v>
      </c>
      <c r="L1" s="101"/>
      <c r="M1" s="18"/>
      <c r="N1" s="110"/>
      <c r="O1" s="4"/>
      <c r="P1" s="5"/>
      <c r="Q1" s="5"/>
      <c r="R1" s="144"/>
      <c r="S1" s="119"/>
      <c r="T1" s="140"/>
      <c r="U1" s="109"/>
      <c r="V1" s="124"/>
      <c r="W1" s="128"/>
      <c r="X1" s="128"/>
      <c r="Y1" s="133"/>
      <c r="Z1" s="128"/>
      <c r="AA1" s="128"/>
      <c r="AB1" s="128"/>
      <c r="AC1" s="128"/>
      <c r="AD1" s="139"/>
      <c r="AE1" s="6"/>
      <c r="AF1" s="7"/>
      <c r="AG1" s="7"/>
      <c r="AH1" s="7"/>
      <c r="AI1" s="7"/>
      <c r="AJ1" s="7" t="s">
        <v>1</v>
      </c>
      <c r="AK1" s="8">
        <f>MIN(AL9:AL217)</f>
        <v>-4.8329727791866839E-2</v>
      </c>
      <c r="AL1" s="7" t="s">
        <v>2</v>
      </c>
      <c r="AM1" s="9">
        <f>COUNTIF(AM9:AM217,"&lt;-5%")</f>
        <v>0</v>
      </c>
      <c r="AN1" s="10"/>
    </row>
    <row r="2" spans="1:40" s="11" customFormat="1" x14ac:dyDescent="0.2">
      <c r="A2" s="164" t="s">
        <v>558</v>
      </c>
      <c r="D2" s="13"/>
      <c r="E2" s="68"/>
      <c r="G2" s="83"/>
      <c r="H2" s="76"/>
      <c r="I2" s="146"/>
      <c r="J2" s="124"/>
      <c r="K2" s="9">
        <f>COUNTIF(K9:K217,"&lt;-5%")</f>
        <v>0</v>
      </c>
      <c r="L2" s="102"/>
      <c r="M2" s="96"/>
      <c r="N2" s="125"/>
      <c r="O2" s="17"/>
      <c r="P2" s="18"/>
      <c r="Q2" s="18"/>
      <c r="R2" s="151"/>
      <c r="S2" s="101"/>
      <c r="T2" s="18"/>
      <c r="U2" s="110"/>
      <c r="V2" s="129"/>
      <c r="W2" s="18"/>
      <c r="X2" s="18"/>
      <c r="Y2" s="134"/>
      <c r="Z2" s="152"/>
      <c r="AA2" s="18"/>
      <c r="AB2" s="18"/>
      <c r="AC2" s="18"/>
      <c r="AD2" s="110"/>
      <c r="AE2" s="19"/>
      <c r="AF2" s="20"/>
      <c r="AG2" s="20"/>
      <c r="AH2" s="20"/>
      <c r="AI2" s="20"/>
      <c r="AJ2" s="7" t="s">
        <v>542</v>
      </c>
      <c r="AK2" s="8">
        <f>MAX(AL9:AL217)</f>
        <v>0.23823447219867622</v>
      </c>
      <c r="AL2" s="65" t="s">
        <v>14</v>
      </c>
      <c r="AM2" s="9">
        <f>COUNTIF(AM9:AM217,"&lt;-2.5%")</f>
        <v>47</v>
      </c>
      <c r="AN2" s="21"/>
    </row>
    <row r="3" spans="1:40" s="11" customFormat="1" x14ac:dyDescent="0.2">
      <c r="A3" s="255" t="s">
        <v>553</v>
      </c>
      <c r="B3" s="12"/>
      <c r="D3" s="22"/>
      <c r="E3" s="69"/>
      <c r="F3" s="14"/>
      <c r="G3" s="84"/>
      <c r="H3" s="77"/>
      <c r="I3" s="145"/>
      <c r="J3" s="103"/>
      <c r="K3" s="126"/>
      <c r="L3" s="103"/>
      <c r="M3" s="25"/>
      <c r="N3" s="126"/>
      <c r="O3" s="25"/>
      <c r="P3" s="26"/>
      <c r="Q3" s="26"/>
      <c r="R3" s="26"/>
      <c r="S3" s="120"/>
      <c r="T3" s="141"/>
      <c r="U3" s="111"/>
      <c r="V3" s="103"/>
      <c r="W3" s="26"/>
      <c r="X3" s="26"/>
      <c r="Y3" s="135"/>
      <c r="Z3" s="26"/>
      <c r="AA3" s="26"/>
      <c r="AB3" s="26"/>
      <c r="AC3" s="26"/>
      <c r="AD3" s="112"/>
      <c r="AE3" s="27"/>
      <c r="AF3" s="24"/>
      <c r="AG3" s="24"/>
      <c r="AH3" s="24"/>
      <c r="AI3" s="24"/>
      <c r="AJ3" s="27"/>
      <c r="AK3" s="27"/>
      <c r="AL3" s="27"/>
      <c r="AM3" s="28"/>
      <c r="AN3" s="21"/>
    </row>
    <row r="4" spans="1:40" s="11" customFormat="1" x14ac:dyDescent="0.2">
      <c r="B4" s="12"/>
      <c r="D4" s="22"/>
      <c r="E4" s="69"/>
      <c r="F4" s="14"/>
      <c r="G4" s="84"/>
      <c r="H4" s="77"/>
      <c r="I4" s="145"/>
      <c r="J4" s="103"/>
      <c r="K4" s="126"/>
      <c r="L4" s="103"/>
      <c r="M4" s="25"/>
      <c r="N4" s="143">
        <f>AJ5-N5</f>
        <v>67421.072707980871</v>
      </c>
      <c r="O4" s="25"/>
      <c r="P4" s="26"/>
      <c r="Q4" s="26"/>
      <c r="R4" s="143">
        <f>AJ5-R5</f>
        <v>67395.163022264838</v>
      </c>
      <c r="S4" s="121"/>
      <c r="T4" s="26"/>
      <c r="U4" s="143">
        <f>AJ5-U5</f>
        <v>-49430.078248292208</v>
      </c>
      <c r="V4" s="103"/>
      <c r="W4" s="26"/>
      <c r="X4" s="26"/>
      <c r="Y4" s="143">
        <f>AJ5-Y5</f>
        <v>6986.4079181402922</v>
      </c>
      <c r="Z4" s="26"/>
      <c r="AA4" s="26"/>
      <c r="AB4" s="28">
        <f>AJ5-AB5</f>
        <v>6986.4079181402922</v>
      </c>
      <c r="AC4" s="26"/>
      <c r="AD4" s="112"/>
      <c r="AE4" s="27">
        <f>AJ5-AE5</f>
        <v>6984.3346560150385</v>
      </c>
      <c r="AF4" s="24"/>
      <c r="AG4" s="24"/>
      <c r="AH4" s="24"/>
      <c r="AI4" s="24"/>
      <c r="AJ4" s="27"/>
      <c r="AK4" s="27"/>
      <c r="AL4" s="27"/>
      <c r="AM4" s="28"/>
      <c r="AN4" s="21"/>
    </row>
    <row r="5" spans="1:40" s="29" customFormat="1" x14ac:dyDescent="0.2">
      <c r="B5" s="169" t="s">
        <v>62</v>
      </c>
      <c r="D5" s="31">
        <f>+D219</f>
        <v>73597110</v>
      </c>
      <c r="E5" s="70">
        <f>E219</f>
        <v>1256.0903256771121</v>
      </c>
      <c r="F5" s="32"/>
      <c r="G5" s="85">
        <f t="shared" ref="G5:H5" si="0">G219</f>
        <v>73548325.979930535</v>
      </c>
      <c r="H5" s="78">
        <f t="shared" si="0"/>
        <v>1246.6065185194775</v>
      </c>
      <c r="I5" s="147"/>
      <c r="J5" s="122">
        <f>+J219</f>
        <v>6.6329205212345421E-4</v>
      </c>
      <c r="K5" s="104">
        <f>+K219</f>
        <v>7.6076989946258777E-3</v>
      </c>
      <c r="L5" s="122"/>
      <c r="M5" s="35"/>
      <c r="N5" s="100">
        <f>N219</f>
        <v>75100525.261948034</v>
      </c>
      <c r="O5" s="104"/>
      <c r="P5" s="34">
        <f>P219</f>
        <v>2.0427991963730019E-2</v>
      </c>
      <c r="Q5" s="34"/>
      <c r="R5" s="99">
        <f>R219</f>
        <v>75100551.17163375</v>
      </c>
      <c r="S5" s="122">
        <f t="shared" ref="S5:AH5" si="1">+S219</f>
        <v>2.2015353767346424E-2</v>
      </c>
      <c r="T5" s="35"/>
      <c r="U5" s="113">
        <f t="shared" si="1"/>
        <v>75217376.412904307</v>
      </c>
      <c r="V5" s="122"/>
      <c r="W5" s="35">
        <f>W219</f>
        <v>2.1248795322776681E-2</v>
      </c>
      <c r="X5" s="35"/>
      <c r="Y5" s="136">
        <f>Y219</f>
        <v>75160959.926737875</v>
      </c>
      <c r="Z5" s="132"/>
      <c r="AA5" s="132">
        <f>AA219</f>
        <v>54084503.20537024</v>
      </c>
      <c r="AB5" s="132">
        <f>AB219</f>
        <v>75160959.926737875</v>
      </c>
      <c r="AC5" s="35">
        <f>AC219</f>
        <v>2.1248795322776681E-2</v>
      </c>
      <c r="AD5" s="104"/>
      <c r="AE5" s="100">
        <f>AE219</f>
        <v>75160962</v>
      </c>
      <c r="AF5" s="33">
        <f t="shared" si="1"/>
        <v>1273.9398744841862</v>
      </c>
      <c r="AG5" s="34">
        <f t="shared" si="1"/>
        <v>2.1248823493205116E-2</v>
      </c>
      <c r="AH5" s="34">
        <f t="shared" si="1"/>
        <v>1.4210402263429733E-2</v>
      </c>
      <c r="AI5" s="64"/>
      <c r="AJ5" s="33">
        <f>+AJ219</f>
        <v>75167946.334656015</v>
      </c>
      <c r="AK5" s="33">
        <f>+AK219</f>
        <v>1274.0582553853656</v>
      </c>
      <c r="AL5" s="34">
        <f>+AL219</f>
        <v>-9.2916395838749111E-5</v>
      </c>
      <c r="AM5" s="35">
        <f>+AM219</f>
        <v>-9.2916395838971155E-5</v>
      </c>
      <c r="AN5" s="36"/>
    </row>
    <row r="6" spans="1:40" s="37" customFormat="1" x14ac:dyDescent="0.2">
      <c r="B6" s="170">
        <v>4</v>
      </c>
      <c r="D6" s="262" t="s">
        <v>55</v>
      </c>
      <c r="E6" s="262"/>
      <c r="G6" s="264"/>
      <c r="H6" s="265"/>
      <c r="I6" s="148"/>
      <c r="J6" s="94"/>
      <c r="K6" s="95"/>
      <c r="L6" s="259" t="s">
        <v>36</v>
      </c>
      <c r="M6" s="260"/>
      <c r="N6" s="261"/>
      <c r="O6" s="260" t="s">
        <v>557</v>
      </c>
      <c r="P6" s="260"/>
      <c r="Q6" s="260"/>
      <c r="R6" s="261"/>
      <c r="S6" s="256" t="s">
        <v>39</v>
      </c>
      <c r="T6" s="257"/>
      <c r="U6" s="258"/>
      <c r="V6" s="259" t="s">
        <v>40</v>
      </c>
      <c r="W6" s="260"/>
      <c r="X6" s="260"/>
      <c r="Y6" s="261"/>
      <c r="Z6" s="165"/>
      <c r="AA6" s="166"/>
      <c r="AB6" s="166"/>
      <c r="AC6" s="166"/>
      <c r="AD6" s="167"/>
      <c r="AE6" s="38"/>
      <c r="AF6" s="39"/>
      <c r="AG6" s="39"/>
      <c r="AH6" s="39"/>
      <c r="AI6" s="40"/>
      <c r="AJ6" s="263" t="s">
        <v>3</v>
      </c>
      <c r="AK6" s="263"/>
      <c r="AL6" s="263"/>
      <c r="AM6" s="263"/>
      <c r="AN6" s="41"/>
    </row>
    <row r="7" spans="1:40" ht="63.75" x14ac:dyDescent="0.2">
      <c r="A7" s="43" t="s">
        <v>64</v>
      </c>
      <c r="B7" s="44" t="s">
        <v>549</v>
      </c>
      <c r="C7" s="42"/>
      <c r="D7" s="66" t="s">
        <v>4</v>
      </c>
      <c r="E7" s="71" t="s">
        <v>5</v>
      </c>
      <c r="F7" s="45"/>
      <c r="G7" s="86" t="s">
        <v>15</v>
      </c>
      <c r="H7" s="79" t="s">
        <v>16</v>
      </c>
      <c r="I7" s="149"/>
      <c r="J7" s="127" t="s">
        <v>8</v>
      </c>
      <c r="K7" s="114" t="s">
        <v>9</v>
      </c>
      <c r="L7" s="127" t="s">
        <v>44</v>
      </c>
      <c r="M7" s="97" t="s">
        <v>46</v>
      </c>
      <c r="N7" s="105" t="s">
        <v>35</v>
      </c>
      <c r="O7" s="48" t="s">
        <v>34</v>
      </c>
      <c r="P7" s="48" t="s">
        <v>45</v>
      </c>
      <c r="Q7" s="48" t="s">
        <v>48</v>
      </c>
      <c r="R7" s="48" t="s">
        <v>37</v>
      </c>
      <c r="S7" s="123" t="s">
        <v>47</v>
      </c>
      <c r="T7" s="46" t="s">
        <v>49</v>
      </c>
      <c r="U7" s="114" t="s">
        <v>38</v>
      </c>
      <c r="V7" s="127" t="s">
        <v>34</v>
      </c>
      <c r="W7" s="97" t="s">
        <v>51</v>
      </c>
      <c r="X7" s="97" t="s">
        <v>52</v>
      </c>
      <c r="Y7" s="137" t="s">
        <v>50</v>
      </c>
      <c r="Z7" s="97" t="s">
        <v>41</v>
      </c>
      <c r="AA7" s="97" t="s">
        <v>42</v>
      </c>
      <c r="AB7" s="97" t="s">
        <v>43</v>
      </c>
      <c r="AC7" s="97" t="s">
        <v>53</v>
      </c>
      <c r="AD7" s="114" t="s">
        <v>54</v>
      </c>
      <c r="AE7" s="49" t="s">
        <v>483</v>
      </c>
      <c r="AF7" s="49" t="s">
        <v>484</v>
      </c>
      <c r="AG7" s="49" t="s">
        <v>10</v>
      </c>
      <c r="AH7" s="49" t="s">
        <v>11</v>
      </c>
      <c r="AI7" s="47"/>
      <c r="AJ7" s="47" t="s">
        <v>6</v>
      </c>
      <c r="AK7" s="47" t="s">
        <v>7</v>
      </c>
      <c r="AL7" s="47" t="s">
        <v>8</v>
      </c>
      <c r="AM7" s="48" t="s">
        <v>9</v>
      </c>
      <c r="AN7" s="50"/>
    </row>
    <row r="8" spans="1:40" x14ac:dyDescent="0.2">
      <c r="D8" s="13"/>
      <c r="E8" s="68"/>
      <c r="G8" s="83"/>
      <c r="H8" s="76"/>
      <c r="J8" s="124"/>
      <c r="K8" s="115"/>
      <c r="L8" s="124"/>
      <c r="M8" s="15"/>
      <c r="N8" s="106"/>
      <c r="O8" s="4"/>
      <c r="P8" s="4"/>
      <c r="Q8" s="4"/>
      <c r="R8" s="4"/>
      <c r="S8" s="124"/>
      <c r="T8" s="15"/>
      <c r="U8" s="115"/>
      <c r="V8" s="124"/>
      <c r="W8" s="15"/>
      <c r="X8" s="15"/>
      <c r="Y8" s="106"/>
      <c r="Z8" s="15"/>
      <c r="AA8" s="15"/>
      <c r="AB8" s="15"/>
      <c r="AC8" s="15"/>
      <c r="AD8" s="115"/>
      <c r="AE8" s="3"/>
      <c r="AF8" s="3"/>
      <c r="AG8" s="3"/>
      <c r="AH8" s="3"/>
      <c r="AI8" s="3"/>
      <c r="AJ8" s="3"/>
      <c r="AK8" s="3"/>
      <c r="AL8" s="3"/>
      <c r="AM8" s="4"/>
    </row>
    <row r="9" spans="1:40" x14ac:dyDescent="0.2">
      <c r="A9" s="188" t="s">
        <v>65</v>
      </c>
      <c r="B9" s="188" t="s">
        <v>66</v>
      </c>
      <c r="D9" s="67">
        <v>151009</v>
      </c>
      <c r="E9" s="72">
        <v>1400.445943212628</v>
      </c>
      <c r="F9" s="54"/>
      <c r="G9" s="87">
        <v>148998.34157693476</v>
      </c>
      <c r="H9" s="80">
        <v>1379.1955878042552</v>
      </c>
      <c r="I9" s="89"/>
      <c r="J9" s="102">
        <f t="shared" ref="J9:K24" si="2">D9/G9-1</f>
        <v>1.3494502031266231E-2</v>
      </c>
      <c r="K9" s="125">
        <f t="shared" si="2"/>
        <v>1.5407789581319831E-2</v>
      </c>
      <c r="L9" s="102">
        <v>1.5479473065477922E-2</v>
      </c>
      <c r="M9" s="96">
        <f>INDEX('Pace of change parameters'!$E$20:$I$20,1,$B$6)</f>
        <v>1.356605044543624E-2</v>
      </c>
      <c r="N9" s="107">
        <f>IF(INDEX('Pace of change parameters'!$E$28:$I$28,1,$B$6)=1,(1+L9)*D9,D9)</f>
        <v>153346.53974814474</v>
      </c>
      <c r="O9" s="93">
        <f>IF(K9&lt;INDEX('Pace of change parameters'!$E$16:$I$16,1,$B$6),1,IF(K9&gt;INDEX('Pace of change parameters'!$E$17:$I$17,1,$B$6),0,(K9-INDEX('Pace of change parameters'!$E$17:$I$17,1,$B$6))/(INDEX('Pace of change parameters'!$E$16:$I$16,1,$B$6)-INDEX('Pace of change parameters'!$E$17:$I$17,1,$B$6))))</f>
        <v>0</v>
      </c>
      <c r="P9" s="56">
        <v>1.5479473065477922E-2</v>
      </c>
      <c r="Q9" s="56">
        <v>1.356605044543624E-2</v>
      </c>
      <c r="R9" s="9">
        <f>IF(INDEX('Pace of change parameters'!$E$29:$I$29,1,$B$6)=1,D9*(1+P9),D9)</f>
        <v>153346.53974814474</v>
      </c>
      <c r="S9" s="102">
        <f>IF(P9&lt;INDEX('Pace of change parameters'!$E$22:$I$22,1,$B$6),INDEX('Pace of change parameters'!$E$22:$I$22,1,$B$6),P9)</f>
        <v>2.0783552784106655E-2</v>
      </c>
      <c r="T9" s="131">
        <v>1.8860135923530086E-2</v>
      </c>
      <c r="U9" s="116">
        <f t="shared" ref="U9:U72" si="3">D9*(1+S9)</f>
        <v>154147.50352237516</v>
      </c>
      <c r="V9" s="130">
        <f>IF(J9&gt;INDEX('Pace of change parameters'!$E$24:$I$24,1,$B$6),0,IF(J9&lt;INDEX('Pace of change parameters'!$E$23:$I$23,1,$B$6),1,(J9-INDEX('Pace of change parameters'!$E$24:$I$24,1,$B$6))/(INDEX('Pace of change parameters'!$E$23:$I$23,1,$B$6)-INDEX('Pace of change parameters'!$E$24:$I$24,1,$B$6))))</f>
        <v>1</v>
      </c>
      <c r="W9" s="131">
        <f>MIN(S9, S9+(INDEX('Pace of change parameters'!$E$25:$I$25,1,$B$6)-S9)*(1-V9))</f>
        <v>2.0783552784106655E-2</v>
      </c>
      <c r="X9" s="131">
        <v>1.8860135923530086E-2</v>
      </c>
      <c r="Y9" s="107">
        <f t="shared" ref="Y9:Y72" si="4">D9*(1+W9)</f>
        <v>154147.50352237516</v>
      </c>
      <c r="Z9" s="96">
        <v>0</v>
      </c>
      <c r="AA9" s="98">
        <f>(1+Z9)*AJ9</f>
        <v>152279.45972099961</v>
      </c>
      <c r="AB9" s="98">
        <f>IF(INDEX('Pace of change parameters'!$E$27:$I$27,1,$B$6)=1,MAX(AA9,Y9),Y9)</f>
        <v>154147.50352237516</v>
      </c>
      <c r="AC9" s="96">
        <f t="shared" ref="AC9:AC72" si="5">AB9/D9-1</f>
        <v>2.0783552784106707E-2</v>
      </c>
      <c r="AD9" s="142">
        <v>1.8860135923530086E-2</v>
      </c>
      <c r="AE9" s="55">
        <f>IF(ROUND(AB9,0)/D9 &gt; (1+'Pace of change parameters'!$H$25), ROUND(AB9,0), ROUNDUP(AB9,0))</f>
        <v>154148</v>
      </c>
      <c r="AF9" s="55">
        <v>1426.8631396751148</v>
      </c>
      <c r="AG9" s="16">
        <f t="shared" ref="AG9:AH40" si="6">AE9/D9 - 1</f>
        <v>2.0786840519439131E-2</v>
      </c>
      <c r="AH9" s="16">
        <f t="shared" si="6"/>
        <v>1.8863417463929943E-2</v>
      </c>
      <c r="AI9" s="55"/>
      <c r="AJ9" s="55">
        <v>152279.45972099961</v>
      </c>
      <c r="AK9" s="55">
        <v>1409.56709140265</v>
      </c>
      <c r="AL9" s="16">
        <f>AE9/AJ9-1</f>
        <v>1.2270468272108648E-2</v>
      </c>
      <c r="AM9" s="57">
        <f>AF9/AK9-1</f>
        <v>1.2270468272108648E-2</v>
      </c>
      <c r="AN9" s="10"/>
    </row>
    <row r="10" spans="1:40" x14ac:dyDescent="0.2">
      <c r="A10" s="188" t="s">
        <v>67</v>
      </c>
      <c r="B10" s="188" t="s">
        <v>68</v>
      </c>
      <c r="D10" s="67">
        <v>458180</v>
      </c>
      <c r="E10" s="72">
        <v>1561.5638485407001</v>
      </c>
      <c r="F10" s="54"/>
      <c r="G10" s="87">
        <v>436795.52698045212</v>
      </c>
      <c r="H10" s="80">
        <v>1482.5789279646185</v>
      </c>
      <c r="I10" s="89"/>
      <c r="J10" s="102">
        <f t="shared" si="2"/>
        <v>4.8957628223388117E-2</v>
      </c>
      <c r="K10" s="125">
        <f t="shared" si="2"/>
        <v>5.3275356263505769E-2</v>
      </c>
      <c r="L10" s="102">
        <v>1.7738099381227501E-2</v>
      </c>
      <c r="M10" s="96">
        <f>INDEX('Pace of change parameters'!$E$20:$I$20,1,$B$6)</f>
        <v>1.356605044543624E-2</v>
      </c>
      <c r="N10" s="107">
        <f>IF(INDEX('Pace of change parameters'!$E$28:$I$28,1,$B$6)=1,(1+L10)*D10,D10)</f>
        <v>466307.24237449083</v>
      </c>
      <c r="O10" s="93">
        <f>IF(K10&lt;INDEX('Pace of change parameters'!$E$16:$I$16,1,$B$6),1,IF(K10&gt;INDEX('Pace of change parameters'!$E$17:$I$17,1,$B$6),0,(K10-INDEX('Pace of change parameters'!$E$17:$I$17,1,$B$6))/(INDEX('Pace of change parameters'!$E$16:$I$16,1,$B$6)-INDEX('Pace of change parameters'!$E$17:$I$17,1,$B$6))))</f>
        <v>0</v>
      </c>
      <c r="P10" s="56">
        <v>1.7738099381227501E-2</v>
      </c>
      <c r="Q10" s="56">
        <v>1.356605044543624E-2</v>
      </c>
      <c r="R10" s="9">
        <f>IF(INDEX('Pace of change parameters'!$E$29:$I$29,1,$B$6)=1,D10*(1+P10),D10)</f>
        <v>466307.24237449083</v>
      </c>
      <c r="S10" s="102">
        <f>IF(P10&lt;INDEX('Pace of change parameters'!$E$22:$I$22,1,$B$6),INDEX('Pace of change parameters'!$E$22:$I$22,1,$B$6),P10)</f>
        <v>2.0783552784106655E-2</v>
      </c>
      <c r="T10" s="131">
        <v>1.6599019516013946E-2</v>
      </c>
      <c r="U10" s="116">
        <f t="shared" si="3"/>
        <v>467702.60821462201</v>
      </c>
      <c r="V10" s="130">
        <f>IF(J10&gt;INDEX('Pace of change parameters'!$E$24:$I$24,1,$B$6),0,IF(J10&lt;INDEX('Pace of change parameters'!$E$23:$I$23,1,$B$6),1,(J10-INDEX('Pace of change parameters'!$E$24:$I$24,1,$B$6))/(INDEX('Pace of change parameters'!$E$23:$I$23,1,$B$6)-INDEX('Pace of change parameters'!$E$24:$I$24,1,$B$6))))</f>
        <v>1</v>
      </c>
      <c r="W10" s="131">
        <f>MIN(S10, S10+(INDEX('Pace of change parameters'!$E$25:$I$25,1,$B$6)-S10)*(1-V10))</f>
        <v>2.0783552784106655E-2</v>
      </c>
      <c r="X10" s="131">
        <v>1.6599019516013946E-2</v>
      </c>
      <c r="Y10" s="107">
        <f t="shared" si="4"/>
        <v>467702.60821462201</v>
      </c>
      <c r="Z10" s="96">
        <v>0</v>
      </c>
      <c r="AA10" s="98">
        <f t="shared" ref="AA10:AA73" si="7">(1+Z10)*AJ10</f>
        <v>446414.27651587507</v>
      </c>
      <c r="AB10" s="98">
        <f>IF(INDEX('Pace of change parameters'!$E$27:$I$27,1,$B$6)=1,MAX(AA10,Y10),Y10)</f>
        <v>467702.60821462201</v>
      </c>
      <c r="AC10" s="96">
        <f t="shared" si="5"/>
        <v>2.0783552784106707E-2</v>
      </c>
      <c r="AD10" s="142">
        <v>1.6599019516013946E-2</v>
      </c>
      <c r="AE10" s="55">
        <f>IF(ROUND(AB10,0)/D10 &gt; (1+'Pace of change parameters'!$H$25), ROUND(AB10,0), ROUNDUP(AB10,0))</f>
        <v>467703</v>
      </c>
      <c r="AF10" s="55">
        <v>1587.4856071428314</v>
      </c>
      <c r="AG10" s="16">
        <f t="shared" si="6"/>
        <v>2.0784407874634425E-2</v>
      </c>
      <c r="AH10" s="16">
        <f t="shared" si="6"/>
        <v>1.6599871101239616E-2</v>
      </c>
      <c r="AI10" s="55"/>
      <c r="AJ10" s="55">
        <v>446414.27651587507</v>
      </c>
      <c r="AK10" s="55">
        <v>1515.2270539039341</v>
      </c>
      <c r="AL10" s="16">
        <f t="shared" ref="AL10:AM73" si="8">AE10/AJ10-1</f>
        <v>4.7688267611593504E-2</v>
      </c>
      <c r="AM10" s="57">
        <f t="shared" si="8"/>
        <v>4.7688267611593504E-2</v>
      </c>
      <c r="AN10" s="10"/>
    </row>
    <row r="11" spans="1:40" x14ac:dyDescent="0.2">
      <c r="A11" s="188" t="s">
        <v>69</v>
      </c>
      <c r="B11" s="188" t="s">
        <v>70</v>
      </c>
      <c r="D11" s="67">
        <v>728379</v>
      </c>
      <c r="E11" s="72">
        <v>1417.1220996208592</v>
      </c>
      <c r="F11" s="54"/>
      <c r="G11" s="87">
        <v>700231.58734659315</v>
      </c>
      <c r="H11" s="80">
        <v>1358.9281539643328</v>
      </c>
      <c r="I11" s="89"/>
      <c r="J11" s="102">
        <f t="shared" si="2"/>
        <v>4.0197290670743069E-2</v>
      </c>
      <c r="K11" s="125">
        <f t="shared" si="2"/>
        <v>4.2823416003826331E-2</v>
      </c>
      <c r="L11" s="102">
        <v>1.6124941442077434E-2</v>
      </c>
      <c r="M11" s="96">
        <f>INDEX('Pace of change parameters'!$E$20:$I$20,1,$B$6)</f>
        <v>1.356605044543624E-2</v>
      </c>
      <c r="N11" s="107">
        <f>IF(INDEX('Pace of change parameters'!$E$28:$I$28,1,$B$6)=1,(1+L11)*D11,D11)</f>
        <v>740124.06872263888</v>
      </c>
      <c r="O11" s="93">
        <f>IF(K11&lt;INDEX('Pace of change parameters'!$E$16:$I$16,1,$B$6),1,IF(K11&gt;INDEX('Pace of change parameters'!$E$17:$I$17,1,$B$6),0,(K11-INDEX('Pace of change parameters'!$E$17:$I$17,1,$B$6))/(INDEX('Pace of change parameters'!$E$16:$I$16,1,$B$6)-INDEX('Pace of change parameters'!$E$17:$I$17,1,$B$6))))</f>
        <v>0</v>
      </c>
      <c r="P11" s="56">
        <v>1.6124941442077434E-2</v>
      </c>
      <c r="Q11" s="56">
        <v>1.356605044543624E-2</v>
      </c>
      <c r="R11" s="9">
        <f>IF(INDEX('Pace of change parameters'!$E$29:$I$29,1,$B$6)=1,D11*(1+P11),D11)</f>
        <v>740124.06872263888</v>
      </c>
      <c r="S11" s="102">
        <f>IF(P11&lt;INDEX('Pace of change parameters'!$E$22:$I$22,1,$B$6),INDEX('Pace of change parameters'!$E$22:$I$22,1,$B$6),P11)</f>
        <v>2.0783552784106655E-2</v>
      </c>
      <c r="T11" s="131">
        <v>1.8212930081910716E-2</v>
      </c>
      <c r="U11" s="116">
        <f t="shared" si="3"/>
        <v>743517.30339333485</v>
      </c>
      <c r="V11" s="130">
        <f>IF(J11&gt;INDEX('Pace of change parameters'!$E$24:$I$24,1,$B$6),0,IF(J11&lt;INDEX('Pace of change parameters'!$E$23:$I$23,1,$B$6),1,(J11-INDEX('Pace of change parameters'!$E$24:$I$24,1,$B$6))/(INDEX('Pace of change parameters'!$E$23:$I$23,1,$B$6)-INDEX('Pace of change parameters'!$E$24:$I$24,1,$B$6))))</f>
        <v>1</v>
      </c>
      <c r="W11" s="131">
        <f>MIN(S11, S11+(INDEX('Pace of change parameters'!$E$25:$I$25,1,$B$6)-S11)*(1-V11))</f>
        <v>2.0783552784106655E-2</v>
      </c>
      <c r="X11" s="131">
        <v>1.8212930081910716E-2</v>
      </c>
      <c r="Y11" s="107">
        <f t="shared" si="4"/>
        <v>743517.30339333485</v>
      </c>
      <c r="Z11" s="96">
        <v>0</v>
      </c>
      <c r="AA11" s="98">
        <f t="shared" si="7"/>
        <v>715651.50774284743</v>
      </c>
      <c r="AB11" s="98">
        <f>IF(INDEX('Pace of change parameters'!$E$27:$I$27,1,$B$6)=1,MAX(AA11,Y11),Y11)</f>
        <v>743517.30339333485</v>
      </c>
      <c r="AC11" s="96">
        <f t="shared" si="5"/>
        <v>2.0783552784106707E-2</v>
      </c>
      <c r="AD11" s="142">
        <v>1.8212930081910716E-2</v>
      </c>
      <c r="AE11" s="55">
        <f>IF(ROUND(AB11,0)/D11 &gt; (1+'Pace of change parameters'!$H$25), ROUND(AB11,0), ROUNDUP(AB11,0))</f>
        <v>743517</v>
      </c>
      <c r="AF11" s="55">
        <v>1442.93145654823</v>
      </c>
      <c r="AG11" s="16">
        <f t="shared" si="6"/>
        <v>2.0783136251868894E-2</v>
      </c>
      <c r="AH11" s="16">
        <f t="shared" si="6"/>
        <v>1.8212514598619167E-2</v>
      </c>
      <c r="AI11" s="55"/>
      <c r="AJ11" s="55">
        <v>715651.50774284743</v>
      </c>
      <c r="AK11" s="55">
        <v>1388.8533449111774</v>
      </c>
      <c r="AL11" s="16">
        <f t="shared" si="8"/>
        <v>3.8937236847358614E-2</v>
      </c>
      <c r="AM11" s="57">
        <f t="shared" si="8"/>
        <v>3.8937236847358614E-2</v>
      </c>
      <c r="AN11" s="10"/>
    </row>
    <row r="12" spans="1:40" x14ac:dyDescent="0.2">
      <c r="A12" s="188" t="s">
        <v>71</v>
      </c>
      <c r="B12" s="188" t="s">
        <v>72</v>
      </c>
      <c r="D12" s="67">
        <v>413063</v>
      </c>
      <c r="E12" s="72">
        <v>1381.8130925616431</v>
      </c>
      <c r="F12" s="54"/>
      <c r="G12" s="87">
        <v>416560.27406811842</v>
      </c>
      <c r="H12" s="80">
        <v>1386.6873492378436</v>
      </c>
      <c r="I12" s="89"/>
      <c r="J12" s="102">
        <f t="shared" si="2"/>
        <v>-8.3956015151519514E-3</v>
      </c>
      <c r="K12" s="125">
        <f t="shared" si="2"/>
        <v>-3.5150365213034718E-3</v>
      </c>
      <c r="L12" s="102">
        <v>1.8554708212904725E-2</v>
      </c>
      <c r="M12" s="96">
        <f>INDEX('Pace of change parameters'!$E$20:$I$20,1,$B$6)</f>
        <v>1.356605044543624E-2</v>
      </c>
      <c r="N12" s="107">
        <f>IF(INDEX('Pace of change parameters'!$E$28:$I$28,1,$B$6)=1,(1+L12)*D12,D12)</f>
        <v>420727.26343854709</v>
      </c>
      <c r="O12" s="93">
        <f>IF(K12&lt;INDEX('Pace of change parameters'!$E$16:$I$16,1,$B$6),1,IF(K12&gt;INDEX('Pace of change parameters'!$E$17:$I$17,1,$B$6),0,(K12-INDEX('Pace of change parameters'!$E$17:$I$17,1,$B$6))/(INDEX('Pace of change parameters'!$E$16:$I$16,1,$B$6)-INDEX('Pace of change parameters'!$E$17:$I$17,1,$B$6))))</f>
        <v>0</v>
      </c>
      <c r="P12" s="56">
        <v>1.8554708212904725E-2</v>
      </c>
      <c r="Q12" s="56">
        <v>1.356605044543624E-2</v>
      </c>
      <c r="R12" s="9">
        <f>IF(INDEX('Pace of change parameters'!$E$29:$I$29,1,$B$6)=1,D12*(1+P12),D12)</f>
        <v>420727.26343854709</v>
      </c>
      <c r="S12" s="102">
        <f>IF(P12&lt;INDEX('Pace of change parameters'!$E$22:$I$22,1,$B$6),INDEX('Pace of change parameters'!$E$22:$I$22,1,$B$6),P12)</f>
        <v>2.0783552784106655E-2</v>
      </c>
      <c r="T12" s="131">
        <v>1.5783978624329675E-2</v>
      </c>
      <c r="U12" s="116">
        <f t="shared" si="3"/>
        <v>421647.91666366148</v>
      </c>
      <c r="V12" s="130">
        <f>IF(J12&gt;INDEX('Pace of change parameters'!$E$24:$I$24,1,$B$6),0,IF(J12&lt;INDEX('Pace of change parameters'!$E$23:$I$23,1,$B$6),1,(J12-INDEX('Pace of change parameters'!$E$24:$I$24,1,$B$6))/(INDEX('Pace of change parameters'!$E$23:$I$23,1,$B$6)-INDEX('Pace of change parameters'!$E$24:$I$24,1,$B$6))))</f>
        <v>1</v>
      </c>
      <c r="W12" s="131">
        <f>MIN(S12, S12+(INDEX('Pace of change parameters'!$E$25:$I$25,1,$B$6)-S12)*(1-V12))</f>
        <v>2.0783552784106655E-2</v>
      </c>
      <c r="X12" s="131">
        <v>1.5783978624329675E-2</v>
      </c>
      <c r="Y12" s="107">
        <f t="shared" si="4"/>
        <v>421647.91666366148</v>
      </c>
      <c r="Z12" s="96">
        <v>0</v>
      </c>
      <c r="AA12" s="98">
        <f t="shared" si="7"/>
        <v>425733.41961374047</v>
      </c>
      <c r="AB12" s="98">
        <f>IF(INDEX('Pace of change parameters'!$E$27:$I$27,1,$B$6)=1,MAX(AA12,Y12),Y12)</f>
        <v>421647.91666366148</v>
      </c>
      <c r="AC12" s="96">
        <f t="shared" si="5"/>
        <v>2.0783552784106707E-2</v>
      </c>
      <c r="AD12" s="142">
        <v>1.5783978624329675E-2</v>
      </c>
      <c r="AE12" s="55">
        <f>IF(ROUND(AB12,0)/D12 &gt; (1+'Pace of change parameters'!$H$25), ROUND(AB12,0), ROUNDUP(AB12,0))</f>
        <v>421648</v>
      </c>
      <c r="AF12" s="55">
        <v>1403.623878295763</v>
      </c>
      <c r="AG12" s="16">
        <f t="shared" si="6"/>
        <v>2.0783754536233046E-2</v>
      </c>
      <c r="AH12" s="16">
        <f t="shared" si="6"/>
        <v>1.5784179388318442E-2</v>
      </c>
      <c r="AI12" s="55"/>
      <c r="AJ12" s="55">
        <v>425733.41961374047</v>
      </c>
      <c r="AK12" s="55">
        <v>1417.2238302051849</v>
      </c>
      <c r="AL12" s="16">
        <f t="shared" si="8"/>
        <v>-9.5961919490537007E-3</v>
      </c>
      <c r="AM12" s="57">
        <f t="shared" si="8"/>
        <v>-9.5961919490535896E-3</v>
      </c>
      <c r="AN12" s="10"/>
    </row>
    <row r="13" spans="1:40" x14ac:dyDescent="0.2">
      <c r="A13" s="188" t="s">
        <v>73</v>
      </c>
      <c r="B13" s="188" t="s">
        <v>74</v>
      </c>
      <c r="D13" s="67">
        <v>353565</v>
      </c>
      <c r="E13" s="72">
        <v>1390.8669386879185</v>
      </c>
      <c r="F13" s="54"/>
      <c r="G13" s="87">
        <v>335501.36004861724</v>
      </c>
      <c r="H13" s="80">
        <v>1315.3440081917117</v>
      </c>
      <c r="I13" s="89"/>
      <c r="J13" s="102">
        <f t="shared" si="2"/>
        <v>5.3840735396021078E-2</v>
      </c>
      <c r="K13" s="125">
        <f t="shared" si="2"/>
        <v>5.7416865873767042E-2</v>
      </c>
      <c r="L13" s="102">
        <v>1.7005511762942183E-2</v>
      </c>
      <c r="M13" s="96">
        <f>INDEX('Pace of change parameters'!$E$20:$I$20,1,$B$6)</f>
        <v>1.356605044543624E-2</v>
      </c>
      <c r="N13" s="107">
        <f>IF(INDEX('Pace of change parameters'!$E$28:$I$28,1,$B$6)=1,(1+L13)*D13,D13)</f>
        <v>359577.55376646464</v>
      </c>
      <c r="O13" s="93">
        <f>IF(K13&lt;INDEX('Pace of change parameters'!$E$16:$I$16,1,$B$6),1,IF(K13&gt;INDEX('Pace of change parameters'!$E$17:$I$17,1,$B$6),0,(K13-INDEX('Pace of change parameters'!$E$17:$I$17,1,$B$6))/(INDEX('Pace of change parameters'!$E$16:$I$16,1,$B$6)-INDEX('Pace of change parameters'!$E$17:$I$17,1,$B$6))))</f>
        <v>0</v>
      </c>
      <c r="P13" s="56">
        <v>1.7005511762942183E-2</v>
      </c>
      <c r="Q13" s="56">
        <v>1.356605044543624E-2</v>
      </c>
      <c r="R13" s="9">
        <f>IF(INDEX('Pace of change parameters'!$E$29:$I$29,1,$B$6)=1,D13*(1+P13),D13)</f>
        <v>359577.55376646464</v>
      </c>
      <c r="S13" s="102">
        <f>IF(P13&lt;INDEX('Pace of change parameters'!$E$22:$I$22,1,$B$6),INDEX('Pace of change parameters'!$E$22:$I$22,1,$B$6),P13)</f>
        <v>2.0783552784106655E-2</v>
      </c>
      <c r="T13" s="131">
        <v>1.7331314322526215E-2</v>
      </c>
      <c r="U13" s="116">
        <f t="shared" si="3"/>
        <v>360913.33684011269</v>
      </c>
      <c r="V13" s="130">
        <f>IF(J13&gt;INDEX('Pace of change parameters'!$E$24:$I$24,1,$B$6),0,IF(J13&lt;INDEX('Pace of change parameters'!$E$23:$I$23,1,$B$6),1,(J13-INDEX('Pace of change parameters'!$E$24:$I$24,1,$B$6))/(INDEX('Pace of change parameters'!$E$23:$I$23,1,$B$6)-INDEX('Pace of change parameters'!$E$24:$I$24,1,$B$6))))</f>
        <v>0.92318529207957856</v>
      </c>
      <c r="W13" s="131">
        <f>MIN(S13, S13+(INDEX('Pace of change parameters'!$E$25:$I$25,1,$B$6)-S13)*(1-V13))</f>
        <v>1.9201169800945973E-2</v>
      </c>
      <c r="X13" s="131">
        <v>1.5754282878759573E-2</v>
      </c>
      <c r="Y13" s="107">
        <f t="shared" si="4"/>
        <v>360353.86160067149</v>
      </c>
      <c r="Z13" s="96">
        <v>0</v>
      </c>
      <c r="AA13" s="98">
        <f t="shared" si="7"/>
        <v>342889.49328663416</v>
      </c>
      <c r="AB13" s="98">
        <f>IF(INDEX('Pace of change parameters'!$E$27:$I$27,1,$B$6)=1,MAX(AA13,Y13),Y13)</f>
        <v>360353.86160067149</v>
      </c>
      <c r="AC13" s="96">
        <f t="shared" si="5"/>
        <v>1.9201169800945994E-2</v>
      </c>
      <c r="AD13" s="142">
        <v>1.5754282878759573E-2</v>
      </c>
      <c r="AE13" s="55">
        <f>IF(ROUND(AB13,0)/D13 &gt; (1+'Pace of change parameters'!$H$25), ROUND(AB13,0), ROUNDUP(AB13,0))</f>
        <v>360354</v>
      </c>
      <c r="AF13" s="55">
        <v>1412.7795924857969</v>
      </c>
      <c r="AG13" s="16">
        <f t="shared" si="6"/>
        <v>1.9201561240507425E-2</v>
      </c>
      <c r="AH13" s="16">
        <f t="shared" si="6"/>
        <v>1.575467299449218E-2</v>
      </c>
      <c r="AI13" s="55"/>
      <c r="AJ13" s="55">
        <v>342889.49328663416</v>
      </c>
      <c r="AK13" s="55">
        <v>1344.3094251573521</v>
      </c>
      <c r="AL13" s="16">
        <f t="shared" si="8"/>
        <v>5.0933338744114209E-2</v>
      </c>
      <c r="AM13" s="57">
        <f t="shared" si="8"/>
        <v>5.0933338744114209E-2</v>
      </c>
      <c r="AN13" s="10"/>
    </row>
    <row r="14" spans="1:40" x14ac:dyDescent="0.2">
      <c r="A14" s="188" t="s">
        <v>75</v>
      </c>
      <c r="B14" s="188" t="s">
        <v>76</v>
      </c>
      <c r="D14" s="67">
        <v>319697</v>
      </c>
      <c r="E14" s="72">
        <v>1448.7264864965803</v>
      </c>
      <c r="F14" s="54"/>
      <c r="G14" s="87">
        <v>306877.03222588537</v>
      </c>
      <c r="H14" s="80">
        <v>1382.4804764450212</v>
      </c>
      <c r="I14" s="89"/>
      <c r="J14" s="102">
        <f t="shared" si="2"/>
        <v>4.1775585748881072E-2</v>
      </c>
      <c r="K14" s="125">
        <f t="shared" si="2"/>
        <v>4.791822465508333E-2</v>
      </c>
      <c r="L14" s="102">
        <v>1.9542356994217913E-2</v>
      </c>
      <c r="M14" s="96">
        <f>INDEX('Pace of change parameters'!$E$20:$I$20,1,$B$6)</f>
        <v>1.356605044543624E-2</v>
      </c>
      <c r="N14" s="107">
        <f>IF(INDEX('Pace of change parameters'!$E$28:$I$28,1,$B$6)=1,(1+L14)*D14,D14)</f>
        <v>325944.6329039805</v>
      </c>
      <c r="O14" s="93">
        <f>IF(K14&lt;INDEX('Pace of change parameters'!$E$16:$I$16,1,$B$6),1,IF(K14&gt;INDEX('Pace of change parameters'!$E$17:$I$17,1,$B$6),0,(K14-INDEX('Pace of change parameters'!$E$17:$I$17,1,$B$6))/(INDEX('Pace of change parameters'!$E$16:$I$16,1,$B$6)-INDEX('Pace of change parameters'!$E$17:$I$17,1,$B$6))))</f>
        <v>0</v>
      </c>
      <c r="P14" s="56">
        <v>1.9542356994217913E-2</v>
      </c>
      <c r="Q14" s="56">
        <v>1.356605044543624E-2</v>
      </c>
      <c r="R14" s="9">
        <f>IF(INDEX('Pace of change parameters'!$E$29:$I$29,1,$B$6)=1,D14*(1+P14),D14)</f>
        <v>325944.6329039805</v>
      </c>
      <c r="S14" s="102">
        <f>IF(P14&lt;INDEX('Pace of change parameters'!$E$22:$I$22,1,$B$6),INDEX('Pace of change parameters'!$E$22:$I$22,1,$B$6),P14)</f>
        <v>2.0783552784106655E-2</v>
      </c>
      <c r="T14" s="131">
        <v>1.4799970650866356E-2</v>
      </c>
      <c r="U14" s="116">
        <f t="shared" si="3"/>
        <v>326341.43947442056</v>
      </c>
      <c r="V14" s="130">
        <f>IF(J14&gt;INDEX('Pace of change parameters'!$E$24:$I$24,1,$B$6),0,IF(J14&lt;INDEX('Pace of change parameters'!$E$23:$I$23,1,$B$6),1,(J14-INDEX('Pace of change parameters'!$E$24:$I$24,1,$B$6))/(INDEX('Pace of change parameters'!$E$23:$I$23,1,$B$6)-INDEX('Pace of change parameters'!$E$24:$I$24,1,$B$6))))</f>
        <v>1</v>
      </c>
      <c r="W14" s="131">
        <f>MIN(S14, S14+(INDEX('Pace of change parameters'!$E$25:$I$25,1,$B$6)-S14)*(1-V14))</f>
        <v>2.0783552784106655E-2</v>
      </c>
      <c r="X14" s="131">
        <v>1.4799970650866356E-2</v>
      </c>
      <c r="Y14" s="107">
        <f t="shared" si="4"/>
        <v>326341.43947442056</v>
      </c>
      <c r="Z14" s="96">
        <v>0</v>
      </c>
      <c r="AA14" s="98">
        <f t="shared" si="7"/>
        <v>313634.82421052444</v>
      </c>
      <c r="AB14" s="98">
        <f>IF(INDEX('Pace of change parameters'!$E$27:$I$27,1,$B$6)=1,MAX(AA14,Y14),Y14)</f>
        <v>326341.43947442056</v>
      </c>
      <c r="AC14" s="96">
        <f t="shared" si="5"/>
        <v>2.0783552784106707E-2</v>
      </c>
      <c r="AD14" s="142">
        <v>1.4799970650866356E-2</v>
      </c>
      <c r="AE14" s="55">
        <f>IF(ROUND(AB14,0)/D14 &gt; (1+'Pace of change parameters'!$H$25), ROUND(AB14,0), ROUNDUP(AB14,0))</f>
        <v>326341</v>
      </c>
      <c r="AF14" s="55">
        <v>1470.1656161463909</v>
      </c>
      <c r="AG14" s="16">
        <f t="shared" si="6"/>
        <v>2.078217812491201E-2</v>
      </c>
      <c r="AH14" s="16">
        <f t="shared" si="6"/>
        <v>1.4798604049585995E-2</v>
      </c>
      <c r="AI14" s="55"/>
      <c r="AJ14" s="55">
        <v>313634.82421052444</v>
      </c>
      <c r="AK14" s="55">
        <v>1412.9243171419794</v>
      </c>
      <c r="AL14" s="16">
        <f t="shared" si="8"/>
        <v>4.0512643394939651E-2</v>
      </c>
      <c r="AM14" s="57">
        <f t="shared" si="8"/>
        <v>4.0512643394939651E-2</v>
      </c>
      <c r="AN14" s="10"/>
    </row>
    <row r="15" spans="1:40" x14ac:dyDescent="0.2">
      <c r="A15" s="188" t="s">
        <v>77</v>
      </c>
      <c r="B15" s="188" t="s">
        <v>78</v>
      </c>
      <c r="D15" s="67">
        <v>466429</v>
      </c>
      <c r="E15" s="72">
        <v>1438.4449086029508</v>
      </c>
      <c r="F15" s="54"/>
      <c r="G15" s="87">
        <v>447709.33080470102</v>
      </c>
      <c r="H15" s="80">
        <v>1378.1460887398202</v>
      </c>
      <c r="I15" s="89"/>
      <c r="J15" s="102">
        <f t="shared" si="2"/>
        <v>4.1812104209784318E-2</v>
      </c>
      <c r="K15" s="125">
        <f t="shared" si="2"/>
        <v>4.3753576167144814E-2</v>
      </c>
      <c r="L15" s="102">
        <v>1.5454884387680723E-2</v>
      </c>
      <c r="M15" s="96">
        <f>INDEX('Pace of change parameters'!$E$20:$I$20,1,$B$6)</f>
        <v>1.356605044543624E-2</v>
      </c>
      <c r="N15" s="107">
        <f>IF(INDEX('Pace of change parameters'!$E$28:$I$28,1,$B$6)=1,(1+L15)*D15,D15)</f>
        <v>473637.60627006151</v>
      </c>
      <c r="O15" s="93">
        <f>IF(K15&lt;INDEX('Pace of change parameters'!$E$16:$I$16,1,$B$6),1,IF(K15&gt;INDEX('Pace of change parameters'!$E$17:$I$17,1,$B$6),0,(K15-INDEX('Pace of change parameters'!$E$17:$I$17,1,$B$6))/(INDEX('Pace of change parameters'!$E$16:$I$16,1,$B$6)-INDEX('Pace of change parameters'!$E$17:$I$17,1,$B$6))))</f>
        <v>0</v>
      </c>
      <c r="P15" s="56">
        <v>1.5454884387680723E-2</v>
      </c>
      <c r="Q15" s="56">
        <v>1.356605044543624E-2</v>
      </c>
      <c r="R15" s="9">
        <f>IF(INDEX('Pace of change parameters'!$E$29:$I$29,1,$B$6)=1,D15*(1+P15),D15)</f>
        <v>473637.60627006151</v>
      </c>
      <c r="S15" s="102">
        <f>IF(P15&lt;INDEX('Pace of change parameters'!$E$22:$I$22,1,$B$6),INDEX('Pace of change parameters'!$E$22:$I$22,1,$B$6),P15)</f>
        <v>2.0783552784106655E-2</v>
      </c>
      <c r="T15" s="131">
        <v>1.8884807057607755E-2</v>
      </c>
      <c r="U15" s="116">
        <f t="shared" si="3"/>
        <v>476123.0517415381</v>
      </c>
      <c r="V15" s="130">
        <f>IF(J15&gt;INDEX('Pace of change parameters'!$E$24:$I$24,1,$B$6),0,IF(J15&lt;INDEX('Pace of change parameters'!$E$23:$I$23,1,$B$6),1,(J15-INDEX('Pace of change parameters'!$E$24:$I$24,1,$B$6))/(INDEX('Pace of change parameters'!$E$23:$I$23,1,$B$6)-INDEX('Pace of change parameters'!$E$24:$I$24,1,$B$6))))</f>
        <v>1</v>
      </c>
      <c r="W15" s="131">
        <f>MIN(S15, S15+(INDEX('Pace of change parameters'!$E$25:$I$25,1,$B$6)-S15)*(1-V15))</f>
        <v>2.0783552784106655E-2</v>
      </c>
      <c r="X15" s="131">
        <v>1.8884807057607755E-2</v>
      </c>
      <c r="Y15" s="107">
        <f t="shared" si="4"/>
        <v>476123.0517415381</v>
      </c>
      <c r="Z15" s="96">
        <v>0</v>
      </c>
      <c r="AA15" s="98">
        <f t="shared" si="7"/>
        <v>457568.41509398434</v>
      </c>
      <c r="AB15" s="98">
        <f>IF(INDEX('Pace of change parameters'!$E$27:$I$27,1,$B$6)=1,MAX(AA15,Y15),Y15)</f>
        <v>476123.0517415381</v>
      </c>
      <c r="AC15" s="96">
        <f t="shared" si="5"/>
        <v>2.0783552784106707E-2</v>
      </c>
      <c r="AD15" s="142">
        <v>1.8884807057607755E-2</v>
      </c>
      <c r="AE15" s="55">
        <f>IF(ROUND(AB15,0)/D15 &gt; (1+'Pace of change parameters'!$H$25), ROUND(AB15,0), ROUNDUP(AB15,0))</f>
        <v>476123</v>
      </c>
      <c r="AF15" s="55">
        <v>1465.6095038932781</v>
      </c>
      <c r="AG15" s="16">
        <f t="shared" si="6"/>
        <v>2.0783441852886497E-2</v>
      </c>
      <c r="AH15" s="16">
        <f t="shared" si="6"/>
        <v>1.8884696332729378E-2</v>
      </c>
      <c r="AI15" s="55"/>
      <c r="AJ15" s="55">
        <v>457568.41509398434</v>
      </c>
      <c r="AK15" s="55">
        <v>1408.4944811385462</v>
      </c>
      <c r="AL15" s="16">
        <f t="shared" si="8"/>
        <v>4.0550405784028021E-2</v>
      </c>
      <c r="AM15" s="57">
        <f t="shared" si="8"/>
        <v>4.0550405784027799E-2</v>
      </c>
      <c r="AN15" s="10"/>
    </row>
    <row r="16" spans="1:40" x14ac:dyDescent="0.2">
      <c r="A16" s="188" t="s">
        <v>79</v>
      </c>
      <c r="B16" s="188" t="s">
        <v>80</v>
      </c>
      <c r="D16" s="67">
        <v>429997</v>
      </c>
      <c r="E16" s="72">
        <v>1457.8749105579955</v>
      </c>
      <c r="F16" s="54"/>
      <c r="G16" s="87">
        <v>424496.36807979562</v>
      </c>
      <c r="H16" s="80">
        <v>1436.9854808535845</v>
      </c>
      <c r="I16" s="89"/>
      <c r="J16" s="102">
        <f t="shared" si="2"/>
        <v>1.2958018804934524E-2</v>
      </c>
      <c r="K16" s="125">
        <f t="shared" si="2"/>
        <v>1.4536980354180384E-2</v>
      </c>
      <c r="L16" s="102">
        <v>1.5145959771947437E-2</v>
      </c>
      <c r="M16" s="96">
        <f>INDEX('Pace of change parameters'!$E$20:$I$20,1,$B$6)</f>
        <v>1.356605044543624E-2</v>
      </c>
      <c r="N16" s="107">
        <f>IF(INDEX('Pace of change parameters'!$E$28:$I$28,1,$B$6)=1,(1+L16)*D16,D16)</f>
        <v>436509.71726405807</v>
      </c>
      <c r="O16" s="93">
        <f>IF(K16&lt;INDEX('Pace of change parameters'!$E$16:$I$16,1,$B$6),1,IF(K16&gt;INDEX('Pace of change parameters'!$E$17:$I$17,1,$B$6),0,(K16-INDEX('Pace of change parameters'!$E$17:$I$17,1,$B$6))/(INDEX('Pace of change parameters'!$E$16:$I$16,1,$B$6)-INDEX('Pace of change parameters'!$E$17:$I$17,1,$B$6))))</f>
        <v>0</v>
      </c>
      <c r="P16" s="56">
        <v>1.5145959771947437E-2</v>
      </c>
      <c r="Q16" s="56">
        <v>1.356605044543624E-2</v>
      </c>
      <c r="R16" s="9">
        <f>IF(INDEX('Pace of change parameters'!$E$29:$I$29,1,$B$6)=1,D16*(1+P16),D16)</f>
        <v>436509.71726405807</v>
      </c>
      <c r="S16" s="102">
        <f>IF(P16&lt;INDEX('Pace of change parameters'!$E$22:$I$22,1,$B$6),INDEX('Pace of change parameters'!$E$22:$I$22,1,$B$6),P16)</f>
        <v>2.0783552784106655E-2</v>
      </c>
      <c r="T16" s="131">
        <v>1.9194869462394903E-2</v>
      </c>
      <c r="U16" s="116">
        <f t="shared" si="3"/>
        <v>438933.86534650752</v>
      </c>
      <c r="V16" s="130">
        <f>IF(J16&gt;INDEX('Pace of change parameters'!$E$24:$I$24,1,$B$6),0,IF(J16&lt;INDEX('Pace of change parameters'!$E$23:$I$23,1,$B$6),1,(J16-INDEX('Pace of change parameters'!$E$24:$I$24,1,$B$6))/(INDEX('Pace of change parameters'!$E$23:$I$23,1,$B$6)-INDEX('Pace of change parameters'!$E$24:$I$24,1,$B$6))))</f>
        <v>1</v>
      </c>
      <c r="W16" s="131">
        <f>MIN(S16, S16+(INDEX('Pace of change parameters'!$E$25:$I$25,1,$B$6)-S16)*(1-V16))</f>
        <v>2.0783552784106655E-2</v>
      </c>
      <c r="X16" s="131">
        <v>1.9194869462394903E-2</v>
      </c>
      <c r="Y16" s="107">
        <f t="shared" si="4"/>
        <v>438933.86534650752</v>
      </c>
      <c r="Z16" s="96">
        <v>0</v>
      </c>
      <c r="AA16" s="98">
        <f t="shared" si="7"/>
        <v>433844.2757186002</v>
      </c>
      <c r="AB16" s="98">
        <f>IF(INDEX('Pace of change parameters'!$E$27:$I$27,1,$B$6)=1,MAX(AA16,Y16),Y16)</f>
        <v>438933.86534650752</v>
      </c>
      <c r="AC16" s="96">
        <f t="shared" si="5"/>
        <v>2.0783552784106707E-2</v>
      </c>
      <c r="AD16" s="142">
        <v>1.9194869462394903E-2</v>
      </c>
      <c r="AE16" s="55">
        <f>IF(ROUND(AB16,0)/D16 &gt; (1+'Pace of change parameters'!$H$25), ROUND(AB16,0), ROUNDUP(AB16,0))</f>
        <v>438934</v>
      </c>
      <c r="AF16" s="55">
        <v>1485.8590849814345</v>
      </c>
      <c r="AG16" s="16">
        <f t="shared" si="6"/>
        <v>2.078386593394832E-2</v>
      </c>
      <c r="AH16" s="16">
        <f t="shared" si="6"/>
        <v>1.9195182124869925E-2</v>
      </c>
      <c r="AI16" s="55"/>
      <c r="AJ16" s="55">
        <v>433844.2757186002</v>
      </c>
      <c r="AK16" s="55">
        <v>1468.6295856408308</v>
      </c>
      <c r="AL16" s="16">
        <f t="shared" si="8"/>
        <v>1.1731684768617523E-2</v>
      </c>
      <c r="AM16" s="57">
        <f t="shared" si="8"/>
        <v>1.1731684768617523E-2</v>
      </c>
      <c r="AN16" s="10"/>
    </row>
    <row r="17" spans="1:40" x14ac:dyDescent="0.2">
      <c r="A17" s="188" t="s">
        <v>81</v>
      </c>
      <c r="B17" s="188" t="s">
        <v>82</v>
      </c>
      <c r="D17" s="67">
        <v>249196</v>
      </c>
      <c r="E17" s="72">
        <v>1592.2649330136016</v>
      </c>
      <c r="F17" s="54"/>
      <c r="G17" s="87">
        <v>233142.37552287953</v>
      </c>
      <c r="H17" s="80">
        <v>1485.5933066881607</v>
      </c>
      <c r="I17" s="89"/>
      <c r="J17" s="102">
        <f t="shared" si="2"/>
        <v>6.8857600172925304E-2</v>
      </c>
      <c r="K17" s="125">
        <f t="shared" si="2"/>
        <v>7.180405690117464E-2</v>
      </c>
      <c r="L17" s="102">
        <v>1.6360088218453805E-2</v>
      </c>
      <c r="M17" s="96">
        <f>INDEX('Pace of change parameters'!$E$20:$I$20,1,$B$6)</f>
        <v>1.356605044543624E-2</v>
      </c>
      <c r="N17" s="107">
        <f>IF(INDEX('Pace of change parameters'!$E$28:$I$28,1,$B$6)=1,(1+L17)*D17,D17)</f>
        <v>253272.86854368582</v>
      </c>
      <c r="O17" s="93">
        <f>IF(K17&lt;INDEX('Pace of change parameters'!$E$16:$I$16,1,$B$6),1,IF(K17&gt;INDEX('Pace of change parameters'!$E$17:$I$17,1,$B$6),0,(K17-INDEX('Pace of change parameters'!$E$17:$I$17,1,$B$6))/(INDEX('Pace of change parameters'!$E$16:$I$16,1,$B$6)-INDEX('Pace of change parameters'!$E$17:$I$17,1,$B$6))))</f>
        <v>0</v>
      </c>
      <c r="P17" s="56">
        <v>1.6360088218453805E-2</v>
      </c>
      <c r="Q17" s="56">
        <v>1.356605044543624E-2</v>
      </c>
      <c r="R17" s="9">
        <f>IF(INDEX('Pace of change parameters'!$E$29:$I$29,1,$B$6)=1,D17*(1+P17),D17)</f>
        <v>253272.86854368582</v>
      </c>
      <c r="S17" s="102">
        <f>IF(P17&lt;INDEX('Pace of change parameters'!$E$22:$I$22,1,$B$6),INDEX('Pace of change parameters'!$E$22:$I$22,1,$B$6),P17)</f>
        <v>2.0783552784106655E-2</v>
      </c>
      <c r="T17" s="131">
        <v>1.7977354628930131E-2</v>
      </c>
      <c r="U17" s="116">
        <f t="shared" si="3"/>
        <v>254375.17821958824</v>
      </c>
      <c r="V17" s="130">
        <f>IF(J17&gt;INDEX('Pace of change parameters'!$E$24:$I$24,1,$B$6),0,IF(J17&lt;INDEX('Pace of change parameters'!$E$23:$I$23,1,$B$6),1,(J17-INDEX('Pace of change parameters'!$E$24:$I$24,1,$B$6))/(INDEX('Pace of change parameters'!$E$23:$I$23,1,$B$6)-INDEX('Pace of change parameters'!$E$24:$I$24,1,$B$6))))</f>
        <v>0.62284799654149403</v>
      </c>
      <c r="W17" s="131">
        <f>MIN(S17, S17+(INDEX('Pace of change parameters'!$E$25:$I$25,1,$B$6)-S17)*(1-V17))</f>
        <v>1.3014221512861432E-2</v>
      </c>
      <c r="X17" s="131">
        <v>1.022938173774568E-2</v>
      </c>
      <c r="Y17" s="107">
        <f t="shared" si="4"/>
        <v>252439.09194411902</v>
      </c>
      <c r="Z17" s="96">
        <v>0</v>
      </c>
      <c r="AA17" s="98">
        <f t="shared" si="7"/>
        <v>238276.44393184577</v>
      </c>
      <c r="AB17" s="98">
        <f>IF(INDEX('Pace of change parameters'!$E$27:$I$27,1,$B$6)=1,MAX(AA17,Y17),Y17)</f>
        <v>252439.09194411902</v>
      </c>
      <c r="AC17" s="96">
        <f t="shared" si="5"/>
        <v>1.3014221512861468E-2</v>
      </c>
      <c r="AD17" s="142">
        <v>1.022938173774568E-2</v>
      </c>
      <c r="AE17" s="55">
        <f>IF(ROUND(AB17,0)/D17 &gt; (1+'Pace of change parameters'!$H$25), ROUND(AB17,0), ROUNDUP(AB17,0))</f>
        <v>252439</v>
      </c>
      <c r="AF17" s="55">
        <v>1608.5522329691184</v>
      </c>
      <c r="AG17" s="16">
        <f t="shared" si="6"/>
        <v>1.3013852549800253E-2</v>
      </c>
      <c r="AH17" s="16">
        <f t="shared" si="6"/>
        <v>1.0229013788987107E-2</v>
      </c>
      <c r="AI17" s="55"/>
      <c r="AJ17" s="55">
        <v>238276.44393184577</v>
      </c>
      <c r="AK17" s="55">
        <v>1518.3078127805588</v>
      </c>
      <c r="AL17" s="16">
        <f t="shared" si="8"/>
        <v>5.943749971442891E-2</v>
      </c>
      <c r="AM17" s="57">
        <f t="shared" si="8"/>
        <v>5.943749971442891E-2</v>
      </c>
      <c r="AN17" s="10"/>
    </row>
    <row r="18" spans="1:40" x14ac:dyDescent="0.2">
      <c r="A18" s="188" t="s">
        <v>83</v>
      </c>
      <c r="B18" s="188" t="s">
        <v>84</v>
      </c>
      <c r="D18" s="67">
        <v>448081</v>
      </c>
      <c r="E18" s="72">
        <v>1572.6845415252121</v>
      </c>
      <c r="F18" s="54"/>
      <c r="G18" s="87">
        <v>392671.17295811774</v>
      </c>
      <c r="H18" s="80">
        <v>1376.9090924506602</v>
      </c>
      <c r="I18" s="89"/>
      <c r="J18" s="102">
        <f t="shared" si="2"/>
        <v>0.14110999446295547</v>
      </c>
      <c r="K18" s="125">
        <f t="shared" si="2"/>
        <v>0.14218473111111884</v>
      </c>
      <c r="L18" s="102">
        <v>1.4520661819478642E-2</v>
      </c>
      <c r="M18" s="96">
        <f>INDEX('Pace of change parameters'!$E$20:$I$20,1,$B$6)</f>
        <v>1.356605044543624E-2</v>
      </c>
      <c r="N18" s="107">
        <f>IF(INDEX('Pace of change parameters'!$E$28:$I$28,1,$B$6)=1,(1+L18)*D18,D18)</f>
        <v>454587.43266873382</v>
      </c>
      <c r="O18" s="93">
        <f>IF(K18&lt;INDEX('Pace of change parameters'!$E$16:$I$16,1,$B$6),1,IF(K18&gt;INDEX('Pace of change parameters'!$E$17:$I$17,1,$B$6),0,(K18-INDEX('Pace of change parameters'!$E$17:$I$17,1,$B$6))/(INDEX('Pace of change parameters'!$E$16:$I$16,1,$B$6)-INDEX('Pace of change parameters'!$E$17:$I$17,1,$B$6))))</f>
        <v>0</v>
      </c>
      <c r="P18" s="56">
        <v>1.4520661819478642E-2</v>
      </c>
      <c r="Q18" s="56">
        <v>1.356605044543624E-2</v>
      </c>
      <c r="R18" s="9">
        <f>IF(INDEX('Pace of change parameters'!$E$29:$I$29,1,$B$6)=1,D18*(1+P18),D18)</f>
        <v>454587.43266873382</v>
      </c>
      <c r="S18" s="102">
        <f>IF(P18&lt;INDEX('Pace of change parameters'!$E$22:$I$22,1,$B$6),INDEX('Pace of change parameters'!$E$22:$I$22,1,$B$6),P18)</f>
        <v>2.0783552784106655E-2</v>
      </c>
      <c r="T18" s="131">
        <v>1.9823048354186579E-2</v>
      </c>
      <c r="U18" s="116">
        <f t="shared" si="3"/>
        <v>457393.71511505533</v>
      </c>
      <c r="V18" s="130">
        <f>IF(J18&gt;INDEX('Pace of change parameters'!$E$24:$I$24,1,$B$6),0,IF(J18&lt;INDEX('Pace of change parameters'!$E$23:$I$23,1,$B$6),1,(J18-INDEX('Pace of change parameters'!$E$24:$I$24,1,$B$6))/(INDEX('Pace of change parameters'!$E$23:$I$23,1,$B$6)-INDEX('Pace of change parameters'!$E$24:$I$24,1,$B$6))))</f>
        <v>0</v>
      </c>
      <c r="W18" s="131">
        <f>MIN(S18, S18+(INDEX('Pace of change parameters'!$E$25:$I$25,1,$B$6)-S18)*(1-V18))</f>
        <v>1.8355278410665463E-4</v>
      </c>
      <c r="X18" s="131">
        <v>-7.5756811322957862E-4</v>
      </c>
      <c r="Y18" s="107">
        <f t="shared" si="4"/>
        <v>448163.24651505536</v>
      </c>
      <c r="Z18" s="96">
        <v>0</v>
      </c>
      <c r="AA18" s="98">
        <f t="shared" si="7"/>
        <v>401318.25249342143</v>
      </c>
      <c r="AB18" s="98">
        <f>IF(INDEX('Pace of change parameters'!$E$27:$I$27,1,$B$6)=1,MAX(AA18,Y18),Y18)</f>
        <v>448163.24651505536</v>
      </c>
      <c r="AC18" s="96">
        <f t="shared" si="5"/>
        <v>1.8355278410675524E-4</v>
      </c>
      <c r="AD18" s="142">
        <v>-7.5756811322957862E-4</v>
      </c>
      <c r="AE18" s="55">
        <f>IF(ROUND(AB18,0)/D18 &gt; (1+'Pace of change parameters'!$H$25), ROUND(AB18,0), ROUNDUP(AB18,0))</f>
        <v>448164</v>
      </c>
      <c r="AF18" s="55">
        <v>1571.4957679739721</v>
      </c>
      <c r="AG18" s="16">
        <f t="shared" si="6"/>
        <v>1.8523436610795585E-4</v>
      </c>
      <c r="AH18" s="16">
        <f t="shared" si="6"/>
        <v>-7.5588811351012808E-4</v>
      </c>
      <c r="AI18" s="55"/>
      <c r="AJ18" s="55">
        <v>401318.25249342143</v>
      </c>
      <c r="AK18" s="55">
        <v>1407.2302447410364</v>
      </c>
      <c r="AL18" s="16">
        <f t="shared" si="8"/>
        <v>0.11672967081741814</v>
      </c>
      <c r="AM18" s="57">
        <f t="shared" si="8"/>
        <v>0.11672967081741792</v>
      </c>
      <c r="AN18" s="10"/>
    </row>
    <row r="19" spans="1:40" x14ac:dyDescent="0.2">
      <c r="A19" s="188" t="s">
        <v>85</v>
      </c>
      <c r="B19" s="188" t="s">
        <v>86</v>
      </c>
      <c r="D19" s="67">
        <v>226633</v>
      </c>
      <c r="E19" s="72">
        <v>1315.8830811156881</v>
      </c>
      <c r="F19" s="54"/>
      <c r="G19" s="87">
        <v>229289.90302361679</v>
      </c>
      <c r="H19" s="80">
        <v>1328.978006679599</v>
      </c>
      <c r="I19" s="89"/>
      <c r="J19" s="102">
        <f t="shared" si="2"/>
        <v>-1.1587527355459426E-2</v>
      </c>
      <c r="K19" s="125">
        <f t="shared" si="2"/>
        <v>-9.8533801899611806E-3</v>
      </c>
      <c r="L19" s="102">
        <v>1.5344328990143818E-2</v>
      </c>
      <c r="M19" s="96">
        <f>INDEX('Pace of change parameters'!$E$20:$I$20,1,$B$6)</f>
        <v>1.356605044543624E-2</v>
      </c>
      <c r="N19" s="107">
        <f>IF(INDEX('Pace of change parameters'!$E$28:$I$28,1,$B$6)=1,(1+L19)*D19,D19)</f>
        <v>230110.53131202326</v>
      </c>
      <c r="O19" s="93">
        <f>IF(K19&lt;INDEX('Pace of change parameters'!$E$16:$I$16,1,$B$6),1,IF(K19&gt;INDEX('Pace of change parameters'!$E$17:$I$17,1,$B$6),0,(K19-INDEX('Pace of change parameters'!$E$17:$I$17,1,$B$6))/(INDEX('Pace of change parameters'!$E$16:$I$16,1,$B$6)-INDEX('Pace of change parameters'!$E$17:$I$17,1,$B$6))))</f>
        <v>0</v>
      </c>
      <c r="P19" s="56">
        <v>1.5344328990143818E-2</v>
      </c>
      <c r="Q19" s="56">
        <v>1.356605044543624E-2</v>
      </c>
      <c r="R19" s="9">
        <f>IF(INDEX('Pace of change parameters'!$E$29:$I$29,1,$B$6)=1,D19*(1+P19),D19)</f>
        <v>230110.53131202326</v>
      </c>
      <c r="S19" s="102">
        <f>IF(P19&lt;INDEX('Pace of change parameters'!$E$22:$I$22,1,$B$6),INDEX('Pace of change parameters'!$E$22:$I$22,1,$B$6),P19)</f>
        <v>2.0783552784106655E-2</v>
      </c>
      <c r="T19" s="131">
        <v>1.8995747958809872E-2</v>
      </c>
      <c r="U19" s="116">
        <f t="shared" si="3"/>
        <v>231343.23891812045</v>
      </c>
      <c r="V19" s="130">
        <f>IF(J19&gt;INDEX('Pace of change parameters'!$E$24:$I$24,1,$B$6),0,IF(J19&lt;INDEX('Pace of change parameters'!$E$23:$I$23,1,$B$6),1,(J19-INDEX('Pace of change parameters'!$E$24:$I$24,1,$B$6))/(INDEX('Pace of change parameters'!$E$23:$I$23,1,$B$6)-INDEX('Pace of change parameters'!$E$24:$I$24,1,$B$6))))</f>
        <v>1</v>
      </c>
      <c r="W19" s="131">
        <f>MIN(S19, S19+(INDEX('Pace of change parameters'!$E$25:$I$25,1,$B$6)-S19)*(1-V19))</f>
        <v>2.0783552784106655E-2</v>
      </c>
      <c r="X19" s="131">
        <v>1.8995747958809872E-2</v>
      </c>
      <c r="Y19" s="107">
        <f t="shared" si="4"/>
        <v>231343.23891812045</v>
      </c>
      <c r="Z19" s="96">
        <v>0</v>
      </c>
      <c r="AA19" s="98">
        <f t="shared" si="7"/>
        <v>234339.13547210814</v>
      </c>
      <c r="AB19" s="98">
        <f>IF(INDEX('Pace of change parameters'!$E$27:$I$27,1,$B$6)=1,MAX(AA19,Y19),Y19)</f>
        <v>231343.23891812045</v>
      </c>
      <c r="AC19" s="96">
        <f t="shared" si="5"/>
        <v>2.0783552784106707E-2</v>
      </c>
      <c r="AD19" s="142">
        <v>1.8995747958809872E-2</v>
      </c>
      <c r="AE19" s="55">
        <f>IF(ROUND(AB19,0)/D19 &gt; (1+'Pace of change parameters'!$H$25), ROUND(AB19,0), ROUNDUP(AB19,0))</f>
        <v>231343</v>
      </c>
      <c r="AF19" s="55">
        <v>1340.8778796840925</v>
      </c>
      <c r="AG19" s="16">
        <f t="shared" si="6"/>
        <v>2.0782498576994435E-2</v>
      </c>
      <c r="AH19" s="16">
        <f t="shared" si="6"/>
        <v>1.8994695598040678E-2</v>
      </c>
      <c r="AI19" s="55"/>
      <c r="AJ19" s="55">
        <v>234339.13547210814</v>
      </c>
      <c r="AK19" s="55">
        <v>1358.2436602743273</v>
      </c>
      <c r="AL19" s="16">
        <f t="shared" si="8"/>
        <v>-1.278546780533274E-2</v>
      </c>
      <c r="AM19" s="57">
        <f t="shared" si="8"/>
        <v>-1.2785467805332851E-2</v>
      </c>
      <c r="AN19" s="10"/>
    </row>
    <row r="20" spans="1:40" x14ac:dyDescent="0.2">
      <c r="A20" s="188" t="s">
        <v>87</v>
      </c>
      <c r="B20" s="188" t="s">
        <v>88</v>
      </c>
      <c r="D20" s="67">
        <v>260869</v>
      </c>
      <c r="E20" s="72">
        <v>1518.056333045708</v>
      </c>
      <c r="F20" s="54"/>
      <c r="G20" s="87">
        <v>267989.74599177402</v>
      </c>
      <c r="H20" s="80">
        <v>1559.2124393152314</v>
      </c>
      <c r="I20" s="89"/>
      <c r="J20" s="102">
        <f t="shared" si="2"/>
        <v>-2.6570964368138883E-2</v>
      </c>
      <c r="K20" s="125">
        <f t="shared" si="2"/>
        <v>-2.6395445054041677E-2</v>
      </c>
      <c r="L20" s="102">
        <v>1.3748806878062014E-2</v>
      </c>
      <c r="M20" s="96">
        <f>INDEX('Pace of change parameters'!$E$20:$I$20,1,$B$6)</f>
        <v>1.356605044543624E-2</v>
      </c>
      <c r="N20" s="107">
        <f>IF(INDEX('Pace of change parameters'!$E$28:$I$28,1,$B$6)=1,(1+L20)*D20,D20)</f>
        <v>264455.63750147313</v>
      </c>
      <c r="O20" s="93">
        <f>IF(K20&lt;INDEX('Pace of change parameters'!$E$16:$I$16,1,$B$6),1,IF(K20&gt;INDEX('Pace of change parameters'!$E$17:$I$17,1,$B$6),0,(K20-INDEX('Pace of change parameters'!$E$17:$I$17,1,$B$6))/(INDEX('Pace of change parameters'!$E$16:$I$16,1,$B$6)-INDEX('Pace of change parameters'!$E$17:$I$17,1,$B$6))))</f>
        <v>0</v>
      </c>
      <c r="P20" s="56">
        <v>1.3748806878062014E-2</v>
      </c>
      <c r="Q20" s="56">
        <v>1.356605044543624E-2</v>
      </c>
      <c r="R20" s="9">
        <f>IF(INDEX('Pace of change parameters'!$E$29:$I$29,1,$B$6)=1,D20*(1+P20),D20)</f>
        <v>264455.63750147313</v>
      </c>
      <c r="S20" s="102">
        <f>IF(P20&lt;INDEX('Pace of change parameters'!$E$22:$I$22,1,$B$6),INDEX('Pace of change parameters'!$E$22:$I$22,1,$B$6),P20)</f>
        <v>2.0783552784106655E-2</v>
      </c>
      <c r="T20" s="131">
        <v>2.0599528142771328E-2</v>
      </c>
      <c r="U20" s="116">
        <f t="shared" si="3"/>
        <v>266290.78463123715</v>
      </c>
      <c r="V20" s="130">
        <f>IF(J20&gt;INDEX('Pace of change parameters'!$E$24:$I$24,1,$B$6),0,IF(J20&lt;INDEX('Pace of change parameters'!$E$23:$I$23,1,$B$6),1,(J20-INDEX('Pace of change parameters'!$E$24:$I$24,1,$B$6))/(INDEX('Pace of change parameters'!$E$23:$I$23,1,$B$6)-INDEX('Pace of change parameters'!$E$24:$I$24,1,$B$6))))</f>
        <v>1</v>
      </c>
      <c r="W20" s="131">
        <f>MIN(S20, S20+(INDEX('Pace of change parameters'!$E$25:$I$25,1,$B$6)-S20)*(1-V20))</f>
        <v>2.0783552784106655E-2</v>
      </c>
      <c r="X20" s="131">
        <v>2.0599528142771328E-2</v>
      </c>
      <c r="Y20" s="107">
        <f t="shared" si="4"/>
        <v>266290.78463123715</v>
      </c>
      <c r="Z20" s="96">
        <v>0</v>
      </c>
      <c r="AA20" s="98">
        <f t="shared" si="7"/>
        <v>273891.19434811641</v>
      </c>
      <c r="AB20" s="98">
        <f>IF(INDEX('Pace of change parameters'!$E$27:$I$27,1,$B$6)=1,MAX(AA20,Y20),Y20)</f>
        <v>266290.78463123715</v>
      </c>
      <c r="AC20" s="96">
        <f t="shared" si="5"/>
        <v>2.0783552784106707E-2</v>
      </c>
      <c r="AD20" s="142">
        <v>2.0599528142771328E-2</v>
      </c>
      <c r="AE20" s="55">
        <f>IF(ROUND(AB20,0)/D20 &gt; (1+'Pace of change parameters'!$H$25), ROUND(AB20,0), ROUNDUP(AB20,0))</f>
        <v>266291</v>
      </c>
      <c r="AF20" s="55">
        <v>1549.3288302547107</v>
      </c>
      <c r="AG20" s="16">
        <f t="shared" si="6"/>
        <v>2.0784378366153211E-2</v>
      </c>
      <c r="AH20" s="16">
        <f t="shared" si="6"/>
        <v>2.0600353575983554E-2</v>
      </c>
      <c r="AI20" s="55"/>
      <c r="AJ20" s="55">
        <v>273891.19434811641</v>
      </c>
      <c r="AK20" s="55">
        <v>1593.5481250077278</v>
      </c>
      <c r="AL20" s="16">
        <f t="shared" si="8"/>
        <v>-2.7748954712492613E-2</v>
      </c>
      <c r="AM20" s="57">
        <f t="shared" si="8"/>
        <v>-2.7748954712492613E-2</v>
      </c>
      <c r="AN20" s="10"/>
    </row>
    <row r="21" spans="1:40" x14ac:dyDescent="0.2">
      <c r="A21" s="188" t="s">
        <v>89</v>
      </c>
      <c r="B21" s="188" t="s">
        <v>90</v>
      </c>
      <c r="D21" s="67">
        <v>405587</v>
      </c>
      <c r="E21" s="72">
        <v>1321.1871841988395</v>
      </c>
      <c r="F21" s="54"/>
      <c r="G21" s="87">
        <v>419776.53964992607</v>
      </c>
      <c r="H21" s="80">
        <v>1359.432456900124</v>
      </c>
      <c r="I21" s="89"/>
      <c r="J21" s="102">
        <f t="shared" si="2"/>
        <v>-3.3802602836641271E-2</v>
      </c>
      <c r="K21" s="125">
        <f t="shared" si="2"/>
        <v>-2.8133264368642497E-2</v>
      </c>
      <c r="L21" s="102">
        <v>1.9513333077865402E-2</v>
      </c>
      <c r="M21" s="96">
        <f>INDEX('Pace of change parameters'!$E$20:$I$20,1,$B$6)</f>
        <v>1.356605044543624E-2</v>
      </c>
      <c r="N21" s="107">
        <f>IF(INDEX('Pace of change parameters'!$E$28:$I$28,1,$B$6)=1,(1+L21)*D21,D21)</f>
        <v>413501.35422305221</v>
      </c>
      <c r="O21" s="93">
        <f>IF(K21&lt;INDEX('Pace of change parameters'!$E$16:$I$16,1,$B$6),1,IF(K21&gt;INDEX('Pace of change parameters'!$E$17:$I$17,1,$B$6),0,(K21-INDEX('Pace of change parameters'!$E$17:$I$17,1,$B$6))/(INDEX('Pace of change parameters'!$E$16:$I$16,1,$B$6)-INDEX('Pace of change parameters'!$E$17:$I$17,1,$B$6))))</f>
        <v>0</v>
      </c>
      <c r="P21" s="56">
        <v>1.9513333077865402E-2</v>
      </c>
      <c r="Q21" s="56">
        <v>1.356605044543624E-2</v>
      </c>
      <c r="R21" s="9">
        <f>IF(INDEX('Pace of change parameters'!$E$29:$I$29,1,$B$6)=1,D21*(1+P21),D21)</f>
        <v>413501.35422305221</v>
      </c>
      <c r="S21" s="102">
        <f>IF(P21&lt;INDEX('Pace of change parameters'!$E$22:$I$22,1,$B$6),INDEX('Pace of change parameters'!$E$22:$I$22,1,$B$6),P21)</f>
        <v>2.0783552784106655E-2</v>
      </c>
      <c r="T21" s="131">
        <v>1.4828860385318166E-2</v>
      </c>
      <c r="U21" s="116">
        <f t="shared" si="3"/>
        <v>414016.53882304748</v>
      </c>
      <c r="V21" s="130">
        <f>IF(J21&gt;INDEX('Pace of change parameters'!$E$24:$I$24,1,$B$6),0,IF(J21&lt;INDEX('Pace of change parameters'!$E$23:$I$23,1,$B$6),1,(J21-INDEX('Pace of change parameters'!$E$24:$I$24,1,$B$6))/(INDEX('Pace of change parameters'!$E$23:$I$23,1,$B$6)-INDEX('Pace of change parameters'!$E$24:$I$24,1,$B$6))))</f>
        <v>1</v>
      </c>
      <c r="W21" s="131">
        <f>MIN(S21, S21+(INDEX('Pace of change parameters'!$E$25:$I$25,1,$B$6)-S21)*(1-V21))</f>
        <v>2.0783552784106655E-2</v>
      </c>
      <c r="X21" s="131">
        <v>1.4828860385318166E-2</v>
      </c>
      <c r="Y21" s="107">
        <f t="shared" si="4"/>
        <v>414016.53882304748</v>
      </c>
      <c r="Z21" s="96">
        <v>0</v>
      </c>
      <c r="AA21" s="98">
        <f t="shared" si="7"/>
        <v>429020.51113391033</v>
      </c>
      <c r="AB21" s="98">
        <f>IF(INDEX('Pace of change parameters'!$E$27:$I$27,1,$B$6)=1,MAX(AA21,Y21),Y21)</f>
        <v>414016.53882304748</v>
      </c>
      <c r="AC21" s="96">
        <f t="shared" si="5"/>
        <v>2.0783552784106707E-2</v>
      </c>
      <c r="AD21" s="142">
        <v>1.4828860385318166E-2</v>
      </c>
      <c r="AE21" s="55">
        <f>IF(ROUND(AB21,0)/D21 &gt; (1+'Pace of change parameters'!$H$25), ROUND(AB21,0), ROUNDUP(AB21,0))</f>
        <v>414017</v>
      </c>
      <c r="AF21" s="55">
        <v>1340.7803780025222</v>
      </c>
      <c r="AG21" s="16">
        <f t="shared" si="6"/>
        <v>2.0784689844595583E-2</v>
      </c>
      <c r="AH21" s="16">
        <f t="shared" si="6"/>
        <v>1.4829990812818661E-2</v>
      </c>
      <c r="AI21" s="55"/>
      <c r="AJ21" s="55">
        <v>429020.51113391033</v>
      </c>
      <c r="AK21" s="55">
        <v>1389.3687531887813</v>
      </c>
      <c r="AL21" s="16">
        <f t="shared" si="8"/>
        <v>-3.4971547384193169E-2</v>
      </c>
      <c r="AM21" s="57">
        <f t="shared" si="8"/>
        <v>-3.4971547384193391E-2</v>
      </c>
      <c r="AN21" s="10"/>
    </row>
    <row r="22" spans="1:40" x14ac:dyDescent="0.2">
      <c r="A22" s="188" t="s">
        <v>91</v>
      </c>
      <c r="B22" s="188" t="s">
        <v>92</v>
      </c>
      <c r="D22" s="67">
        <v>256134</v>
      </c>
      <c r="E22" s="72">
        <v>1262.3518253134193</v>
      </c>
      <c r="F22" s="54"/>
      <c r="G22" s="87">
        <v>267260.01006215357</v>
      </c>
      <c r="H22" s="80">
        <v>1309.9939995395382</v>
      </c>
      <c r="I22" s="89"/>
      <c r="J22" s="102">
        <f t="shared" si="2"/>
        <v>-4.162990961336166E-2</v>
      </c>
      <c r="K22" s="125">
        <f t="shared" si="2"/>
        <v>-3.6368238513203144E-2</v>
      </c>
      <c r="L22" s="102">
        <v>1.9130759996815128E-2</v>
      </c>
      <c r="M22" s="96">
        <f>INDEX('Pace of change parameters'!$E$20:$I$20,1,$B$6)</f>
        <v>1.356605044543624E-2</v>
      </c>
      <c r="N22" s="107">
        <f>IF(INDEX('Pace of change parameters'!$E$28:$I$28,1,$B$6)=1,(1+L22)*D22,D22)</f>
        <v>261034.03808102425</v>
      </c>
      <c r="O22" s="93">
        <f>IF(K22&lt;INDEX('Pace of change parameters'!$E$16:$I$16,1,$B$6),1,IF(K22&gt;INDEX('Pace of change parameters'!$E$17:$I$17,1,$B$6),0,(K22-INDEX('Pace of change parameters'!$E$17:$I$17,1,$B$6))/(INDEX('Pace of change parameters'!$E$16:$I$16,1,$B$6)-INDEX('Pace of change parameters'!$E$17:$I$17,1,$B$6))))</f>
        <v>0</v>
      </c>
      <c r="P22" s="56">
        <v>1.9130759996815128E-2</v>
      </c>
      <c r="Q22" s="56">
        <v>1.356605044543624E-2</v>
      </c>
      <c r="R22" s="9">
        <f>IF(INDEX('Pace of change parameters'!$E$29:$I$29,1,$B$6)=1,D22*(1+P22),D22)</f>
        <v>261034.03808102425</v>
      </c>
      <c r="S22" s="102">
        <f>IF(P22&lt;INDEX('Pace of change parameters'!$E$22:$I$22,1,$B$6),INDEX('Pace of change parameters'!$E$22:$I$22,1,$B$6),P22)</f>
        <v>2.0783552784106655E-2</v>
      </c>
      <c r="T22" s="131">
        <v>1.5209818569582589E-2</v>
      </c>
      <c r="U22" s="116">
        <f t="shared" si="3"/>
        <v>261457.37450880438</v>
      </c>
      <c r="V22" s="130">
        <f>IF(J22&gt;INDEX('Pace of change parameters'!$E$24:$I$24,1,$B$6),0,IF(J22&lt;INDEX('Pace of change parameters'!$E$23:$I$23,1,$B$6),1,(J22-INDEX('Pace of change parameters'!$E$24:$I$24,1,$B$6))/(INDEX('Pace of change parameters'!$E$23:$I$23,1,$B$6)-INDEX('Pace of change parameters'!$E$24:$I$24,1,$B$6))))</f>
        <v>1</v>
      </c>
      <c r="W22" s="131">
        <f>MIN(S22, S22+(INDEX('Pace of change parameters'!$E$25:$I$25,1,$B$6)-S22)*(1-V22))</f>
        <v>2.0783552784106655E-2</v>
      </c>
      <c r="X22" s="131">
        <v>1.5209818569582589E-2</v>
      </c>
      <c r="Y22" s="107">
        <f t="shared" si="4"/>
        <v>261457.37450880438</v>
      </c>
      <c r="Z22" s="96">
        <v>0</v>
      </c>
      <c r="AA22" s="98">
        <f t="shared" si="7"/>
        <v>273145.38877789647</v>
      </c>
      <c r="AB22" s="98">
        <f>IF(INDEX('Pace of change parameters'!$E$27:$I$27,1,$B$6)=1,MAX(AA22,Y22),Y22)</f>
        <v>261457.37450880438</v>
      </c>
      <c r="AC22" s="96">
        <f t="shared" si="5"/>
        <v>2.0783552784106707E-2</v>
      </c>
      <c r="AD22" s="142">
        <v>1.5209818569582589E-2</v>
      </c>
      <c r="AE22" s="55">
        <f>IF(ROUND(AB22,0)/D22 &gt; (1+'Pace of change parameters'!$H$25), ROUND(AB22,0), ROUNDUP(AB22,0))</f>
        <v>261457</v>
      </c>
      <c r="AF22" s="55">
        <v>1281.5501318658041</v>
      </c>
      <c r="AG22" s="16">
        <f t="shared" si="6"/>
        <v>2.0782090624438698E-2</v>
      </c>
      <c r="AH22" s="16">
        <f t="shared" si="6"/>
        <v>1.5208364393673124E-2</v>
      </c>
      <c r="AI22" s="55"/>
      <c r="AJ22" s="55">
        <v>273145.38877789647</v>
      </c>
      <c r="AK22" s="55">
        <v>1338.8416030431372</v>
      </c>
      <c r="AL22" s="16">
        <f t="shared" si="8"/>
        <v>-4.2791821711479439E-2</v>
      </c>
      <c r="AM22" s="57">
        <f t="shared" si="8"/>
        <v>-4.2791821711479328E-2</v>
      </c>
      <c r="AN22" s="10"/>
    </row>
    <row r="23" spans="1:40" x14ac:dyDescent="0.2">
      <c r="A23" s="188" t="s">
        <v>93</v>
      </c>
      <c r="B23" s="188" t="s">
        <v>94</v>
      </c>
      <c r="D23" s="67">
        <v>264709</v>
      </c>
      <c r="E23" s="72">
        <v>1155.0558271263785</v>
      </c>
      <c r="F23" s="54"/>
      <c r="G23" s="87">
        <v>276413.61303531937</v>
      </c>
      <c r="H23" s="80">
        <v>1200.4264110218653</v>
      </c>
      <c r="I23" s="89"/>
      <c r="J23" s="102">
        <f t="shared" si="2"/>
        <v>-4.2344560771772843E-2</v>
      </c>
      <c r="K23" s="125">
        <f t="shared" si="2"/>
        <v>-3.7795389603986651E-2</v>
      </c>
      <c r="L23" s="102">
        <v>1.8380814988567806E-2</v>
      </c>
      <c r="M23" s="96">
        <f>INDEX('Pace of change parameters'!$E$20:$I$20,1,$B$6)</f>
        <v>1.356605044543624E-2</v>
      </c>
      <c r="N23" s="107">
        <f>IF(INDEX('Pace of change parameters'!$E$28:$I$28,1,$B$6)=1,(1+L23)*D23,D23)</f>
        <v>269574.56715480878</v>
      </c>
      <c r="O23" s="93">
        <f>IF(K23&lt;INDEX('Pace of change parameters'!$E$16:$I$16,1,$B$6),1,IF(K23&gt;INDEX('Pace of change parameters'!$E$17:$I$17,1,$B$6),0,(K23-INDEX('Pace of change parameters'!$E$17:$I$17,1,$B$6))/(INDEX('Pace of change parameters'!$E$16:$I$16,1,$B$6)-INDEX('Pace of change parameters'!$E$17:$I$17,1,$B$6))))</f>
        <v>0</v>
      </c>
      <c r="P23" s="56">
        <v>1.8380814988567806E-2</v>
      </c>
      <c r="Q23" s="56">
        <v>1.356605044543624E-2</v>
      </c>
      <c r="R23" s="9">
        <f>IF(INDEX('Pace of change parameters'!$E$29:$I$29,1,$B$6)=1,D23*(1+P23),D23)</f>
        <v>269574.56715480878</v>
      </c>
      <c r="S23" s="102">
        <f>IF(P23&lt;INDEX('Pace of change parameters'!$E$22:$I$22,1,$B$6),INDEX('Pace of change parameters'!$E$22:$I$22,1,$B$6),P23)</f>
        <v>2.0783552784106655E-2</v>
      </c>
      <c r="T23" s="131">
        <v>1.5957428426871978E-2</v>
      </c>
      <c r="U23" s="116">
        <f t="shared" si="3"/>
        <v>270210.59347392811</v>
      </c>
      <c r="V23" s="130">
        <f>IF(J23&gt;INDEX('Pace of change parameters'!$E$24:$I$24,1,$B$6),0,IF(J23&lt;INDEX('Pace of change parameters'!$E$23:$I$23,1,$B$6),1,(J23-INDEX('Pace of change parameters'!$E$24:$I$24,1,$B$6))/(INDEX('Pace of change parameters'!$E$23:$I$23,1,$B$6)-INDEX('Pace of change parameters'!$E$24:$I$24,1,$B$6))))</f>
        <v>1</v>
      </c>
      <c r="W23" s="131">
        <f>MIN(S23, S23+(INDEX('Pace of change parameters'!$E$25:$I$25,1,$B$6)-S23)*(1-V23))</f>
        <v>2.0783552784106655E-2</v>
      </c>
      <c r="X23" s="131">
        <v>1.5957428426871978E-2</v>
      </c>
      <c r="Y23" s="107">
        <f t="shared" si="4"/>
        <v>270210.59347392811</v>
      </c>
      <c r="Z23" s="96">
        <v>0</v>
      </c>
      <c r="AA23" s="98">
        <f t="shared" si="7"/>
        <v>282500.56481879548</v>
      </c>
      <c r="AB23" s="98">
        <f>IF(INDEX('Pace of change parameters'!$E$27:$I$27,1,$B$6)=1,MAX(AA23,Y23),Y23)</f>
        <v>270210.59347392811</v>
      </c>
      <c r="AC23" s="96">
        <f t="shared" si="5"/>
        <v>2.0783552784106707E-2</v>
      </c>
      <c r="AD23" s="142">
        <v>1.5957428426871978E-2</v>
      </c>
      <c r="AE23" s="55">
        <f>IF(ROUND(AB23,0)/D23 &gt; (1+'Pace of change parameters'!$H$25), ROUND(AB23,0), ROUNDUP(AB23,0))</f>
        <v>270211</v>
      </c>
      <c r="AF23" s="55">
        <v>1173.489313303764</v>
      </c>
      <c r="AG23" s="16">
        <f t="shared" si="6"/>
        <v>2.0785088531179552E-2</v>
      </c>
      <c r="AH23" s="16">
        <f t="shared" si="6"/>
        <v>1.5958956913143751E-2</v>
      </c>
      <c r="AI23" s="55"/>
      <c r="AJ23" s="55">
        <v>282500.56481879548</v>
      </c>
      <c r="AK23" s="55">
        <v>1226.8612077862624</v>
      </c>
      <c r="AL23" s="16">
        <f t="shared" si="8"/>
        <v>-4.3502797336629651E-2</v>
      </c>
      <c r="AM23" s="57">
        <f t="shared" si="8"/>
        <v>-4.3502797336629651E-2</v>
      </c>
      <c r="AN23" s="10"/>
    </row>
    <row r="24" spans="1:40" x14ac:dyDescent="0.2">
      <c r="A24" s="188" t="s">
        <v>95</v>
      </c>
      <c r="B24" s="188" t="s">
        <v>96</v>
      </c>
      <c r="D24" s="67">
        <v>241786</v>
      </c>
      <c r="E24" s="72">
        <v>1324.5852048309544</v>
      </c>
      <c r="F24" s="54"/>
      <c r="G24" s="87">
        <v>234695.16114479501</v>
      </c>
      <c r="H24" s="80">
        <v>1277.7181662385929</v>
      </c>
      <c r="I24" s="89"/>
      <c r="J24" s="102">
        <f t="shared" si="2"/>
        <v>3.0212974228430278E-2</v>
      </c>
      <c r="K24" s="125">
        <f t="shared" si="2"/>
        <v>3.6680263168153093E-2</v>
      </c>
      <c r="L24" s="102">
        <v>1.992883626905062E-2</v>
      </c>
      <c r="M24" s="96">
        <f>INDEX('Pace of change parameters'!$E$20:$I$20,1,$B$6)</f>
        <v>1.356605044543624E-2</v>
      </c>
      <c r="N24" s="107">
        <f>IF(INDEX('Pace of change parameters'!$E$28:$I$28,1,$B$6)=1,(1+L24)*D24,D24)</f>
        <v>246604.51360614868</v>
      </c>
      <c r="O24" s="93">
        <f>IF(K24&lt;INDEX('Pace of change parameters'!$E$16:$I$16,1,$B$6),1,IF(K24&gt;INDEX('Pace of change parameters'!$E$17:$I$17,1,$B$6),0,(K24-INDEX('Pace of change parameters'!$E$17:$I$17,1,$B$6))/(INDEX('Pace of change parameters'!$E$16:$I$16,1,$B$6)-INDEX('Pace of change parameters'!$E$17:$I$17,1,$B$6))))</f>
        <v>0</v>
      </c>
      <c r="P24" s="56">
        <v>1.992883626905062E-2</v>
      </c>
      <c r="Q24" s="56">
        <v>1.356605044543624E-2</v>
      </c>
      <c r="R24" s="9">
        <f>IF(INDEX('Pace of change parameters'!$E$29:$I$29,1,$B$6)=1,D24*(1+P24),D24)</f>
        <v>246604.51360614868</v>
      </c>
      <c r="S24" s="102">
        <f>IF(P24&lt;INDEX('Pace of change parameters'!$E$22:$I$22,1,$B$6),INDEX('Pace of change parameters'!$E$22:$I$22,1,$B$6),P24)</f>
        <v>2.0783552784106655E-2</v>
      </c>
      <c r="T24" s="131">
        <v>1.4415434845219455E-2</v>
      </c>
      <c r="U24" s="116">
        <f t="shared" si="3"/>
        <v>246811.17209345804</v>
      </c>
      <c r="V24" s="130">
        <f>IF(J24&gt;INDEX('Pace of change parameters'!$E$24:$I$24,1,$B$6),0,IF(J24&lt;INDEX('Pace of change parameters'!$E$23:$I$23,1,$B$6),1,(J24-INDEX('Pace of change parameters'!$E$24:$I$24,1,$B$6))/(INDEX('Pace of change parameters'!$E$23:$I$23,1,$B$6)-INDEX('Pace of change parameters'!$E$24:$I$24,1,$B$6))))</f>
        <v>1</v>
      </c>
      <c r="W24" s="131">
        <f>MIN(S24, S24+(INDEX('Pace of change parameters'!$E$25:$I$25,1,$B$6)-S24)*(1-V24))</f>
        <v>2.0783552784106655E-2</v>
      </c>
      <c r="X24" s="131">
        <v>1.4415434845219455E-2</v>
      </c>
      <c r="Y24" s="107">
        <f t="shared" si="4"/>
        <v>246811.17209345804</v>
      </c>
      <c r="Z24" s="96">
        <v>0</v>
      </c>
      <c r="AA24" s="98">
        <f t="shared" si="7"/>
        <v>239863.42371340079</v>
      </c>
      <c r="AB24" s="98">
        <f>IF(INDEX('Pace of change parameters'!$E$27:$I$27,1,$B$6)=1,MAX(AA24,Y24),Y24)</f>
        <v>246811.17209345804</v>
      </c>
      <c r="AC24" s="96">
        <f t="shared" si="5"/>
        <v>2.0783552784106707E-2</v>
      </c>
      <c r="AD24" s="142">
        <v>1.4415434845219455E-2</v>
      </c>
      <c r="AE24" s="55">
        <f>IF(ROUND(AB24,0)/D24 &gt; (1+'Pace of change parameters'!$H$25), ROUND(AB24,0), ROUNDUP(AB24,0))</f>
        <v>246811</v>
      </c>
      <c r="AF24" s="55">
        <v>1343.6787396437005</v>
      </c>
      <c r="AG24" s="16">
        <f t="shared" si="6"/>
        <v>2.0782841024707732E-2</v>
      </c>
      <c r="AH24" s="16">
        <f t="shared" si="6"/>
        <v>1.441472752610351E-2</v>
      </c>
      <c r="AI24" s="55"/>
      <c r="AJ24" s="55">
        <v>239863.42371340079</v>
      </c>
      <c r="AK24" s="55">
        <v>1305.8550180577254</v>
      </c>
      <c r="AL24" s="16">
        <f t="shared" si="8"/>
        <v>2.8964717417276908E-2</v>
      </c>
      <c r="AM24" s="57">
        <f t="shared" si="8"/>
        <v>2.8964717417276908E-2</v>
      </c>
      <c r="AN24" s="10"/>
    </row>
    <row r="25" spans="1:40" x14ac:dyDescent="0.2">
      <c r="A25" s="188" t="s">
        <v>97</v>
      </c>
      <c r="B25" s="188" t="s">
        <v>98</v>
      </c>
      <c r="D25" s="67">
        <v>748199</v>
      </c>
      <c r="E25" s="72">
        <v>1434.275349168071</v>
      </c>
      <c r="F25" s="54"/>
      <c r="G25" s="87">
        <v>719733.81796131784</v>
      </c>
      <c r="H25" s="80">
        <v>1379.4889205247332</v>
      </c>
      <c r="I25" s="89"/>
      <c r="J25" s="102">
        <f t="shared" ref="J25:K88" si="9">D25/G25-1</f>
        <v>3.9549596431790901E-2</v>
      </c>
      <c r="K25" s="125">
        <f t="shared" si="9"/>
        <v>3.9715018966950399E-2</v>
      </c>
      <c r="L25" s="102">
        <v>1.3727338243720855E-2</v>
      </c>
      <c r="M25" s="96">
        <f>INDEX('Pace of change parameters'!$E$20:$I$20,1,$B$6)</f>
        <v>1.356605044543624E-2</v>
      </c>
      <c r="N25" s="107">
        <f>IF(INDEX('Pace of change parameters'!$E$28:$I$28,1,$B$6)=1,(1+L25)*D25,D25)</f>
        <v>758469.78074661375</v>
      </c>
      <c r="O25" s="93">
        <f>IF(K25&lt;INDEX('Pace of change parameters'!$E$16:$I$16,1,$B$6),1,IF(K25&gt;INDEX('Pace of change parameters'!$E$17:$I$17,1,$B$6),0,(K25-INDEX('Pace of change parameters'!$E$17:$I$17,1,$B$6))/(INDEX('Pace of change parameters'!$E$16:$I$16,1,$B$6)-INDEX('Pace of change parameters'!$E$17:$I$17,1,$B$6))))</f>
        <v>0</v>
      </c>
      <c r="P25" s="56">
        <v>1.3727338243720855E-2</v>
      </c>
      <c r="Q25" s="56">
        <v>1.356605044543624E-2</v>
      </c>
      <c r="R25" s="9">
        <f>IF(INDEX('Pace of change parameters'!$E$29:$I$29,1,$B$6)=1,D25*(1+P25),D25)</f>
        <v>758469.78074661375</v>
      </c>
      <c r="S25" s="102">
        <f>IF(P25&lt;INDEX('Pace of change parameters'!$E$22:$I$22,1,$B$6),INDEX('Pace of change parameters'!$E$22:$I$22,1,$B$6),P25)</f>
        <v>2.0783552784106655E-2</v>
      </c>
      <c r="T25" s="131">
        <v>2.0621142315785823E-2</v>
      </c>
      <c r="U25" s="116">
        <f t="shared" si="3"/>
        <v>763749.23340951581</v>
      </c>
      <c r="V25" s="130">
        <f>IF(J25&gt;INDEX('Pace of change parameters'!$E$24:$I$24,1,$B$6),0,IF(J25&lt;INDEX('Pace of change parameters'!$E$23:$I$23,1,$B$6),1,(J25-INDEX('Pace of change parameters'!$E$24:$I$24,1,$B$6))/(INDEX('Pace of change parameters'!$E$23:$I$23,1,$B$6)-INDEX('Pace of change parameters'!$E$24:$I$24,1,$B$6))))</f>
        <v>1</v>
      </c>
      <c r="W25" s="131">
        <f>MIN(S25, S25+(INDEX('Pace of change parameters'!$E$25:$I$25,1,$B$6)-S25)*(1-V25))</f>
        <v>2.0783552784106655E-2</v>
      </c>
      <c r="X25" s="131">
        <v>2.0621142315785823E-2</v>
      </c>
      <c r="Y25" s="107">
        <f t="shared" si="4"/>
        <v>763749.23340951581</v>
      </c>
      <c r="Z25" s="96">
        <v>0</v>
      </c>
      <c r="AA25" s="98">
        <f t="shared" si="7"/>
        <v>735583.20033709798</v>
      </c>
      <c r="AB25" s="98">
        <f>IF(INDEX('Pace of change parameters'!$E$27:$I$27,1,$B$6)=1,MAX(AA25,Y25),Y25)</f>
        <v>763749.23340951581</v>
      </c>
      <c r="AC25" s="96">
        <f t="shared" si="5"/>
        <v>2.0783552784106707E-2</v>
      </c>
      <c r="AD25" s="142">
        <v>2.0621142315785823E-2</v>
      </c>
      <c r="AE25" s="55">
        <f>IF(ROUND(AB25,0)/D25 &gt; (1+'Pace of change parameters'!$H$25), ROUND(AB25,0), ROUNDUP(AB25,0))</f>
        <v>763749</v>
      </c>
      <c r="AF25" s="55">
        <v>1463.8512978953415</v>
      </c>
      <c r="AG25" s="16">
        <f t="shared" si="6"/>
        <v>2.0783240822294546E-2</v>
      </c>
      <c r="AH25" s="16">
        <f t="shared" si="6"/>
        <v>2.0620830403608181E-2</v>
      </c>
      <c r="AI25" s="55"/>
      <c r="AJ25" s="55">
        <v>735583.20033709798</v>
      </c>
      <c r="AK25" s="55">
        <v>1409.8668836534907</v>
      </c>
      <c r="AL25" s="16">
        <f t="shared" si="8"/>
        <v>3.8290433563455961E-2</v>
      </c>
      <c r="AM25" s="57">
        <f t="shared" si="8"/>
        <v>3.8290433563455961E-2</v>
      </c>
      <c r="AN25" s="10"/>
    </row>
    <row r="26" spans="1:40" x14ac:dyDescent="0.2">
      <c r="A26" s="188" t="s">
        <v>99</v>
      </c>
      <c r="B26" s="188" t="s">
        <v>100</v>
      </c>
      <c r="D26" s="67">
        <v>548421</v>
      </c>
      <c r="E26" s="72">
        <v>1455.9661717827869</v>
      </c>
      <c r="F26" s="54"/>
      <c r="G26" s="87">
        <v>521900.95853056194</v>
      </c>
      <c r="H26" s="80">
        <v>1382.4718643579999</v>
      </c>
      <c r="I26" s="89"/>
      <c r="J26" s="102">
        <f t="shared" si="9"/>
        <v>5.0814318379691414E-2</v>
      </c>
      <c r="K26" s="125">
        <f t="shared" si="9"/>
        <v>5.3161521271839041E-2</v>
      </c>
      <c r="L26" s="102">
        <v>1.5830051918747756E-2</v>
      </c>
      <c r="M26" s="96">
        <f>INDEX('Pace of change parameters'!$E$20:$I$20,1,$B$6)</f>
        <v>1.356605044543624E-2</v>
      </c>
      <c r="N26" s="107">
        <f>IF(INDEX('Pace of change parameters'!$E$28:$I$28,1,$B$6)=1,(1+L26)*D26,D26)</f>
        <v>557102.53290333156</v>
      </c>
      <c r="O26" s="93">
        <f>IF(K26&lt;INDEX('Pace of change parameters'!$E$16:$I$16,1,$B$6),1,IF(K26&gt;INDEX('Pace of change parameters'!$E$17:$I$17,1,$B$6),0,(K26-INDEX('Pace of change parameters'!$E$17:$I$17,1,$B$6))/(INDEX('Pace of change parameters'!$E$16:$I$16,1,$B$6)-INDEX('Pace of change parameters'!$E$17:$I$17,1,$B$6))))</f>
        <v>0</v>
      </c>
      <c r="P26" s="56">
        <v>1.5830051918747756E-2</v>
      </c>
      <c r="Q26" s="56">
        <v>1.356605044543624E-2</v>
      </c>
      <c r="R26" s="9">
        <f>IF(INDEX('Pace of change parameters'!$E$29:$I$29,1,$B$6)=1,D26*(1+P26),D26)</f>
        <v>557102.53290333156</v>
      </c>
      <c r="S26" s="102">
        <f>IF(P26&lt;INDEX('Pace of change parameters'!$E$22:$I$22,1,$B$6),INDEX('Pace of change parameters'!$E$22:$I$22,1,$B$6),P26)</f>
        <v>2.0783552784106655E-2</v>
      </c>
      <c r="T26" s="131">
        <v>1.8508511340835643E-2</v>
      </c>
      <c r="U26" s="116">
        <f t="shared" si="3"/>
        <v>559819.13680141256</v>
      </c>
      <c r="V26" s="130">
        <f>IF(J26&gt;INDEX('Pace of change parameters'!$E$24:$I$24,1,$B$6),0,IF(J26&lt;INDEX('Pace of change parameters'!$E$23:$I$23,1,$B$6),1,(J26-INDEX('Pace of change parameters'!$E$24:$I$24,1,$B$6))/(INDEX('Pace of change parameters'!$E$23:$I$23,1,$B$6)-INDEX('Pace of change parameters'!$E$24:$I$24,1,$B$6))))</f>
        <v>0.98371363240617182</v>
      </c>
      <c r="W26" s="131">
        <f>MIN(S26, S26+(INDEX('Pace of change parameters'!$E$25:$I$25,1,$B$6)-S26)*(1-V26))</f>
        <v>2.0448053611673796E-2</v>
      </c>
      <c r="X26" s="131">
        <v>1.8173759902356146E-2</v>
      </c>
      <c r="Y26" s="107">
        <f t="shared" si="4"/>
        <v>559635.1420097677</v>
      </c>
      <c r="Z26" s="96">
        <v>0</v>
      </c>
      <c r="AA26" s="98">
        <f t="shared" si="7"/>
        <v>533393.82943312335</v>
      </c>
      <c r="AB26" s="98">
        <f>IF(INDEX('Pace of change parameters'!$E$27:$I$27,1,$B$6)=1,MAX(AA26,Y26),Y26)</f>
        <v>559635.1420097677</v>
      </c>
      <c r="AC26" s="96">
        <f t="shared" si="5"/>
        <v>2.0448053611673789E-2</v>
      </c>
      <c r="AD26" s="142">
        <v>1.8173759902356146E-2</v>
      </c>
      <c r="AE26" s="55">
        <f>IF(ROUND(AB26,0)/D26 &gt; (1+'Pace of change parameters'!$H$25), ROUND(AB26,0), ROUNDUP(AB26,0))</f>
        <v>559635</v>
      </c>
      <c r="AF26" s="55">
        <v>1482.4261752427565</v>
      </c>
      <c r="AG26" s="16">
        <f t="shared" si="6"/>
        <v>2.0447794668694286E-2</v>
      </c>
      <c r="AH26" s="16">
        <f t="shared" si="6"/>
        <v>1.8173501536488335E-2</v>
      </c>
      <c r="AI26" s="55"/>
      <c r="AJ26" s="55">
        <v>533393.82943312335</v>
      </c>
      <c r="AK26" s="55">
        <v>1412.9155154067066</v>
      </c>
      <c r="AL26" s="16">
        <f t="shared" si="8"/>
        <v>4.9196614431713748E-2</v>
      </c>
      <c r="AM26" s="57">
        <f t="shared" si="8"/>
        <v>4.9196614431713748E-2</v>
      </c>
      <c r="AN26" s="10"/>
    </row>
    <row r="27" spans="1:40" x14ac:dyDescent="0.2">
      <c r="A27" s="188" t="s">
        <v>101</v>
      </c>
      <c r="B27" s="188" t="s">
        <v>102</v>
      </c>
      <c r="D27" s="67">
        <v>254709</v>
      </c>
      <c r="E27" s="72">
        <v>1218.2453186605971</v>
      </c>
      <c r="F27" s="54"/>
      <c r="G27" s="87">
        <v>262574.41429215216</v>
      </c>
      <c r="H27" s="80">
        <v>1249.8186257640732</v>
      </c>
      <c r="I27" s="89"/>
      <c r="J27" s="102">
        <f t="shared" si="9"/>
        <v>-2.9954991286396782E-2</v>
      </c>
      <c r="K27" s="125">
        <f t="shared" si="9"/>
        <v>-2.5262311228698375E-2</v>
      </c>
      <c r="L27" s="102">
        <v>1.8469267460482719E-2</v>
      </c>
      <c r="M27" s="96">
        <f>INDEX('Pace of change parameters'!$E$20:$I$20,1,$B$6)</f>
        <v>1.356605044543624E-2</v>
      </c>
      <c r="N27" s="107">
        <f>IF(INDEX('Pace of change parameters'!$E$28:$I$28,1,$B$6)=1,(1+L27)*D27,D27)</f>
        <v>259413.28864559208</v>
      </c>
      <c r="O27" s="93">
        <f>IF(K27&lt;INDEX('Pace of change parameters'!$E$16:$I$16,1,$B$6),1,IF(K27&gt;INDEX('Pace of change parameters'!$E$17:$I$17,1,$B$6),0,(K27-INDEX('Pace of change parameters'!$E$17:$I$17,1,$B$6))/(INDEX('Pace of change parameters'!$E$16:$I$16,1,$B$6)-INDEX('Pace of change parameters'!$E$17:$I$17,1,$B$6))))</f>
        <v>0</v>
      </c>
      <c r="P27" s="56">
        <v>1.8469267460482719E-2</v>
      </c>
      <c r="Q27" s="56">
        <v>1.356605044543624E-2</v>
      </c>
      <c r="R27" s="9">
        <f>IF(INDEX('Pace of change parameters'!$E$29:$I$29,1,$B$6)=1,D27*(1+P27),D27)</f>
        <v>259413.28864559208</v>
      </c>
      <c r="S27" s="102">
        <f>IF(P27&lt;INDEX('Pace of change parameters'!$E$22:$I$22,1,$B$6),INDEX('Pace of change parameters'!$E$22:$I$22,1,$B$6),P27)</f>
        <v>2.0783552784106655E-2</v>
      </c>
      <c r="T27" s="131">
        <v>1.5869194104270568E-2</v>
      </c>
      <c r="U27" s="116">
        <f t="shared" si="3"/>
        <v>260002.75794608705</v>
      </c>
      <c r="V27" s="130">
        <f>IF(J27&gt;INDEX('Pace of change parameters'!$E$24:$I$24,1,$B$6),0,IF(J27&lt;INDEX('Pace of change parameters'!$E$23:$I$23,1,$B$6),1,(J27-INDEX('Pace of change parameters'!$E$24:$I$24,1,$B$6))/(INDEX('Pace of change parameters'!$E$23:$I$23,1,$B$6)-INDEX('Pace of change parameters'!$E$24:$I$24,1,$B$6))))</f>
        <v>1</v>
      </c>
      <c r="W27" s="131">
        <f>MIN(S27, S27+(INDEX('Pace of change parameters'!$E$25:$I$25,1,$B$6)-S27)*(1-V27))</f>
        <v>2.0783552784106655E-2</v>
      </c>
      <c r="X27" s="131">
        <v>1.5869194104270568E-2</v>
      </c>
      <c r="Y27" s="107">
        <f t="shared" si="4"/>
        <v>260002.75794608705</v>
      </c>
      <c r="Z27" s="96">
        <v>0</v>
      </c>
      <c r="AA27" s="98">
        <f t="shared" si="7"/>
        <v>268356.61069637409</v>
      </c>
      <c r="AB27" s="98">
        <f>IF(INDEX('Pace of change parameters'!$E$27:$I$27,1,$B$6)=1,MAX(AA27,Y27),Y27)</f>
        <v>260002.75794608705</v>
      </c>
      <c r="AC27" s="96">
        <f t="shared" si="5"/>
        <v>2.0783552784106707E-2</v>
      </c>
      <c r="AD27" s="142">
        <v>1.5869194104270568E-2</v>
      </c>
      <c r="AE27" s="55">
        <f>IF(ROUND(AB27,0)/D27 &gt; (1+'Pace of change parameters'!$H$25), ROUND(AB27,0), ROUNDUP(AB27,0))</f>
        <v>260003</v>
      </c>
      <c r="AF27" s="55">
        <v>1237.5790422328619</v>
      </c>
      <c r="AG27" s="16">
        <f t="shared" si="6"/>
        <v>2.0784503099615659E-2</v>
      </c>
      <c r="AH27" s="16">
        <f t="shared" si="6"/>
        <v>1.5870139844675224E-2</v>
      </c>
      <c r="AI27" s="55"/>
      <c r="AJ27" s="55">
        <v>268356.61069637409</v>
      </c>
      <c r="AK27" s="55">
        <v>1277.3410969968638</v>
      </c>
      <c r="AL27" s="16">
        <f t="shared" si="8"/>
        <v>-3.1128768077286484E-2</v>
      </c>
      <c r="AM27" s="57">
        <f t="shared" si="8"/>
        <v>-3.1128768077286373E-2</v>
      </c>
      <c r="AN27" s="10"/>
    </row>
    <row r="28" spans="1:40" x14ac:dyDescent="0.2">
      <c r="A28" s="188" t="s">
        <v>103</v>
      </c>
      <c r="B28" s="188" t="s">
        <v>104</v>
      </c>
      <c r="D28" s="67">
        <v>222538</v>
      </c>
      <c r="E28" s="72">
        <v>1459.1642281078516</v>
      </c>
      <c r="F28" s="54"/>
      <c r="G28" s="87">
        <v>217626.66526601923</v>
      </c>
      <c r="H28" s="80">
        <v>1421.4682453227997</v>
      </c>
      <c r="I28" s="89"/>
      <c r="J28" s="102">
        <f t="shared" si="9"/>
        <v>2.2567706618016325E-2</v>
      </c>
      <c r="K28" s="125">
        <f t="shared" si="9"/>
        <v>2.6519046703355365E-2</v>
      </c>
      <c r="L28" s="102">
        <v>1.7482606912400556E-2</v>
      </c>
      <c r="M28" s="96">
        <f>INDEX('Pace of change parameters'!$E$20:$I$20,1,$B$6)</f>
        <v>1.356605044543624E-2</v>
      </c>
      <c r="N28" s="107">
        <f>IF(INDEX('Pace of change parameters'!$E$28:$I$28,1,$B$6)=1,(1+L28)*D28,D28)</f>
        <v>226428.54437707178</v>
      </c>
      <c r="O28" s="93">
        <f>IF(K28&lt;INDEX('Pace of change parameters'!$E$16:$I$16,1,$B$6),1,IF(K28&gt;INDEX('Pace of change parameters'!$E$17:$I$17,1,$B$6),0,(K28-INDEX('Pace of change parameters'!$E$17:$I$17,1,$B$6))/(INDEX('Pace of change parameters'!$E$16:$I$16,1,$B$6)-INDEX('Pace of change parameters'!$E$17:$I$17,1,$B$6))))</f>
        <v>0</v>
      </c>
      <c r="P28" s="56">
        <v>1.7482606912400556E-2</v>
      </c>
      <c r="Q28" s="56">
        <v>1.356605044543624E-2</v>
      </c>
      <c r="R28" s="9">
        <f>IF(INDEX('Pace of change parameters'!$E$29:$I$29,1,$B$6)=1,D28*(1+P28),D28)</f>
        <v>226428.54437707178</v>
      </c>
      <c r="S28" s="102">
        <f>IF(P28&lt;INDEX('Pace of change parameters'!$E$22:$I$22,1,$B$6),INDEX('Pace of change parameters'!$E$22:$I$22,1,$B$6),P28)</f>
        <v>2.0783552784106655E-2</v>
      </c>
      <c r="T28" s="131">
        <v>1.6854290113799797E-2</v>
      </c>
      <c r="U28" s="116">
        <f t="shared" si="3"/>
        <v>227163.13026946955</v>
      </c>
      <c r="V28" s="130">
        <f>IF(J28&gt;INDEX('Pace of change parameters'!$E$24:$I$24,1,$B$6),0,IF(J28&lt;INDEX('Pace of change parameters'!$E$23:$I$23,1,$B$6),1,(J28-INDEX('Pace of change parameters'!$E$24:$I$24,1,$B$6))/(INDEX('Pace of change parameters'!$E$23:$I$23,1,$B$6)-INDEX('Pace of change parameters'!$E$24:$I$24,1,$B$6))))</f>
        <v>1</v>
      </c>
      <c r="W28" s="131">
        <f>MIN(S28, S28+(INDEX('Pace of change parameters'!$E$25:$I$25,1,$B$6)-S28)*(1-V28))</f>
        <v>2.0783552784106655E-2</v>
      </c>
      <c r="X28" s="131">
        <v>1.6854290113799797E-2</v>
      </c>
      <c r="Y28" s="107">
        <f t="shared" si="4"/>
        <v>227163.13026946955</v>
      </c>
      <c r="Z28" s="96">
        <v>0</v>
      </c>
      <c r="AA28" s="98">
        <f t="shared" si="7"/>
        <v>222419.05954691774</v>
      </c>
      <c r="AB28" s="98">
        <f>IF(INDEX('Pace of change parameters'!$E$27:$I$27,1,$B$6)=1,MAX(AA28,Y28),Y28)</f>
        <v>227163.13026946955</v>
      </c>
      <c r="AC28" s="96">
        <f t="shared" si="5"/>
        <v>2.0783552784106707E-2</v>
      </c>
      <c r="AD28" s="142">
        <v>1.6854290113799797E-2</v>
      </c>
      <c r="AE28" s="55">
        <f>IF(ROUND(AB28,0)/D28 &gt; (1+'Pace of change parameters'!$H$25), ROUND(AB28,0), ROUNDUP(AB28,0))</f>
        <v>227163</v>
      </c>
      <c r="AF28" s="55">
        <v>1483.756554453267</v>
      </c>
      <c r="AG28" s="16">
        <f t="shared" si="6"/>
        <v>2.0782967403319974E-2</v>
      </c>
      <c r="AH28" s="16">
        <f t="shared" si="6"/>
        <v>1.6853706986296624E-2</v>
      </c>
      <c r="AI28" s="55"/>
      <c r="AJ28" s="55">
        <v>222419.05954691774</v>
      </c>
      <c r="AK28" s="55">
        <v>1452.7706423936586</v>
      </c>
      <c r="AL28" s="16">
        <f t="shared" si="8"/>
        <v>2.1328839636072461E-2</v>
      </c>
      <c r="AM28" s="57">
        <f t="shared" si="8"/>
        <v>2.1328839636072461E-2</v>
      </c>
      <c r="AN28" s="10"/>
    </row>
    <row r="29" spans="1:40" x14ac:dyDescent="0.2">
      <c r="A29" s="188" t="s">
        <v>105</v>
      </c>
      <c r="B29" s="188" t="s">
        <v>106</v>
      </c>
      <c r="D29" s="67">
        <v>274954</v>
      </c>
      <c r="E29" s="72">
        <v>1295.2572955968631</v>
      </c>
      <c r="F29" s="54"/>
      <c r="G29" s="87">
        <v>273680.48459460633</v>
      </c>
      <c r="H29" s="80">
        <v>1286.6292677190784</v>
      </c>
      <c r="I29" s="89"/>
      <c r="J29" s="102">
        <f t="shared" si="9"/>
        <v>4.6532927157012516E-3</v>
      </c>
      <c r="K29" s="125">
        <f t="shared" si="9"/>
        <v>6.7059160663121009E-3</v>
      </c>
      <c r="L29" s="102">
        <v>1.5636883595155915E-2</v>
      </c>
      <c r="M29" s="96">
        <f>INDEX('Pace of change parameters'!$E$20:$I$20,1,$B$6)</f>
        <v>1.356605044543624E-2</v>
      </c>
      <c r="N29" s="107">
        <f>IF(INDEX('Pace of change parameters'!$E$28:$I$28,1,$B$6)=1,(1+L29)*D29,D29)</f>
        <v>279253.42369202251</v>
      </c>
      <c r="O29" s="93">
        <f>IF(K29&lt;INDEX('Pace of change parameters'!$E$16:$I$16,1,$B$6),1,IF(K29&gt;INDEX('Pace of change parameters'!$E$17:$I$17,1,$B$6),0,(K29-INDEX('Pace of change parameters'!$E$17:$I$17,1,$B$6))/(INDEX('Pace of change parameters'!$E$16:$I$16,1,$B$6)-INDEX('Pace of change parameters'!$E$17:$I$17,1,$B$6))))</f>
        <v>0</v>
      </c>
      <c r="P29" s="56">
        <v>1.5636883595155915E-2</v>
      </c>
      <c r="Q29" s="56">
        <v>1.356605044543624E-2</v>
      </c>
      <c r="R29" s="9">
        <f>IF(INDEX('Pace of change parameters'!$E$29:$I$29,1,$B$6)=1,D29*(1+P29),D29)</f>
        <v>279253.42369202251</v>
      </c>
      <c r="S29" s="102">
        <f>IF(P29&lt;INDEX('Pace of change parameters'!$E$22:$I$22,1,$B$6),INDEX('Pace of change parameters'!$E$22:$I$22,1,$B$6),P29)</f>
        <v>2.0783552784106655E-2</v>
      </c>
      <c r="T29" s="131">
        <v>1.8702225831592756E-2</v>
      </c>
      <c r="U29" s="116">
        <f t="shared" si="3"/>
        <v>280668.52097220125</v>
      </c>
      <c r="V29" s="130">
        <f>IF(J29&gt;INDEX('Pace of change parameters'!$E$24:$I$24,1,$B$6),0,IF(J29&lt;INDEX('Pace of change parameters'!$E$23:$I$23,1,$B$6),1,(J29-INDEX('Pace of change parameters'!$E$24:$I$24,1,$B$6))/(INDEX('Pace of change parameters'!$E$23:$I$23,1,$B$6)-INDEX('Pace of change parameters'!$E$24:$I$24,1,$B$6))))</f>
        <v>1</v>
      </c>
      <c r="W29" s="131">
        <f>MIN(S29, S29+(INDEX('Pace of change parameters'!$E$25:$I$25,1,$B$6)-S29)*(1-V29))</f>
        <v>2.0783552784106655E-2</v>
      </c>
      <c r="X29" s="131">
        <v>1.8702225831592756E-2</v>
      </c>
      <c r="Y29" s="107">
        <f t="shared" si="4"/>
        <v>280668.52097220125</v>
      </c>
      <c r="Z29" s="96">
        <v>0</v>
      </c>
      <c r="AA29" s="98">
        <f t="shared" si="7"/>
        <v>279707.24968592211</v>
      </c>
      <c r="AB29" s="98">
        <f>IF(INDEX('Pace of change parameters'!$E$27:$I$27,1,$B$6)=1,MAX(AA29,Y29),Y29)</f>
        <v>280668.52097220125</v>
      </c>
      <c r="AC29" s="96">
        <f t="shared" si="5"/>
        <v>2.0783552784106707E-2</v>
      </c>
      <c r="AD29" s="142">
        <v>1.8702225831592756E-2</v>
      </c>
      <c r="AE29" s="55">
        <f>IF(ROUND(AB29,0)/D29 &gt; (1+'Pace of change parameters'!$H$25), ROUND(AB29,0), ROUNDUP(AB29,0))</f>
        <v>280669</v>
      </c>
      <c r="AF29" s="55">
        <v>1319.4837420591255</v>
      </c>
      <c r="AG29" s="16">
        <f t="shared" si="6"/>
        <v>2.0785294994799086E-2</v>
      </c>
      <c r="AH29" s="16">
        <f t="shared" si="6"/>
        <v>1.8703964490003999E-2</v>
      </c>
      <c r="AI29" s="55"/>
      <c r="AJ29" s="55">
        <v>279707.24968592211</v>
      </c>
      <c r="AK29" s="55">
        <v>1314.9623524388039</v>
      </c>
      <c r="AL29" s="16">
        <f t="shared" si="8"/>
        <v>3.4384175424764241E-3</v>
      </c>
      <c r="AM29" s="57">
        <f t="shared" si="8"/>
        <v>3.4384175424764241E-3</v>
      </c>
      <c r="AN29" s="10"/>
    </row>
    <row r="30" spans="1:40" x14ac:dyDescent="0.2">
      <c r="A30" s="188" t="s">
        <v>107</v>
      </c>
      <c r="B30" s="188" t="s">
        <v>108</v>
      </c>
      <c r="D30" s="67">
        <v>199026</v>
      </c>
      <c r="E30" s="72">
        <v>1521.4819817253424</v>
      </c>
      <c r="F30" s="54"/>
      <c r="G30" s="87">
        <v>190898.44046219112</v>
      </c>
      <c r="H30" s="80">
        <v>1456.2406101027659</v>
      </c>
      <c r="I30" s="89"/>
      <c r="J30" s="102">
        <f t="shared" si="9"/>
        <v>4.2575306105858912E-2</v>
      </c>
      <c r="K30" s="125">
        <f t="shared" si="9"/>
        <v>4.4801230764998756E-2</v>
      </c>
      <c r="L30" s="102">
        <v>1.5730039609710866E-2</v>
      </c>
      <c r="M30" s="96">
        <f>INDEX('Pace of change parameters'!$E$20:$I$20,1,$B$6)</f>
        <v>1.356605044543624E-2</v>
      </c>
      <c r="N30" s="107">
        <f>IF(INDEX('Pace of change parameters'!$E$28:$I$28,1,$B$6)=1,(1+L30)*D30,D30)</f>
        <v>202156.68686336232</v>
      </c>
      <c r="O30" s="93">
        <f>IF(K30&lt;INDEX('Pace of change parameters'!$E$16:$I$16,1,$B$6),1,IF(K30&gt;INDEX('Pace of change parameters'!$E$17:$I$17,1,$B$6),0,(K30-INDEX('Pace of change parameters'!$E$17:$I$17,1,$B$6))/(INDEX('Pace of change parameters'!$E$16:$I$16,1,$B$6)-INDEX('Pace of change parameters'!$E$17:$I$17,1,$B$6))))</f>
        <v>0</v>
      </c>
      <c r="P30" s="56">
        <v>1.5730039609710866E-2</v>
      </c>
      <c r="Q30" s="56">
        <v>1.356605044543624E-2</v>
      </c>
      <c r="R30" s="9">
        <f>IF(INDEX('Pace of change parameters'!$E$29:$I$29,1,$B$6)=1,D30*(1+P30),D30)</f>
        <v>202156.68686336232</v>
      </c>
      <c r="S30" s="102">
        <f>IF(P30&lt;INDEX('Pace of change parameters'!$E$22:$I$22,1,$B$6),INDEX('Pace of change parameters'!$E$22:$I$22,1,$B$6),P30)</f>
        <v>2.0783552784106655E-2</v>
      </c>
      <c r="T30" s="131">
        <v>1.8608797227853469E-2</v>
      </c>
      <c r="U30" s="116">
        <f t="shared" si="3"/>
        <v>203162.46737640962</v>
      </c>
      <c r="V30" s="130">
        <f>IF(J30&gt;INDEX('Pace of change parameters'!$E$24:$I$24,1,$B$6),0,IF(J30&lt;INDEX('Pace of change parameters'!$E$23:$I$23,1,$B$6),1,(J30-INDEX('Pace of change parameters'!$E$24:$I$24,1,$B$6))/(INDEX('Pace of change parameters'!$E$23:$I$23,1,$B$6)-INDEX('Pace of change parameters'!$E$24:$I$24,1,$B$6))))</f>
        <v>1</v>
      </c>
      <c r="W30" s="131">
        <f>MIN(S30, S30+(INDEX('Pace of change parameters'!$E$25:$I$25,1,$B$6)-S30)*(1-V30))</f>
        <v>2.0783552784106655E-2</v>
      </c>
      <c r="X30" s="131">
        <v>1.8608797227853469E-2</v>
      </c>
      <c r="Y30" s="107">
        <f t="shared" si="4"/>
        <v>203162.46737640962</v>
      </c>
      <c r="Z30" s="96">
        <v>0</v>
      </c>
      <c r="AA30" s="98">
        <f t="shared" si="7"/>
        <v>195102.24790088506</v>
      </c>
      <c r="AB30" s="98">
        <f>IF(INDEX('Pace of change parameters'!$E$27:$I$27,1,$B$6)=1,MAX(AA30,Y30),Y30)</f>
        <v>203162.46737640962</v>
      </c>
      <c r="AC30" s="96">
        <f t="shared" si="5"/>
        <v>2.0783552784106707E-2</v>
      </c>
      <c r="AD30" s="142">
        <v>1.8608797227853469E-2</v>
      </c>
      <c r="AE30" s="55">
        <f>IF(ROUND(AB30,0)/D30 &gt; (1+'Pace of change parameters'!$H$25), ROUND(AB30,0), ROUNDUP(AB30,0))</f>
        <v>203162</v>
      </c>
      <c r="AF30" s="55">
        <v>1549.7913660970635</v>
      </c>
      <c r="AG30" s="16">
        <f t="shared" si="6"/>
        <v>2.0781204465748271E-2</v>
      </c>
      <c r="AH30" s="16">
        <f t="shared" si="6"/>
        <v>1.860645391253235E-2</v>
      </c>
      <c r="AI30" s="55"/>
      <c r="AJ30" s="55">
        <v>195102.24790088506</v>
      </c>
      <c r="AK30" s="55">
        <v>1488.3087354078057</v>
      </c>
      <c r="AL30" s="16">
        <f t="shared" si="8"/>
        <v>4.1310401011932063E-2</v>
      </c>
      <c r="AM30" s="57">
        <f t="shared" si="8"/>
        <v>4.1310401011932063E-2</v>
      </c>
      <c r="AN30" s="10"/>
    </row>
    <row r="31" spans="1:40" x14ac:dyDescent="0.2">
      <c r="A31" s="188" t="s">
        <v>109</v>
      </c>
      <c r="B31" s="188" t="s">
        <v>110</v>
      </c>
      <c r="D31" s="67">
        <v>318102</v>
      </c>
      <c r="E31" s="72">
        <v>1389.4364984081371</v>
      </c>
      <c r="F31" s="54"/>
      <c r="G31" s="87">
        <v>326565.84054869128</v>
      </c>
      <c r="H31" s="80">
        <v>1422.6244313586899</v>
      </c>
      <c r="I31" s="89"/>
      <c r="J31" s="102">
        <f t="shared" si="9"/>
        <v>-2.591771550407862E-2</v>
      </c>
      <c r="K31" s="125">
        <f t="shared" si="9"/>
        <v>-2.3328667931603264E-2</v>
      </c>
      <c r="L31" s="102">
        <v>1.6260043308479855E-2</v>
      </c>
      <c r="M31" s="96">
        <f>INDEX('Pace of change parameters'!$E$20:$I$20,1,$B$6)</f>
        <v>1.356605044543624E-2</v>
      </c>
      <c r="N31" s="107">
        <f>IF(INDEX('Pace of change parameters'!$E$28:$I$28,1,$B$6)=1,(1+L31)*D31,D31)</f>
        <v>323274.35229651409</v>
      </c>
      <c r="O31" s="93">
        <f>IF(K31&lt;INDEX('Pace of change parameters'!$E$16:$I$16,1,$B$6),1,IF(K31&gt;INDEX('Pace of change parameters'!$E$17:$I$17,1,$B$6),0,(K31-INDEX('Pace of change parameters'!$E$17:$I$17,1,$B$6))/(INDEX('Pace of change parameters'!$E$16:$I$16,1,$B$6)-INDEX('Pace of change parameters'!$E$17:$I$17,1,$B$6))))</f>
        <v>0</v>
      </c>
      <c r="P31" s="56">
        <v>1.6260043308479855E-2</v>
      </c>
      <c r="Q31" s="56">
        <v>1.356605044543624E-2</v>
      </c>
      <c r="R31" s="9">
        <f>IF(INDEX('Pace of change parameters'!$E$29:$I$29,1,$B$6)=1,D31*(1+P31),D31)</f>
        <v>323274.35229651409</v>
      </c>
      <c r="S31" s="102">
        <f>IF(P31&lt;INDEX('Pace of change parameters'!$E$22:$I$22,1,$B$6),INDEX('Pace of change parameters'!$E$22:$I$22,1,$B$6),P31)</f>
        <v>2.0783552784106655E-2</v>
      </c>
      <c r="T31" s="131">
        <v>1.8077568598248162E-2</v>
      </c>
      <c r="U31" s="116">
        <f t="shared" si="3"/>
        <v>324713.28970772988</v>
      </c>
      <c r="V31" s="130">
        <f>IF(J31&gt;INDEX('Pace of change parameters'!$E$24:$I$24,1,$B$6),0,IF(J31&lt;INDEX('Pace of change parameters'!$E$23:$I$23,1,$B$6),1,(J31-INDEX('Pace of change parameters'!$E$24:$I$24,1,$B$6))/(INDEX('Pace of change parameters'!$E$23:$I$23,1,$B$6)-INDEX('Pace of change parameters'!$E$24:$I$24,1,$B$6))))</f>
        <v>1</v>
      </c>
      <c r="W31" s="131">
        <f>MIN(S31, S31+(INDEX('Pace of change parameters'!$E$25:$I$25,1,$B$6)-S31)*(1-V31))</f>
        <v>2.0783552784106655E-2</v>
      </c>
      <c r="X31" s="131">
        <v>1.8077568598248162E-2</v>
      </c>
      <c r="Y31" s="107">
        <f t="shared" si="4"/>
        <v>324713.28970772988</v>
      </c>
      <c r="Z31" s="96">
        <v>0</v>
      </c>
      <c r="AA31" s="98">
        <f t="shared" si="7"/>
        <v>333757.20317270298</v>
      </c>
      <c r="AB31" s="98">
        <f>IF(INDEX('Pace of change parameters'!$E$27:$I$27,1,$B$6)=1,MAX(AA31,Y31),Y31)</f>
        <v>324713.28970772988</v>
      </c>
      <c r="AC31" s="96">
        <f t="shared" si="5"/>
        <v>2.0783552784106707E-2</v>
      </c>
      <c r="AD31" s="142">
        <v>1.8077568598248162E-2</v>
      </c>
      <c r="AE31" s="55">
        <f>IF(ROUND(AB31,0)/D31 &gt; (1+'Pace of change parameters'!$H$25), ROUND(AB31,0), ROUNDUP(AB31,0))</f>
        <v>324713</v>
      </c>
      <c r="AF31" s="55">
        <v>1414.5528699622148</v>
      </c>
      <c r="AG31" s="16">
        <f t="shared" si="6"/>
        <v>2.0782642045633182E-2</v>
      </c>
      <c r="AH31" s="16">
        <f t="shared" si="6"/>
        <v>1.8076660274041423E-2</v>
      </c>
      <c r="AI31" s="55"/>
      <c r="AJ31" s="55">
        <v>333757.20317270298</v>
      </c>
      <c r="AK31" s="55">
        <v>1453.952289001392</v>
      </c>
      <c r="AL31" s="16">
        <f t="shared" si="8"/>
        <v>-2.7098151251054969E-2</v>
      </c>
      <c r="AM31" s="57">
        <f t="shared" si="8"/>
        <v>-2.7098151251054969E-2</v>
      </c>
      <c r="AN31" s="10"/>
    </row>
    <row r="32" spans="1:40" x14ac:dyDescent="0.2">
      <c r="A32" s="188" t="s">
        <v>111</v>
      </c>
      <c r="B32" s="188" t="s">
        <v>112</v>
      </c>
      <c r="D32" s="67">
        <v>271239</v>
      </c>
      <c r="E32" s="72">
        <v>1666.6342893265239</v>
      </c>
      <c r="F32" s="54"/>
      <c r="G32" s="87">
        <v>256030.2235895028</v>
      </c>
      <c r="H32" s="80">
        <v>1571.8226515436982</v>
      </c>
      <c r="I32" s="89"/>
      <c r="J32" s="102">
        <f t="shared" si="9"/>
        <v>5.940226976828189E-2</v>
      </c>
      <c r="K32" s="125">
        <f t="shared" si="9"/>
        <v>6.0319551757133993E-2</v>
      </c>
      <c r="L32" s="102">
        <v>1.444364520723429E-2</v>
      </c>
      <c r="M32" s="96">
        <f>INDEX('Pace of change parameters'!$E$20:$I$20,1,$B$6)</f>
        <v>1.356605044543624E-2</v>
      </c>
      <c r="N32" s="107">
        <f>IF(INDEX('Pace of change parameters'!$E$28:$I$28,1,$B$6)=1,(1+L32)*D32,D32)</f>
        <v>275156.67988236505</v>
      </c>
      <c r="O32" s="93">
        <f>IF(K32&lt;INDEX('Pace of change parameters'!$E$16:$I$16,1,$B$6),1,IF(K32&gt;INDEX('Pace of change parameters'!$E$17:$I$17,1,$B$6),0,(K32-INDEX('Pace of change parameters'!$E$17:$I$17,1,$B$6))/(INDEX('Pace of change parameters'!$E$16:$I$16,1,$B$6)-INDEX('Pace of change parameters'!$E$17:$I$17,1,$B$6))))</f>
        <v>0</v>
      </c>
      <c r="P32" s="56">
        <v>1.444364520723429E-2</v>
      </c>
      <c r="Q32" s="56">
        <v>1.356605044543624E-2</v>
      </c>
      <c r="R32" s="9">
        <f>IF(INDEX('Pace of change parameters'!$E$29:$I$29,1,$B$6)=1,D32*(1+P32),D32)</f>
        <v>275156.67988236505</v>
      </c>
      <c r="S32" s="102">
        <f>IF(P32&lt;INDEX('Pace of change parameters'!$E$22:$I$22,1,$B$6),INDEX('Pace of change parameters'!$E$22:$I$22,1,$B$6),P32)</f>
        <v>2.0783552784106655E-2</v>
      </c>
      <c r="T32" s="131">
        <v>1.990047337098666E-2</v>
      </c>
      <c r="U32" s="116">
        <f t="shared" si="3"/>
        <v>276876.3100736083</v>
      </c>
      <c r="V32" s="130">
        <f>IF(J32&gt;INDEX('Pace of change parameters'!$E$24:$I$24,1,$B$6),0,IF(J32&lt;INDEX('Pace of change parameters'!$E$23:$I$23,1,$B$6),1,(J32-INDEX('Pace of change parameters'!$E$24:$I$24,1,$B$6))/(INDEX('Pace of change parameters'!$E$23:$I$23,1,$B$6)-INDEX('Pace of change parameters'!$E$24:$I$24,1,$B$6))))</f>
        <v>0.81195460463436231</v>
      </c>
      <c r="W32" s="131">
        <f>MIN(S32, S32+(INDEX('Pace of change parameters'!$E$25:$I$25,1,$B$6)-S32)*(1-V32))</f>
        <v>1.6909817639574519E-2</v>
      </c>
      <c r="X32" s="131">
        <v>1.6030089393064495E-2</v>
      </c>
      <c r="Y32" s="107">
        <f t="shared" si="4"/>
        <v>275825.60202674055</v>
      </c>
      <c r="Z32" s="96">
        <v>0</v>
      </c>
      <c r="AA32" s="98">
        <f t="shared" si="7"/>
        <v>261668.30924305844</v>
      </c>
      <c r="AB32" s="98">
        <f>IF(INDEX('Pace of change parameters'!$E$27:$I$27,1,$B$6)=1,MAX(AA32,Y32),Y32)</f>
        <v>275825.60202674055</v>
      </c>
      <c r="AC32" s="96">
        <f t="shared" si="5"/>
        <v>1.6909817639574554E-2</v>
      </c>
      <c r="AD32" s="142">
        <v>1.6030089393064495E-2</v>
      </c>
      <c r="AE32" s="55">
        <f>IF(ROUND(AB32,0)/D32 &gt; (1+'Pace of change parameters'!$H$25), ROUND(AB32,0), ROUNDUP(AB32,0))</f>
        <v>275826</v>
      </c>
      <c r="AF32" s="55">
        <v>1693.3530292103667</v>
      </c>
      <c r="AG32" s="16">
        <f t="shared" si="6"/>
        <v>1.6911284881598876E-2</v>
      </c>
      <c r="AH32" s="16">
        <f t="shared" si="6"/>
        <v>1.6031555365778383E-2</v>
      </c>
      <c r="AI32" s="55"/>
      <c r="AJ32" s="55">
        <v>261668.30924305844</v>
      </c>
      <c r="AK32" s="55">
        <v>1606.4360288917217</v>
      </c>
      <c r="AL32" s="16">
        <f t="shared" si="8"/>
        <v>5.4105484909105828E-2</v>
      </c>
      <c r="AM32" s="57">
        <f t="shared" si="8"/>
        <v>5.4105484909105828E-2</v>
      </c>
      <c r="AN32" s="10"/>
    </row>
    <row r="33" spans="1:40" x14ac:dyDescent="0.2">
      <c r="A33" s="188" t="s">
        <v>113</v>
      </c>
      <c r="B33" s="188" t="s">
        <v>114</v>
      </c>
      <c r="D33" s="67">
        <v>217909</v>
      </c>
      <c r="E33" s="72">
        <v>1370.1727829065819</v>
      </c>
      <c r="F33" s="54"/>
      <c r="G33" s="87">
        <v>208474.03712203348</v>
      </c>
      <c r="H33" s="80">
        <v>1308.4235328475354</v>
      </c>
      <c r="I33" s="89"/>
      <c r="J33" s="102">
        <f t="shared" si="9"/>
        <v>4.5257256050755146E-2</v>
      </c>
      <c r="K33" s="125">
        <f t="shared" si="9"/>
        <v>4.7193625388761484E-2</v>
      </c>
      <c r="L33" s="102">
        <v>1.5443710907265373E-2</v>
      </c>
      <c r="M33" s="96">
        <f>INDEX('Pace of change parameters'!$E$20:$I$20,1,$B$6)</f>
        <v>1.356605044543624E-2</v>
      </c>
      <c r="N33" s="107">
        <f>IF(INDEX('Pace of change parameters'!$E$28:$I$28,1,$B$6)=1,(1+L33)*D33,D33)</f>
        <v>221274.3236000913</v>
      </c>
      <c r="O33" s="93">
        <f>IF(K33&lt;INDEX('Pace of change parameters'!$E$16:$I$16,1,$B$6),1,IF(K33&gt;INDEX('Pace of change parameters'!$E$17:$I$17,1,$B$6),0,(K33-INDEX('Pace of change parameters'!$E$17:$I$17,1,$B$6))/(INDEX('Pace of change parameters'!$E$16:$I$16,1,$B$6)-INDEX('Pace of change parameters'!$E$17:$I$17,1,$B$6))))</f>
        <v>0</v>
      </c>
      <c r="P33" s="56">
        <v>1.5443710907265373E-2</v>
      </c>
      <c r="Q33" s="56">
        <v>1.356605044543624E-2</v>
      </c>
      <c r="R33" s="9">
        <f>IF(INDEX('Pace of change parameters'!$E$29:$I$29,1,$B$6)=1,D33*(1+P33),D33)</f>
        <v>221274.3236000913</v>
      </c>
      <c r="S33" s="102">
        <f>IF(P33&lt;INDEX('Pace of change parameters'!$E$22:$I$22,1,$B$6),INDEX('Pace of change parameters'!$E$22:$I$22,1,$B$6),P33)</f>
        <v>2.0783552784106655E-2</v>
      </c>
      <c r="T33" s="131">
        <v>1.8896018402279058E-2</v>
      </c>
      <c r="U33" s="116">
        <f t="shared" si="3"/>
        <v>222437.92320363192</v>
      </c>
      <c r="V33" s="130">
        <f>IF(J33&gt;INDEX('Pace of change parameters'!$E$24:$I$24,1,$B$6),0,IF(J33&lt;INDEX('Pace of change parameters'!$E$23:$I$23,1,$B$6),1,(J33-INDEX('Pace of change parameters'!$E$24:$I$24,1,$B$6))/(INDEX('Pace of change parameters'!$E$23:$I$23,1,$B$6)-INDEX('Pace of change parameters'!$E$24:$I$24,1,$B$6))))</f>
        <v>1</v>
      </c>
      <c r="W33" s="131">
        <f>MIN(S33, S33+(INDEX('Pace of change parameters'!$E$25:$I$25,1,$B$6)-S33)*(1-V33))</f>
        <v>2.0783552784106655E-2</v>
      </c>
      <c r="X33" s="131">
        <v>1.8896018402279058E-2</v>
      </c>
      <c r="Y33" s="107">
        <f t="shared" si="4"/>
        <v>222437.92320363192</v>
      </c>
      <c r="Z33" s="96">
        <v>0</v>
      </c>
      <c r="AA33" s="98">
        <f t="shared" si="7"/>
        <v>213064.87980208005</v>
      </c>
      <c r="AB33" s="98">
        <f>IF(INDEX('Pace of change parameters'!$E$27:$I$27,1,$B$6)=1,MAX(AA33,Y33),Y33)</f>
        <v>222437.92320363192</v>
      </c>
      <c r="AC33" s="96">
        <f t="shared" si="5"/>
        <v>2.0783552784106707E-2</v>
      </c>
      <c r="AD33" s="142">
        <v>1.8896018402279058E-2</v>
      </c>
      <c r="AE33" s="55">
        <f>IF(ROUND(AB33,0)/D33 &gt; (1+'Pace of change parameters'!$H$25), ROUND(AB33,0), ROUNDUP(AB33,0))</f>
        <v>222438</v>
      </c>
      <c r="AF33" s="55">
        <v>1396.0640750156028</v>
      </c>
      <c r="AG33" s="16">
        <f t="shared" si="6"/>
        <v>2.0783905208137332E-2</v>
      </c>
      <c r="AH33" s="16">
        <f t="shared" si="6"/>
        <v>1.8896370174641186E-2</v>
      </c>
      <c r="AI33" s="55"/>
      <c r="AJ33" s="55">
        <v>213064.87980208005</v>
      </c>
      <c r="AK33" s="55">
        <v>1337.2365528336052</v>
      </c>
      <c r="AL33" s="16">
        <f t="shared" si="8"/>
        <v>4.3991859224414842E-2</v>
      </c>
      <c r="AM33" s="57">
        <f t="shared" si="8"/>
        <v>4.3991859224414842E-2</v>
      </c>
      <c r="AN33" s="10"/>
    </row>
    <row r="34" spans="1:40" x14ac:dyDescent="0.2">
      <c r="A34" s="188" t="s">
        <v>115</v>
      </c>
      <c r="B34" s="188" t="s">
        <v>116</v>
      </c>
      <c r="D34" s="67">
        <v>794340</v>
      </c>
      <c r="E34" s="72">
        <v>1558.7863704350893</v>
      </c>
      <c r="F34" s="54"/>
      <c r="G34" s="87">
        <v>748918.02365636907</v>
      </c>
      <c r="H34" s="80">
        <v>1467.0983412395688</v>
      </c>
      <c r="I34" s="89"/>
      <c r="J34" s="102">
        <f t="shared" si="9"/>
        <v>6.0650131134341922E-2</v>
      </c>
      <c r="K34" s="125">
        <f t="shared" si="9"/>
        <v>6.2496171264192268E-2</v>
      </c>
      <c r="L34" s="102">
        <v>1.5330141683868703E-2</v>
      </c>
      <c r="M34" s="96">
        <f>INDEX('Pace of change parameters'!$E$20:$I$20,1,$B$6)</f>
        <v>1.356605044543624E-2</v>
      </c>
      <c r="N34" s="107">
        <f>IF(INDEX('Pace of change parameters'!$E$28:$I$28,1,$B$6)=1,(1+L34)*D34,D34)</f>
        <v>806517.34474516427</v>
      </c>
      <c r="O34" s="93">
        <f>IF(K34&lt;INDEX('Pace of change parameters'!$E$16:$I$16,1,$B$6),1,IF(K34&gt;INDEX('Pace of change parameters'!$E$17:$I$17,1,$B$6),0,(K34-INDEX('Pace of change parameters'!$E$17:$I$17,1,$B$6))/(INDEX('Pace of change parameters'!$E$16:$I$16,1,$B$6)-INDEX('Pace of change parameters'!$E$17:$I$17,1,$B$6))))</f>
        <v>0</v>
      </c>
      <c r="P34" s="56">
        <v>1.5330141683868703E-2</v>
      </c>
      <c r="Q34" s="56">
        <v>1.356605044543624E-2</v>
      </c>
      <c r="R34" s="9">
        <f>IF(INDEX('Pace of change parameters'!$E$29:$I$29,1,$B$6)=1,D34*(1+P34),D34)</f>
        <v>806517.34474516427</v>
      </c>
      <c r="S34" s="102">
        <f>IF(P34&lt;INDEX('Pace of change parameters'!$E$22:$I$22,1,$B$6),INDEX('Pace of change parameters'!$E$22:$I$22,1,$B$6),P34)</f>
        <v>2.0783552784106655E-2</v>
      </c>
      <c r="T34" s="131">
        <v>1.9009986484955999E-2</v>
      </c>
      <c r="U34" s="116">
        <f t="shared" si="3"/>
        <v>810849.20731852727</v>
      </c>
      <c r="V34" s="130">
        <f>IF(J34&gt;INDEX('Pace of change parameters'!$E$24:$I$24,1,$B$6),0,IF(J34&lt;INDEX('Pace of change parameters'!$E$23:$I$23,1,$B$6),1,(J34-INDEX('Pace of change parameters'!$E$24:$I$24,1,$B$6))/(INDEX('Pace of change parameters'!$E$23:$I$23,1,$B$6)-INDEX('Pace of change parameters'!$E$24:$I$24,1,$B$6))))</f>
        <v>0.78699737731316166</v>
      </c>
      <c r="W34" s="131">
        <f>MIN(S34, S34+(INDEX('Pace of change parameters'!$E$25:$I$25,1,$B$6)-S34)*(1-V34))</f>
        <v>1.6395698756757785E-2</v>
      </c>
      <c r="X34" s="131">
        <v>1.4629756160014162E-2</v>
      </c>
      <c r="Y34" s="107">
        <f t="shared" si="4"/>
        <v>807363.75935044291</v>
      </c>
      <c r="Z34" s="96">
        <v>0</v>
      </c>
      <c r="AA34" s="98">
        <f t="shared" si="7"/>
        <v>765410.07645258948</v>
      </c>
      <c r="AB34" s="98">
        <f>IF(INDEX('Pace of change parameters'!$E$27:$I$27,1,$B$6)=1,MAX(AA34,Y34),Y34)</f>
        <v>807363.75935044291</v>
      </c>
      <c r="AC34" s="96">
        <f t="shared" si="5"/>
        <v>1.6395698756757726E-2</v>
      </c>
      <c r="AD34" s="142">
        <v>1.4629756160014162E-2</v>
      </c>
      <c r="AE34" s="55">
        <f>IF(ROUND(AB34,0)/D34 &gt; (1+'Pace of change parameters'!$H$25), ROUND(AB34,0), ROUNDUP(AB34,0))</f>
        <v>807364</v>
      </c>
      <c r="AF34" s="55">
        <v>1581.5915063622863</v>
      </c>
      <c r="AG34" s="16">
        <f t="shared" si="6"/>
        <v>1.6396001712113195E-2</v>
      </c>
      <c r="AH34" s="16">
        <f t="shared" si="6"/>
        <v>1.4630058588998018E-2</v>
      </c>
      <c r="AI34" s="55"/>
      <c r="AJ34" s="55">
        <v>765410.07645258948</v>
      </c>
      <c r="AK34" s="55">
        <v>1499.4055665121602</v>
      </c>
      <c r="AL34" s="16">
        <f t="shared" si="8"/>
        <v>5.4812348096921371E-2</v>
      </c>
      <c r="AM34" s="57">
        <f t="shared" si="8"/>
        <v>5.4812348096921371E-2</v>
      </c>
      <c r="AN34" s="10"/>
    </row>
    <row r="35" spans="1:40" x14ac:dyDescent="0.2">
      <c r="A35" s="188" t="s">
        <v>117</v>
      </c>
      <c r="B35" s="188" t="s">
        <v>118</v>
      </c>
      <c r="D35" s="67">
        <v>293538</v>
      </c>
      <c r="E35" s="72">
        <v>1410.5369475492705</v>
      </c>
      <c r="F35" s="54"/>
      <c r="G35" s="87">
        <v>308030.19443739497</v>
      </c>
      <c r="H35" s="80">
        <v>1470.6715179313983</v>
      </c>
      <c r="I35" s="89"/>
      <c r="J35" s="102">
        <f t="shared" si="9"/>
        <v>-4.7047967047076034E-2</v>
      </c>
      <c r="K35" s="125">
        <f t="shared" si="9"/>
        <v>-4.0889192215207371E-2</v>
      </c>
      <c r="L35" s="102">
        <v>2.011656386695293E-2</v>
      </c>
      <c r="M35" s="96">
        <f>INDEX('Pace of change parameters'!$E$20:$I$20,1,$B$6)</f>
        <v>1.356605044543624E-2</v>
      </c>
      <c r="N35" s="107">
        <f>IF(INDEX('Pace of change parameters'!$E$28:$I$28,1,$B$6)=1,(1+L35)*D35,D35)</f>
        <v>299442.97592437762</v>
      </c>
      <c r="O35" s="93">
        <f>IF(K35&lt;INDEX('Pace of change parameters'!$E$16:$I$16,1,$B$6),1,IF(K35&gt;INDEX('Pace of change parameters'!$E$17:$I$17,1,$B$6),0,(K35-INDEX('Pace of change parameters'!$E$17:$I$17,1,$B$6))/(INDEX('Pace of change parameters'!$E$16:$I$16,1,$B$6)-INDEX('Pace of change parameters'!$E$17:$I$17,1,$B$6))))</f>
        <v>0</v>
      </c>
      <c r="P35" s="56">
        <v>2.011656386695293E-2</v>
      </c>
      <c r="Q35" s="56">
        <v>1.356605044543624E-2</v>
      </c>
      <c r="R35" s="9">
        <f>IF(INDEX('Pace of change parameters'!$E$29:$I$29,1,$B$6)=1,D35*(1+P35),D35)</f>
        <v>299442.97592437762</v>
      </c>
      <c r="S35" s="102">
        <f>IF(P35&lt;INDEX('Pace of change parameters'!$E$22:$I$22,1,$B$6),INDEX('Pace of change parameters'!$E$22:$I$22,1,$B$6),P35)</f>
        <v>2.0783552784106655E-2</v>
      </c>
      <c r="T35" s="131">
        <v>1.4228756401202469E-2</v>
      </c>
      <c r="U35" s="116">
        <f t="shared" si="3"/>
        <v>299638.76251714112</v>
      </c>
      <c r="V35" s="130">
        <f>IF(J35&gt;INDEX('Pace of change parameters'!$E$24:$I$24,1,$B$6),0,IF(J35&lt;INDEX('Pace of change parameters'!$E$23:$I$23,1,$B$6),1,(J35-INDEX('Pace of change parameters'!$E$24:$I$24,1,$B$6))/(INDEX('Pace of change parameters'!$E$23:$I$23,1,$B$6)-INDEX('Pace of change parameters'!$E$24:$I$24,1,$B$6))))</f>
        <v>1</v>
      </c>
      <c r="W35" s="131">
        <f>MIN(S35, S35+(INDEX('Pace of change parameters'!$E$25:$I$25,1,$B$6)-S35)*(1-V35))</f>
        <v>2.0783552784106655E-2</v>
      </c>
      <c r="X35" s="131">
        <v>1.4228756401202469E-2</v>
      </c>
      <c r="Y35" s="107">
        <f t="shared" si="4"/>
        <v>299638.76251714112</v>
      </c>
      <c r="Z35" s="96">
        <v>0</v>
      </c>
      <c r="AA35" s="98">
        <f t="shared" si="7"/>
        <v>314813.38040571997</v>
      </c>
      <c r="AB35" s="98">
        <f>IF(INDEX('Pace of change parameters'!$E$27:$I$27,1,$B$6)=1,MAX(AA35,Y35),Y35)</f>
        <v>299638.76251714112</v>
      </c>
      <c r="AC35" s="96">
        <f t="shared" si="5"/>
        <v>2.0783552784106707E-2</v>
      </c>
      <c r="AD35" s="142">
        <v>1.4228756401202469E-2</v>
      </c>
      <c r="AE35" s="55">
        <f>IF(ROUND(AB35,0)/D35 &gt; (1+'Pace of change parameters'!$H$25), ROUND(AB35,0), ROUNDUP(AB35,0))</f>
        <v>299639</v>
      </c>
      <c r="AF35" s="55">
        <v>1430.6082680183792</v>
      </c>
      <c r="AG35" s="16">
        <f t="shared" si="6"/>
        <v>2.0784361820275432E-2</v>
      </c>
      <c r="AH35" s="16">
        <f t="shared" si="6"/>
        <v>1.4229560242276174E-2</v>
      </c>
      <c r="AI35" s="55"/>
      <c r="AJ35" s="55">
        <v>314813.38040571997</v>
      </c>
      <c r="AK35" s="55">
        <v>1503.0574287433822</v>
      </c>
      <c r="AL35" s="16">
        <f t="shared" si="8"/>
        <v>-4.8201192675367821E-2</v>
      </c>
      <c r="AM35" s="57">
        <f t="shared" si="8"/>
        <v>-4.8201192675367932E-2</v>
      </c>
      <c r="AN35" s="10"/>
    </row>
    <row r="36" spans="1:40" x14ac:dyDescent="0.2">
      <c r="A36" s="188" t="s">
        <v>119</v>
      </c>
      <c r="B36" s="188" t="s">
        <v>120</v>
      </c>
      <c r="D36" s="67">
        <v>334873</v>
      </c>
      <c r="E36" s="72">
        <v>1334.2301736629452</v>
      </c>
      <c r="F36" s="54"/>
      <c r="G36" s="87">
        <v>333858.41479785636</v>
      </c>
      <c r="H36" s="80">
        <v>1324.6458589816527</v>
      </c>
      <c r="I36" s="89"/>
      <c r="J36" s="102">
        <f t="shared" si="9"/>
        <v>3.0389684883573853E-3</v>
      </c>
      <c r="K36" s="125">
        <f t="shared" si="9"/>
        <v>7.2353788873507074E-3</v>
      </c>
      <c r="L36" s="102">
        <v>1.7806502958029879E-2</v>
      </c>
      <c r="M36" s="96">
        <f>INDEX('Pace of change parameters'!$E$20:$I$20,1,$B$6)</f>
        <v>1.356605044543624E-2</v>
      </c>
      <c r="N36" s="107">
        <f>IF(INDEX('Pace of change parameters'!$E$28:$I$28,1,$B$6)=1,(1+L36)*D36,D36)</f>
        <v>340835.91706506436</v>
      </c>
      <c r="O36" s="93">
        <f>IF(K36&lt;INDEX('Pace of change parameters'!$E$16:$I$16,1,$B$6),1,IF(K36&gt;INDEX('Pace of change parameters'!$E$17:$I$17,1,$B$6),0,(K36-INDEX('Pace of change parameters'!$E$17:$I$17,1,$B$6))/(INDEX('Pace of change parameters'!$E$16:$I$16,1,$B$6)-INDEX('Pace of change parameters'!$E$17:$I$17,1,$B$6))))</f>
        <v>0</v>
      </c>
      <c r="P36" s="56">
        <v>1.7806502958029879E-2</v>
      </c>
      <c r="Q36" s="56">
        <v>1.356605044543624E-2</v>
      </c>
      <c r="R36" s="9">
        <f>IF(INDEX('Pace of change parameters'!$E$29:$I$29,1,$B$6)=1,D36*(1+P36),D36)</f>
        <v>340835.91706506436</v>
      </c>
      <c r="S36" s="102">
        <f>IF(P36&lt;INDEX('Pace of change parameters'!$E$22:$I$22,1,$B$6),INDEX('Pace of change parameters'!$E$22:$I$22,1,$B$6),P36)</f>
        <v>2.0783552784106655E-2</v>
      </c>
      <c r="T36" s="131">
        <v>1.6530697090379576E-2</v>
      </c>
      <c r="U36" s="116">
        <f t="shared" si="3"/>
        <v>341832.85067147214</v>
      </c>
      <c r="V36" s="130">
        <f>IF(J36&gt;INDEX('Pace of change parameters'!$E$24:$I$24,1,$B$6),0,IF(J36&lt;INDEX('Pace of change parameters'!$E$23:$I$23,1,$B$6),1,(J36-INDEX('Pace of change parameters'!$E$24:$I$24,1,$B$6))/(INDEX('Pace of change parameters'!$E$23:$I$23,1,$B$6)-INDEX('Pace of change parameters'!$E$24:$I$24,1,$B$6))))</f>
        <v>1</v>
      </c>
      <c r="W36" s="131">
        <f>MIN(S36, S36+(INDEX('Pace of change parameters'!$E$25:$I$25,1,$B$6)-S36)*(1-V36))</f>
        <v>2.0783552784106655E-2</v>
      </c>
      <c r="X36" s="131">
        <v>1.6530697090379576E-2</v>
      </c>
      <c r="Y36" s="107">
        <f t="shared" si="4"/>
        <v>341832.85067147214</v>
      </c>
      <c r="Z36" s="96">
        <v>0</v>
      </c>
      <c r="AA36" s="98">
        <f t="shared" si="7"/>
        <v>341210.3684555174</v>
      </c>
      <c r="AB36" s="98">
        <f>IF(INDEX('Pace of change parameters'!$E$27:$I$27,1,$B$6)=1,MAX(AA36,Y36),Y36)</f>
        <v>341832.85067147214</v>
      </c>
      <c r="AC36" s="96">
        <f t="shared" si="5"/>
        <v>2.0783552784106707E-2</v>
      </c>
      <c r="AD36" s="142">
        <v>1.6530697090379576E-2</v>
      </c>
      <c r="AE36" s="55">
        <f>IF(ROUND(AB36,0)/D36 &gt; (1+'Pace of change parameters'!$H$25), ROUND(AB36,0), ROUNDUP(AB36,0))</f>
        <v>341833</v>
      </c>
      <c r="AF36" s="55">
        <v>1356.286521001545</v>
      </c>
      <c r="AG36" s="16">
        <f t="shared" si="6"/>
        <v>2.0783998709958729E-2</v>
      </c>
      <c r="AH36" s="16">
        <f t="shared" si="6"/>
        <v>1.6531141158385942E-2</v>
      </c>
      <c r="AI36" s="55"/>
      <c r="AJ36" s="55">
        <v>341210.3684555174</v>
      </c>
      <c r="AK36" s="55">
        <v>1353.8161136057345</v>
      </c>
      <c r="AL36" s="16">
        <f t="shared" si="8"/>
        <v>1.8247732250955551E-3</v>
      </c>
      <c r="AM36" s="57">
        <f t="shared" si="8"/>
        <v>1.8247732250955551E-3</v>
      </c>
      <c r="AN36" s="10"/>
    </row>
    <row r="37" spans="1:40" x14ac:dyDescent="0.2">
      <c r="A37" s="188" t="s">
        <v>121</v>
      </c>
      <c r="B37" s="188" t="s">
        <v>122</v>
      </c>
      <c r="D37" s="67">
        <v>381855</v>
      </c>
      <c r="E37" s="72">
        <v>1424.2403146523361</v>
      </c>
      <c r="F37" s="54"/>
      <c r="G37" s="87">
        <v>394075.74755133648</v>
      </c>
      <c r="H37" s="80">
        <v>1456.2565553191405</v>
      </c>
      <c r="I37" s="89"/>
      <c r="J37" s="102">
        <f t="shared" si="9"/>
        <v>-3.1011163785826357E-2</v>
      </c>
      <c r="K37" s="125">
        <f t="shared" si="9"/>
        <v>-2.1985302349274538E-2</v>
      </c>
      <c r="L37" s="102">
        <v>2.3007136231167014E-2</v>
      </c>
      <c r="M37" s="96">
        <f>INDEX('Pace of change parameters'!$E$20:$I$20,1,$B$6)</f>
        <v>1.356605044543624E-2</v>
      </c>
      <c r="N37" s="107">
        <f>IF(INDEX('Pace of change parameters'!$E$28:$I$28,1,$B$6)=1,(1+L37)*D37,D37)</f>
        <v>390640.39000555227</v>
      </c>
      <c r="O37" s="93">
        <f>IF(K37&lt;INDEX('Pace of change parameters'!$E$16:$I$16,1,$B$6),1,IF(K37&gt;INDEX('Pace of change parameters'!$E$17:$I$17,1,$B$6),0,(K37-INDEX('Pace of change parameters'!$E$17:$I$17,1,$B$6))/(INDEX('Pace of change parameters'!$E$16:$I$16,1,$B$6)-INDEX('Pace of change parameters'!$E$17:$I$17,1,$B$6))))</f>
        <v>0</v>
      </c>
      <c r="P37" s="56">
        <v>2.3007136231167014E-2</v>
      </c>
      <c r="Q37" s="56">
        <v>1.356605044543624E-2</v>
      </c>
      <c r="R37" s="9">
        <f>IF(INDEX('Pace of change parameters'!$E$29:$I$29,1,$B$6)=1,D37*(1+P37),D37)</f>
        <v>390640.39000555227</v>
      </c>
      <c r="S37" s="102">
        <f>IF(P37&lt;INDEX('Pace of change parameters'!$E$22:$I$22,1,$B$6),INDEX('Pace of change parameters'!$E$22:$I$22,1,$B$6),P37)</f>
        <v>2.3007136231167014E-2</v>
      </c>
      <c r="T37" s="131">
        <v>1.356605044543624E-2</v>
      </c>
      <c r="U37" s="116">
        <f t="shared" si="3"/>
        <v>390640.39000555227</v>
      </c>
      <c r="V37" s="130">
        <f>IF(J37&gt;INDEX('Pace of change parameters'!$E$24:$I$24,1,$B$6),0,IF(J37&lt;INDEX('Pace of change parameters'!$E$23:$I$23,1,$B$6),1,(J37-INDEX('Pace of change parameters'!$E$24:$I$24,1,$B$6))/(INDEX('Pace of change parameters'!$E$23:$I$23,1,$B$6)-INDEX('Pace of change parameters'!$E$24:$I$24,1,$B$6))))</f>
        <v>1</v>
      </c>
      <c r="W37" s="131">
        <f>MIN(S37, S37+(INDEX('Pace of change parameters'!$E$25:$I$25,1,$B$6)-S37)*(1-V37))</f>
        <v>2.3007136231167014E-2</v>
      </c>
      <c r="X37" s="131">
        <v>1.356605044543624E-2</v>
      </c>
      <c r="Y37" s="107">
        <f t="shared" si="4"/>
        <v>390640.39000555227</v>
      </c>
      <c r="Z37" s="96">
        <v>0</v>
      </c>
      <c r="AA37" s="98">
        <f t="shared" si="7"/>
        <v>402753.75746568822</v>
      </c>
      <c r="AB37" s="98">
        <f>IF(INDEX('Pace of change parameters'!$E$27:$I$27,1,$B$6)=1,MAX(AA37,Y37),Y37)</f>
        <v>390640.39000555227</v>
      </c>
      <c r="AC37" s="96">
        <f t="shared" si="5"/>
        <v>2.3007136231167014E-2</v>
      </c>
      <c r="AD37" s="142">
        <v>1.356605044543624E-2</v>
      </c>
      <c r="AE37" s="55">
        <f>IF(ROUND(AB37,0)/D37 &gt; (1+'Pace of change parameters'!$H$25), ROUND(AB37,0), ROUNDUP(AB37,0))</f>
        <v>390640</v>
      </c>
      <c r="AF37" s="55">
        <v>1443.5601893916646</v>
      </c>
      <c r="AG37" s="16">
        <f t="shared" si="6"/>
        <v>2.3006114886540807E-2</v>
      </c>
      <c r="AH37" s="16">
        <f t="shared" si="6"/>
        <v>1.3565038526552664E-2</v>
      </c>
      <c r="AI37" s="55"/>
      <c r="AJ37" s="55">
        <v>402753.75746568822</v>
      </c>
      <c r="AK37" s="55">
        <v>1488.3250317565366</v>
      </c>
      <c r="AL37" s="16">
        <f t="shared" si="8"/>
        <v>-3.0077329487659066E-2</v>
      </c>
      <c r="AM37" s="57">
        <f t="shared" si="8"/>
        <v>-3.0077329487659066E-2</v>
      </c>
      <c r="AN37" s="10"/>
    </row>
    <row r="38" spans="1:40" x14ac:dyDescent="0.2">
      <c r="A38" s="188" t="s">
        <v>123</v>
      </c>
      <c r="B38" s="188" t="s">
        <v>124</v>
      </c>
      <c r="D38" s="67">
        <v>228825</v>
      </c>
      <c r="E38" s="72">
        <v>1257.33070137596</v>
      </c>
      <c r="F38" s="54"/>
      <c r="G38" s="87">
        <v>236756.20297735298</v>
      </c>
      <c r="H38" s="80">
        <v>1296.3761438511053</v>
      </c>
      <c r="I38" s="89"/>
      <c r="J38" s="102">
        <f t="shared" si="9"/>
        <v>-3.349945166214563E-2</v>
      </c>
      <c r="K38" s="125">
        <f t="shared" si="9"/>
        <v>-3.0118914684093334E-2</v>
      </c>
      <c r="L38" s="102">
        <v>1.7111208820278279E-2</v>
      </c>
      <c r="M38" s="96">
        <f>INDEX('Pace of change parameters'!$E$20:$I$20,1,$B$6)</f>
        <v>1.356605044543624E-2</v>
      </c>
      <c r="N38" s="107">
        <f>IF(INDEX('Pace of change parameters'!$E$28:$I$28,1,$B$6)=1,(1+L38)*D38,D38)</f>
        <v>232740.47235830018</v>
      </c>
      <c r="O38" s="93">
        <f>IF(K38&lt;INDEX('Pace of change parameters'!$E$16:$I$16,1,$B$6),1,IF(K38&gt;INDEX('Pace of change parameters'!$E$17:$I$17,1,$B$6),0,(K38-INDEX('Pace of change parameters'!$E$17:$I$17,1,$B$6))/(INDEX('Pace of change parameters'!$E$16:$I$16,1,$B$6)-INDEX('Pace of change parameters'!$E$17:$I$17,1,$B$6))))</f>
        <v>0</v>
      </c>
      <c r="P38" s="56">
        <v>1.7111208820278279E-2</v>
      </c>
      <c r="Q38" s="56">
        <v>1.356605044543624E-2</v>
      </c>
      <c r="R38" s="9">
        <f>IF(INDEX('Pace of change parameters'!$E$29:$I$29,1,$B$6)=1,D38*(1+P38),D38)</f>
        <v>232740.47235830018</v>
      </c>
      <c r="S38" s="102">
        <f>IF(P38&lt;INDEX('Pace of change parameters'!$E$22:$I$22,1,$B$6),INDEX('Pace of change parameters'!$E$22:$I$22,1,$B$6),P38)</f>
        <v>2.0783552784106655E-2</v>
      </c>
      <c r="T38" s="131">
        <v>1.7225594392073162E-2</v>
      </c>
      <c r="U38" s="116">
        <f t="shared" si="3"/>
        <v>233580.79646582322</v>
      </c>
      <c r="V38" s="130">
        <f>IF(J38&gt;INDEX('Pace of change parameters'!$E$24:$I$24,1,$B$6),0,IF(J38&lt;INDEX('Pace of change parameters'!$E$23:$I$23,1,$B$6),1,(J38-INDEX('Pace of change parameters'!$E$24:$I$24,1,$B$6))/(INDEX('Pace of change parameters'!$E$23:$I$23,1,$B$6)-INDEX('Pace of change parameters'!$E$24:$I$24,1,$B$6))))</f>
        <v>1</v>
      </c>
      <c r="W38" s="131">
        <f>MIN(S38, S38+(INDEX('Pace of change parameters'!$E$25:$I$25,1,$B$6)-S38)*(1-V38))</f>
        <v>2.0783552784106655E-2</v>
      </c>
      <c r="X38" s="131">
        <v>1.7225594392073162E-2</v>
      </c>
      <c r="Y38" s="107">
        <f t="shared" si="4"/>
        <v>233580.79646582322</v>
      </c>
      <c r="Z38" s="96">
        <v>0</v>
      </c>
      <c r="AA38" s="98">
        <f t="shared" si="7"/>
        <v>241969.85210315738</v>
      </c>
      <c r="AB38" s="98">
        <f>IF(INDEX('Pace of change parameters'!$E$27:$I$27,1,$B$6)=1,MAX(AA38,Y38),Y38)</f>
        <v>233580.79646582322</v>
      </c>
      <c r="AC38" s="96">
        <f t="shared" si="5"/>
        <v>2.0783552784106707E-2</v>
      </c>
      <c r="AD38" s="142">
        <v>1.7225594392073162E-2</v>
      </c>
      <c r="AE38" s="55">
        <f>IF(ROUND(AB38,0)/D38 &gt; (1+'Pace of change parameters'!$H$25), ROUND(AB38,0), ROUNDUP(AB38,0))</f>
        <v>233581</v>
      </c>
      <c r="AF38" s="55">
        <v>1278.9900845210393</v>
      </c>
      <c r="AG38" s="16">
        <f t="shared" si="6"/>
        <v>2.0784442259368596E-2</v>
      </c>
      <c r="AH38" s="16">
        <f t="shared" si="6"/>
        <v>1.7226480767053909E-2</v>
      </c>
      <c r="AI38" s="55"/>
      <c r="AJ38" s="55">
        <v>241969.85210315738</v>
      </c>
      <c r="AK38" s="55">
        <v>1324.9238662089838</v>
      </c>
      <c r="AL38" s="16">
        <f t="shared" si="8"/>
        <v>-3.4668997109528421E-2</v>
      </c>
      <c r="AM38" s="57">
        <f t="shared" si="8"/>
        <v>-3.4668997109528421E-2</v>
      </c>
      <c r="AN38" s="10"/>
    </row>
    <row r="39" spans="1:40" x14ac:dyDescent="0.2">
      <c r="A39" s="188" t="s">
        <v>125</v>
      </c>
      <c r="B39" s="188" t="s">
        <v>126</v>
      </c>
      <c r="D39" s="67">
        <v>243422</v>
      </c>
      <c r="E39" s="72">
        <v>1382.7475314149028</v>
      </c>
      <c r="F39" s="54"/>
      <c r="G39" s="87">
        <v>237094.27582192852</v>
      </c>
      <c r="H39" s="80">
        <v>1337.2276044363905</v>
      </c>
      <c r="I39" s="89"/>
      <c r="J39" s="102">
        <f t="shared" si="9"/>
        <v>2.6688641706491323E-2</v>
      </c>
      <c r="K39" s="125">
        <f t="shared" si="9"/>
        <v>3.4040522965196995E-2</v>
      </c>
      <c r="L39" s="102">
        <v>2.0823963845885363E-2</v>
      </c>
      <c r="M39" s="96">
        <f>INDEX('Pace of change parameters'!$E$20:$I$20,1,$B$6)</f>
        <v>1.356605044543624E-2</v>
      </c>
      <c r="N39" s="107">
        <f>IF(INDEX('Pace of change parameters'!$E$28:$I$28,1,$B$6)=1,(1+L39)*D39,D39)</f>
        <v>248491.0109272931</v>
      </c>
      <c r="O39" s="93">
        <f>IF(K39&lt;INDEX('Pace of change parameters'!$E$16:$I$16,1,$B$6),1,IF(K39&gt;INDEX('Pace of change parameters'!$E$17:$I$17,1,$B$6),0,(K39-INDEX('Pace of change parameters'!$E$17:$I$17,1,$B$6))/(INDEX('Pace of change parameters'!$E$16:$I$16,1,$B$6)-INDEX('Pace of change parameters'!$E$17:$I$17,1,$B$6))))</f>
        <v>0</v>
      </c>
      <c r="P39" s="56">
        <v>2.0823963845885363E-2</v>
      </c>
      <c r="Q39" s="56">
        <v>1.356605044543624E-2</v>
      </c>
      <c r="R39" s="9">
        <f>IF(INDEX('Pace of change parameters'!$E$29:$I$29,1,$B$6)=1,D39*(1+P39),D39)</f>
        <v>248491.0109272931</v>
      </c>
      <c r="S39" s="102">
        <f>IF(P39&lt;INDEX('Pace of change parameters'!$E$22:$I$22,1,$B$6),INDEX('Pace of change parameters'!$E$22:$I$22,1,$B$6),P39)</f>
        <v>2.0823963845885363E-2</v>
      </c>
      <c r="T39" s="131">
        <v>1.356605044543624E-2</v>
      </c>
      <c r="U39" s="116">
        <f t="shared" si="3"/>
        <v>248491.0109272931</v>
      </c>
      <c r="V39" s="130">
        <f>IF(J39&gt;INDEX('Pace of change parameters'!$E$24:$I$24,1,$B$6),0,IF(J39&lt;INDEX('Pace of change parameters'!$E$23:$I$23,1,$B$6),1,(J39-INDEX('Pace of change parameters'!$E$24:$I$24,1,$B$6))/(INDEX('Pace of change parameters'!$E$23:$I$23,1,$B$6)-INDEX('Pace of change parameters'!$E$24:$I$24,1,$B$6))))</f>
        <v>1</v>
      </c>
      <c r="W39" s="131">
        <f>MIN(S39, S39+(INDEX('Pace of change parameters'!$E$25:$I$25,1,$B$6)-S39)*(1-V39))</f>
        <v>2.0823963845885363E-2</v>
      </c>
      <c r="X39" s="131">
        <v>1.356605044543624E-2</v>
      </c>
      <c r="Y39" s="107">
        <f t="shared" si="4"/>
        <v>248491.0109272931</v>
      </c>
      <c r="Z39" s="96">
        <v>0</v>
      </c>
      <c r="AA39" s="98">
        <f t="shared" si="7"/>
        <v>242315.36970807461</v>
      </c>
      <c r="AB39" s="98">
        <f>IF(INDEX('Pace of change parameters'!$E$27:$I$27,1,$B$6)=1,MAX(AA39,Y39),Y39)</f>
        <v>248491.0109272931</v>
      </c>
      <c r="AC39" s="96">
        <f t="shared" si="5"/>
        <v>2.0823963845885363E-2</v>
      </c>
      <c r="AD39" s="142">
        <v>1.356605044543624E-2</v>
      </c>
      <c r="AE39" s="55">
        <f>IF(ROUND(AB39,0)/D39 &gt; (1+'Pace of change parameters'!$H$25), ROUND(AB39,0), ROUNDUP(AB39,0))</f>
        <v>248491</v>
      </c>
      <c r="AF39" s="55">
        <v>1401.5058925487147</v>
      </c>
      <c r="AG39" s="16">
        <f t="shared" si="6"/>
        <v>2.0823918955558574E-2</v>
      </c>
      <c r="AH39" s="16">
        <f t="shared" si="6"/>
        <v>1.3566005874273479E-2</v>
      </c>
      <c r="AI39" s="55"/>
      <c r="AJ39" s="55">
        <v>242315.36970807461</v>
      </c>
      <c r="AK39" s="55">
        <v>1366.6749238442715</v>
      </c>
      <c r="AL39" s="16">
        <f t="shared" si="8"/>
        <v>2.5485920680002216E-2</v>
      </c>
      <c r="AM39" s="57">
        <f t="shared" si="8"/>
        <v>2.5485920680002216E-2</v>
      </c>
      <c r="AN39" s="10"/>
    </row>
    <row r="40" spans="1:40" x14ac:dyDescent="0.2">
      <c r="A40" s="188" t="s">
        <v>127</v>
      </c>
      <c r="B40" s="188" t="s">
        <v>128</v>
      </c>
      <c r="D40" s="67">
        <v>244376</v>
      </c>
      <c r="E40" s="72">
        <v>1576.6002172853578</v>
      </c>
      <c r="F40" s="54"/>
      <c r="G40" s="87">
        <v>229740.96043634668</v>
      </c>
      <c r="H40" s="80">
        <v>1481.3663792121633</v>
      </c>
      <c r="I40" s="89"/>
      <c r="J40" s="102">
        <f t="shared" si="9"/>
        <v>6.3702352144158425E-2</v>
      </c>
      <c r="K40" s="125">
        <f t="shared" si="9"/>
        <v>6.4287835480539846E-2</v>
      </c>
      <c r="L40" s="102">
        <v>1.4123937745075699E-2</v>
      </c>
      <c r="M40" s="96">
        <f>INDEX('Pace of change parameters'!$E$20:$I$20,1,$B$6)</f>
        <v>1.356605044543624E-2</v>
      </c>
      <c r="N40" s="107">
        <f>IF(INDEX('Pace of change parameters'!$E$28:$I$28,1,$B$6)=1,(1+L40)*D40,D40)</f>
        <v>247827.55141039062</v>
      </c>
      <c r="O40" s="93">
        <f>IF(K40&lt;INDEX('Pace of change parameters'!$E$16:$I$16,1,$B$6),1,IF(K40&gt;INDEX('Pace of change parameters'!$E$17:$I$17,1,$B$6),0,(K40-INDEX('Pace of change parameters'!$E$17:$I$17,1,$B$6))/(INDEX('Pace of change parameters'!$E$16:$I$16,1,$B$6)-INDEX('Pace of change parameters'!$E$17:$I$17,1,$B$6))))</f>
        <v>0</v>
      </c>
      <c r="P40" s="56">
        <v>1.4123937745075699E-2</v>
      </c>
      <c r="Q40" s="56">
        <v>1.356605044543624E-2</v>
      </c>
      <c r="R40" s="9">
        <f>IF(INDEX('Pace of change parameters'!$E$29:$I$29,1,$B$6)=1,D40*(1+P40),D40)</f>
        <v>247827.55141039062</v>
      </c>
      <c r="S40" s="102">
        <f>IF(P40&lt;INDEX('Pace of change parameters'!$E$22:$I$22,1,$B$6),INDEX('Pace of change parameters'!$E$22:$I$22,1,$B$6),P40)</f>
        <v>2.0783552784106655E-2</v>
      </c>
      <c r="T40" s="131">
        <v>2.02220019138597E-2</v>
      </c>
      <c r="U40" s="116">
        <f t="shared" si="3"/>
        <v>249455.00149516886</v>
      </c>
      <c r="V40" s="130">
        <f>IF(J40&gt;INDEX('Pace of change parameters'!$E$24:$I$24,1,$B$6),0,IF(J40&lt;INDEX('Pace of change parameters'!$E$23:$I$23,1,$B$6),1,(J40-INDEX('Pace of change parameters'!$E$24:$I$24,1,$B$6))/(INDEX('Pace of change parameters'!$E$23:$I$23,1,$B$6)-INDEX('Pace of change parameters'!$E$24:$I$24,1,$B$6))))</f>
        <v>0.72595295711683161</v>
      </c>
      <c r="W40" s="131">
        <f>MIN(S40, S40+(INDEX('Pace of change parameters'!$E$25:$I$25,1,$B$6)-S40)*(1-V40))</f>
        <v>1.5138183700713386E-2</v>
      </c>
      <c r="X40" s="131">
        <v>1.457973844665017E-2</v>
      </c>
      <c r="Y40" s="107">
        <f t="shared" si="4"/>
        <v>248075.40878004555</v>
      </c>
      <c r="Z40" s="96">
        <v>0</v>
      </c>
      <c r="AA40" s="98">
        <f t="shared" si="7"/>
        <v>234800.12569781605</v>
      </c>
      <c r="AB40" s="98">
        <f>IF(INDEX('Pace of change parameters'!$E$27:$I$27,1,$B$6)=1,MAX(AA40,Y40),Y40)</f>
        <v>248075.40878004555</v>
      </c>
      <c r="AC40" s="96">
        <f t="shared" si="5"/>
        <v>1.5138183700713403E-2</v>
      </c>
      <c r="AD40" s="142">
        <v>1.457973844665017E-2</v>
      </c>
      <c r="AE40" s="55">
        <f>IF(ROUND(AB40,0)/D40 &gt; (1+'Pace of change parameters'!$H$25), ROUND(AB40,0), ROUNDUP(AB40,0))</f>
        <v>248075</v>
      </c>
      <c r="AF40" s="55">
        <v>1599.5840002805082</v>
      </c>
      <c r="AG40" s="16">
        <f t="shared" si="6"/>
        <v>1.5136510950338744E-2</v>
      </c>
      <c r="AH40" s="16">
        <f t="shared" si="6"/>
        <v>1.4578066616484975E-2</v>
      </c>
      <c r="AI40" s="55"/>
      <c r="AJ40" s="55">
        <v>234800.12569781605</v>
      </c>
      <c r="AK40" s="55">
        <v>1513.9878034065455</v>
      </c>
      <c r="AL40" s="16">
        <f t="shared" si="8"/>
        <v>5.6536913098881758E-2</v>
      </c>
      <c r="AM40" s="57">
        <f t="shared" si="8"/>
        <v>5.6536913098881758E-2</v>
      </c>
      <c r="AN40" s="10"/>
    </row>
    <row r="41" spans="1:40" x14ac:dyDescent="0.2">
      <c r="A41" s="188" t="s">
        <v>129</v>
      </c>
      <c r="B41" s="188" t="s">
        <v>130</v>
      </c>
      <c r="D41" s="67">
        <v>184957</v>
      </c>
      <c r="E41" s="72">
        <v>1485.2135591650774</v>
      </c>
      <c r="F41" s="54"/>
      <c r="G41" s="87">
        <v>178906.38073288658</v>
      </c>
      <c r="H41" s="80">
        <v>1433.3565791195597</v>
      </c>
      <c r="I41" s="89"/>
      <c r="J41" s="102">
        <f t="shared" si="9"/>
        <v>3.3820030578714855E-2</v>
      </c>
      <c r="K41" s="125">
        <f t="shared" si="9"/>
        <v>3.6178701658013734E-2</v>
      </c>
      <c r="L41" s="102">
        <v>1.5878511859834354E-2</v>
      </c>
      <c r="M41" s="96">
        <f>INDEX('Pace of change parameters'!$E$20:$I$20,1,$B$6)</f>
        <v>1.356605044543624E-2</v>
      </c>
      <c r="N41" s="107">
        <f>IF(INDEX('Pace of change parameters'!$E$28:$I$28,1,$B$6)=1,(1+L41)*D41,D41)</f>
        <v>187893.84191805939</v>
      </c>
      <c r="O41" s="93">
        <f>IF(K41&lt;INDEX('Pace of change parameters'!$E$16:$I$16,1,$B$6),1,IF(K41&gt;INDEX('Pace of change parameters'!$E$17:$I$17,1,$B$6),0,(K41-INDEX('Pace of change parameters'!$E$17:$I$17,1,$B$6))/(INDEX('Pace of change parameters'!$E$16:$I$16,1,$B$6)-INDEX('Pace of change parameters'!$E$17:$I$17,1,$B$6))))</f>
        <v>0</v>
      </c>
      <c r="P41" s="56">
        <v>1.5878511859834354E-2</v>
      </c>
      <c r="Q41" s="56">
        <v>1.356605044543624E-2</v>
      </c>
      <c r="R41" s="9">
        <f>IF(INDEX('Pace of change parameters'!$E$29:$I$29,1,$B$6)=1,D41*(1+P41),D41)</f>
        <v>187893.84191805939</v>
      </c>
      <c r="S41" s="102">
        <f>IF(P41&lt;INDEX('Pace of change parameters'!$E$22:$I$22,1,$B$6),INDEX('Pace of change parameters'!$E$22:$I$22,1,$B$6),P41)</f>
        <v>2.0783552784106655E-2</v>
      </c>
      <c r="T41" s="131">
        <v>1.8459925942208244E-2</v>
      </c>
      <c r="U41" s="116">
        <f t="shared" si="3"/>
        <v>188801.06357229003</v>
      </c>
      <c r="V41" s="130">
        <f>IF(J41&gt;INDEX('Pace of change parameters'!$E$24:$I$24,1,$B$6),0,IF(J41&lt;INDEX('Pace of change parameters'!$E$23:$I$23,1,$B$6),1,(J41-INDEX('Pace of change parameters'!$E$24:$I$24,1,$B$6))/(INDEX('Pace of change parameters'!$E$23:$I$23,1,$B$6)-INDEX('Pace of change parameters'!$E$24:$I$24,1,$B$6))))</f>
        <v>1</v>
      </c>
      <c r="W41" s="131">
        <f>MIN(S41, S41+(INDEX('Pace of change parameters'!$E$25:$I$25,1,$B$6)-S41)*(1-V41))</f>
        <v>2.0783552784106655E-2</v>
      </c>
      <c r="X41" s="131">
        <v>1.8459925942208244E-2</v>
      </c>
      <c r="Y41" s="107">
        <f t="shared" si="4"/>
        <v>188801.06357229003</v>
      </c>
      <c r="Z41" s="96">
        <v>0</v>
      </c>
      <c r="AA41" s="98">
        <f t="shared" si="7"/>
        <v>182846.1089587108</v>
      </c>
      <c r="AB41" s="98">
        <f>IF(INDEX('Pace of change parameters'!$E$27:$I$27,1,$B$6)=1,MAX(AA41,Y41),Y41)</f>
        <v>188801.06357229003</v>
      </c>
      <c r="AC41" s="96">
        <f t="shared" si="5"/>
        <v>2.0783552784106707E-2</v>
      </c>
      <c r="AD41" s="142">
        <v>1.8459925942208244E-2</v>
      </c>
      <c r="AE41" s="55">
        <f>IF(ROUND(AB41,0)/D41 &gt; (1+'Pace of change parameters'!$H$25), ROUND(AB41,0), ROUNDUP(AB41,0))</f>
        <v>188801</v>
      </c>
      <c r="AF41" s="55">
        <v>1512.6299821491316</v>
      </c>
      <c r="AG41" s="16">
        <f t="shared" ref="AG41:AH72" si="10">AE41/D41 - 1</f>
        <v>2.0783209070216246E-2</v>
      </c>
      <c r="AH41" s="16">
        <f t="shared" si="10"/>
        <v>1.8459583010719705E-2</v>
      </c>
      <c r="AI41" s="55"/>
      <c r="AJ41" s="55">
        <v>182846.1089587108</v>
      </c>
      <c r="AK41" s="55">
        <v>1464.9207712366613</v>
      </c>
      <c r="AL41" s="16">
        <f t="shared" si="8"/>
        <v>3.2567775574780633E-2</v>
      </c>
      <c r="AM41" s="57">
        <f t="shared" si="8"/>
        <v>3.2567775574780855E-2</v>
      </c>
      <c r="AN41" s="10"/>
    </row>
    <row r="42" spans="1:40" x14ac:dyDescent="0.2">
      <c r="A42" s="188" t="s">
        <v>131</v>
      </c>
      <c r="B42" s="188" t="s">
        <v>132</v>
      </c>
      <c r="D42" s="67">
        <v>296457</v>
      </c>
      <c r="E42" s="72">
        <v>1498.4839598834556</v>
      </c>
      <c r="F42" s="54"/>
      <c r="G42" s="87">
        <v>295101.82189861214</v>
      </c>
      <c r="H42" s="80">
        <v>1485.4942693027192</v>
      </c>
      <c r="I42" s="89"/>
      <c r="J42" s="102">
        <f t="shared" si="9"/>
        <v>4.5922390199728547E-3</v>
      </c>
      <c r="K42" s="125">
        <f t="shared" si="9"/>
        <v>8.7443559017117423E-3</v>
      </c>
      <c r="L42" s="102">
        <v>1.7755257314999273E-2</v>
      </c>
      <c r="M42" s="96">
        <f>INDEX('Pace of change parameters'!$E$20:$I$20,1,$B$6)</f>
        <v>1.356605044543624E-2</v>
      </c>
      <c r="N42" s="107">
        <f>IF(INDEX('Pace of change parameters'!$E$28:$I$28,1,$B$6)=1,(1+L42)*D42,D42)</f>
        <v>301720.67031783273</v>
      </c>
      <c r="O42" s="93">
        <f>IF(K42&lt;INDEX('Pace of change parameters'!$E$16:$I$16,1,$B$6),1,IF(K42&gt;INDEX('Pace of change parameters'!$E$17:$I$17,1,$B$6),0,(K42-INDEX('Pace of change parameters'!$E$17:$I$17,1,$B$6))/(INDEX('Pace of change parameters'!$E$16:$I$16,1,$B$6)-INDEX('Pace of change parameters'!$E$17:$I$17,1,$B$6))))</f>
        <v>0</v>
      </c>
      <c r="P42" s="56">
        <v>1.7755257314999273E-2</v>
      </c>
      <c r="Q42" s="56">
        <v>1.356605044543624E-2</v>
      </c>
      <c r="R42" s="9">
        <f>IF(INDEX('Pace of change parameters'!$E$29:$I$29,1,$B$6)=1,D42*(1+P42),D42)</f>
        <v>301720.67031783273</v>
      </c>
      <c r="S42" s="102">
        <f>IF(P42&lt;INDEX('Pace of change parameters'!$E$22:$I$22,1,$B$6),INDEX('Pace of change parameters'!$E$22:$I$22,1,$B$6),P42)</f>
        <v>2.0783552784106655E-2</v>
      </c>
      <c r="T42" s="131">
        <v>1.658188107479841E-2</v>
      </c>
      <c r="U42" s="116">
        <f t="shared" si="3"/>
        <v>302618.42970771791</v>
      </c>
      <c r="V42" s="130">
        <f>IF(J42&gt;INDEX('Pace of change parameters'!$E$24:$I$24,1,$B$6),0,IF(J42&lt;INDEX('Pace of change parameters'!$E$23:$I$23,1,$B$6),1,(J42-INDEX('Pace of change parameters'!$E$24:$I$24,1,$B$6))/(INDEX('Pace of change parameters'!$E$23:$I$23,1,$B$6)-INDEX('Pace of change parameters'!$E$24:$I$24,1,$B$6))))</f>
        <v>1</v>
      </c>
      <c r="W42" s="131">
        <f>MIN(S42, S42+(INDEX('Pace of change parameters'!$E$25:$I$25,1,$B$6)-S42)*(1-V42))</f>
        <v>2.0783552784106655E-2</v>
      </c>
      <c r="X42" s="131">
        <v>1.658188107479841E-2</v>
      </c>
      <c r="Y42" s="107">
        <f t="shared" si="4"/>
        <v>302618.42970771791</v>
      </c>
      <c r="Z42" s="96">
        <v>0</v>
      </c>
      <c r="AA42" s="98">
        <f t="shared" si="7"/>
        <v>301600.3099484148</v>
      </c>
      <c r="AB42" s="98">
        <f>IF(INDEX('Pace of change parameters'!$E$27:$I$27,1,$B$6)=1,MAX(AA42,Y42),Y42)</f>
        <v>302618.42970771791</v>
      </c>
      <c r="AC42" s="96">
        <f t="shared" si="5"/>
        <v>2.0783552784106707E-2</v>
      </c>
      <c r="AD42" s="142">
        <v>1.658188107479841E-2</v>
      </c>
      <c r="AE42" s="55">
        <f>IF(ROUND(AB42,0)/D42 &gt; (1+'Pace of change parameters'!$H$25), ROUND(AB42,0), ROUNDUP(AB42,0))</f>
        <v>302618</v>
      </c>
      <c r="AF42" s="55">
        <v>1523.3294796204186</v>
      </c>
      <c r="AG42" s="16">
        <f t="shared" si="10"/>
        <v>2.0782103306719035E-2</v>
      </c>
      <c r="AH42" s="16">
        <f t="shared" si="10"/>
        <v>1.6580437563639583E-2</v>
      </c>
      <c r="AI42" s="55"/>
      <c r="AJ42" s="55">
        <v>301600.3099484148</v>
      </c>
      <c r="AK42" s="55">
        <v>1518.2065944757935</v>
      </c>
      <c r="AL42" s="16">
        <f t="shared" si="8"/>
        <v>3.374300416863818E-3</v>
      </c>
      <c r="AM42" s="57">
        <f t="shared" si="8"/>
        <v>3.374300416863818E-3</v>
      </c>
      <c r="AN42" s="10"/>
    </row>
    <row r="43" spans="1:40" x14ac:dyDescent="0.2">
      <c r="A43" s="188" t="s">
        <v>133</v>
      </c>
      <c r="B43" s="188" t="s">
        <v>134</v>
      </c>
      <c r="D43" s="67">
        <v>406815</v>
      </c>
      <c r="E43" s="72">
        <v>1310.0355758015357</v>
      </c>
      <c r="F43" s="54"/>
      <c r="G43" s="87">
        <v>424635.95939193678</v>
      </c>
      <c r="H43" s="80">
        <v>1360.7901280407025</v>
      </c>
      <c r="I43" s="89"/>
      <c r="J43" s="102">
        <f t="shared" si="9"/>
        <v>-4.1967617197224083E-2</v>
      </c>
      <c r="K43" s="125">
        <f t="shared" si="9"/>
        <v>-3.7297854528269059E-2</v>
      </c>
      <c r="L43" s="102">
        <v>1.8506502344403541E-2</v>
      </c>
      <c r="M43" s="96">
        <f>INDEX('Pace of change parameters'!$E$20:$I$20,1,$B$6)</f>
        <v>1.356605044543624E-2</v>
      </c>
      <c r="N43" s="107">
        <f>IF(INDEX('Pace of change parameters'!$E$28:$I$28,1,$B$6)=1,(1+L43)*D43,D43)</f>
        <v>414343.7227512385</v>
      </c>
      <c r="O43" s="93">
        <f>IF(K43&lt;INDEX('Pace of change parameters'!$E$16:$I$16,1,$B$6),1,IF(K43&gt;INDEX('Pace of change parameters'!$E$17:$I$17,1,$B$6),0,(K43-INDEX('Pace of change parameters'!$E$17:$I$17,1,$B$6))/(INDEX('Pace of change parameters'!$E$16:$I$16,1,$B$6)-INDEX('Pace of change parameters'!$E$17:$I$17,1,$B$6))))</f>
        <v>0</v>
      </c>
      <c r="P43" s="56">
        <v>1.8506502344403541E-2</v>
      </c>
      <c r="Q43" s="56">
        <v>1.356605044543624E-2</v>
      </c>
      <c r="R43" s="9">
        <f>IF(INDEX('Pace of change parameters'!$E$29:$I$29,1,$B$6)=1,D43*(1+P43),D43)</f>
        <v>414343.7227512385</v>
      </c>
      <c r="S43" s="102">
        <f>IF(P43&lt;INDEX('Pace of change parameters'!$E$22:$I$22,1,$B$6),INDEX('Pace of change parameters'!$E$22:$I$22,1,$B$6),P43)</f>
        <v>2.0783552784106655E-2</v>
      </c>
      <c r="T43" s="131">
        <v>1.583205563590151E-2</v>
      </c>
      <c r="U43" s="116">
        <f t="shared" si="3"/>
        <v>415270.06102586637</v>
      </c>
      <c r="V43" s="130">
        <f>IF(J43&gt;INDEX('Pace of change parameters'!$E$24:$I$24,1,$B$6),0,IF(J43&lt;INDEX('Pace of change parameters'!$E$23:$I$23,1,$B$6),1,(J43-INDEX('Pace of change parameters'!$E$24:$I$24,1,$B$6))/(INDEX('Pace of change parameters'!$E$23:$I$23,1,$B$6)-INDEX('Pace of change parameters'!$E$24:$I$24,1,$B$6))))</f>
        <v>1</v>
      </c>
      <c r="W43" s="131">
        <f>MIN(S43, S43+(INDEX('Pace of change parameters'!$E$25:$I$25,1,$B$6)-S43)*(1-V43))</f>
        <v>2.0783552784106655E-2</v>
      </c>
      <c r="X43" s="131">
        <v>1.583205563590151E-2</v>
      </c>
      <c r="Y43" s="107">
        <f t="shared" si="4"/>
        <v>415270.06102586637</v>
      </c>
      <c r="Z43" s="96">
        <v>0</v>
      </c>
      <c r="AA43" s="98">
        <f t="shared" si="7"/>
        <v>433986.94099506992</v>
      </c>
      <c r="AB43" s="98">
        <f>IF(INDEX('Pace of change parameters'!$E$27:$I$27,1,$B$6)=1,MAX(AA43,Y43),Y43)</f>
        <v>415270.06102586637</v>
      </c>
      <c r="AC43" s="96">
        <f t="shared" si="5"/>
        <v>2.0783552784106707E-2</v>
      </c>
      <c r="AD43" s="142">
        <v>1.583205563590151E-2</v>
      </c>
      <c r="AE43" s="55">
        <f>IF(ROUND(AB43,0)/D43 &gt; (1+'Pace of change parameters'!$H$25), ROUND(AB43,0), ROUNDUP(AB43,0))</f>
        <v>415270</v>
      </c>
      <c r="AF43" s="55">
        <v>1330.7759363588953</v>
      </c>
      <c r="AG43" s="16">
        <f t="shared" si="10"/>
        <v>2.0783402775217175E-2</v>
      </c>
      <c r="AH43" s="16">
        <f t="shared" si="10"/>
        <v>1.5831906354657255E-2</v>
      </c>
      <c r="AI43" s="55"/>
      <c r="AJ43" s="55">
        <v>433986.94099506992</v>
      </c>
      <c r="AK43" s="55">
        <v>1390.756321839398</v>
      </c>
      <c r="AL43" s="16">
        <f t="shared" si="8"/>
        <v>-4.3127889867272673E-2</v>
      </c>
      <c r="AM43" s="57">
        <f t="shared" si="8"/>
        <v>-4.3127889867272673E-2</v>
      </c>
      <c r="AN43" s="10"/>
    </row>
    <row r="44" spans="1:40" x14ac:dyDescent="0.2">
      <c r="A44" s="188" t="s">
        <v>135</v>
      </c>
      <c r="B44" s="188" t="s">
        <v>136</v>
      </c>
      <c r="D44" s="67">
        <v>350455</v>
      </c>
      <c r="E44" s="72">
        <v>1412.810361984459</v>
      </c>
      <c r="F44" s="54"/>
      <c r="G44" s="87">
        <v>352629.35120031674</v>
      </c>
      <c r="H44" s="80">
        <v>1413.3382884561199</v>
      </c>
      <c r="I44" s="89"/>
      <c r="J44" s="102">
        <f t="shared" si="9"/>
        <v>-6.1661095224077034E-3</v>
      </c>
      <c r="K44" s="125">
        <f t="shared" si="9"/>
        <v>-3.7353157129682568E-4</v>
      </c>
      <c r="L44" s="102">
        <v>1.9473637630839313E-2</v>
      </c>
      <c r="M44" s="96">
        <f>INDEX('Pace of change parameters'!$E$20:$I$20,1,$B$6)</f>
        <v>1.356605044543624E-2</v>
      </c>
      <c r="N44" s="107">
        <f>IF(INDEX('Pace of change parameters'!$E$28:$I$28,1,$B$6)=1,(1+L44)*D44,D44)</f>
        <v>357279.63367591577</v>
      </c>
      <c r="O44" s="93">
        <f>IF(K44&lt;INDEX('Pace of change parameters'!$E$16:$I$16,1,$B$6),1,IF(K44&gt;INDEX('Pace of change parameters'!$E$17:$I$17,1,$B$6),0,(K44-INDEX('Pace of change parameters'!$E$17:$I$17,1,$B$6))/(INDEX('Pace of change parameters'!$E$16:$I$16,1,$B$6)-INDEX('Pace of change parameters'!$E$17:$I$17,1,$B$6))))</f>
        <v>0</v>
      </c>
      <c r="P44" s="56">
        <v>1.9473637630839313E-2</v>
      </c>
      <c r="Q44" s="56">
        <v>1.356605044543624E-2</v>
      </c>
      <c r="R44" s="9">
        <f>IF(INDEX('Pace of change parameters'!$E$29:$I$29,1,$B$6)=1,D44*(1+P44),D44)</f>
        <v>357279.63367591577</v>
      </c>
      <c r="S44" s="102">
        <f>IF(P44&lt;INDEX('Pace of change parameters'!$E$22:$I$22,1,$B$6),INDEX('Pace of change parameters'!$E$22:$I$22,1,$B$6),P44)</f>
        <v>2.0783552784106655E-2</v>
      </c>
      <c r="T44" s="131">
        <v>1.4868374977732302E-2</v>
      </c>
      <c r="U44" s="116">
        <f t="shared" si="3"/>
        <v>357738.69999095413</v>
      </c>
      <c r="V44" s="130">
        <f>IF(J44&gt;INDEX('Pace of change parameters'!$E$24:$I$24,1,$B$6),0,IF(J44&lt;INDEX('Pace of change parameters'!$E$23:$I$23,1,$B$6),1,(J44-INDEX('Pace of change parameters'!$E$24:$I$24,1,$B$6))/(INDEX('Pace of change parameters'!$E$23:$I$23,1,$B$6)-INDEX('Pace of change parameters'!$E$24:$I$24,1,$B$6))))</f>
        <v>1</v>
      </c>
      <c r="W44" s="131">
        <f>MIN(S44, S44+(INDEX('Pace of change parameters'!$E$25:$I$25,1,$B$6)-S44)*(1-V44))</f>
        <v>2.0783552784106655E-2</v>
      </c>
      <c r="X44" s="131">
        <v>1.4868374977732302E-2</v>
      </c>
      <c r="Y44" s="107">
        <f t="shared" si="4"/>
        <v>357738.69999095413</v>
      </c>
      <c r="Z44" s="96">
        <v>0</v>
      </c>
      <c r="AA44" s="98">
        <f t="shared" si="7"/>
        <v>360394.66288169374</v>
      </c>
      <c r="AB44" s="98">
        <f>IF(INDEX('Pace of change parameters'!$E$27:$I$27,1,$B$6)=1,MAX(AA44,Y44),Y44)</f>
        <v>357738.69999095413</v>
      </c>
      <c r="AC44" s="96">
        <f t="shared" si="5"/>
        <v>2.0783552784106707E-2</v>
      </c>
      <c r="AD44" s="142">
        <v>1.4868374977732302E-2</v>
      </c>
      <c r="AE44" s="55">
        <f>IF(ROUND(AB44,0)/D44 &gt; (1+'Pace of change parameters'!$H$25), ROUND(AB44,0), ROUNDUP(AB44,0))</f>
        <v>357739</v>
      </c>
      <c r="AF44" s="55">
        <v>1433.8177586549971</v>
      </c>
      <c r="AG44" s="16">
        <f t="shared" si="10"/>
        <v>2.0784408839936708E-2</v>
      </c>
      <c r="AH44" s="16">
        <f t="shared" si="10"/>
        <v>1.4869226072939279E-2</v>
      </c>
      <c r="AI44" s="55"/>
      <c r="AJ44" s="55">
        <v>360394.66288169374</v>
      </c>
      <c r="AK44" s="55">
        <v>1444.4616543464742</v>
      </c>
      <c r="AL44" s="16">
        <f t="shared" si="8"/>
        <v>-7.3687630678523908E-3</v>
      </c>
      <c r="AM44" s="57">
        <f t="shared" si="8"/>
        <v>-7.3687630678522797E-3</v>
      </c>
      <c r="AN44" s="10"/>
    </row>
    <row r="45" spans="1:40" x14ac:dyDescent="0.2">
      <c r="A45" s="188" t="s">
        <v>137</v>
      </c>
      <c r="B45" s="188" t="s">
        <v>138</v>
      </c>
      <c r="D45" s="67">
        <v>305338</v>
      </c>
      <c r="E45" s="72">
        <v>1251.343921163113</v>
      </c>
      <c r="F45" s="54"/>
      <c r="G45" s="87">
        <v>306288.85992206936</v>
      </c>
      <c r="H45" s="80">
        <v>1246.5142588470917</v>
      </c>
      <c r="I45" s="89"/>
      <c r="J45" s="102">
        <f t="shared" si="9"/>
        <v>-3.1044548022781671E-3</v>
      </c>
      <c r="K45" s="125">
        <f t="shared" si="9"/>
        <v>3.8745343518880038E-3</v>
      </c>
      <c r="L45" s="102">
        <v>2.0661745182126712E-2</v>
      </c>
      <c r="M45" s="96">
        <f>INDEX('Pace of change parameters'!$E$20:$I$20,1,$B$6)</f>
        <v>1.356605044543624E-2</v>
      </c>
      <c r="N45" s="107">
        <f>IF(INDEX('Pace of change parameters'!$E$28:$I$28,1,$B$6)=1,(1+L45)*D45,D45)</f>
        <v>311646.81595042022</v>
      </c>
      <c r="O45" s="93">
        <f>IF(K45&lt;INDEX('Pace of change parameters'!$E$16:$I$16,1,$B$6),1,IF(K45&gt;INDEX('Pace of change parameters'!$E$17:$I$17,1,$B$6),0,(K45-INDEX('Pace of change parameters'!$E$17:$I$17,1,$B$6))/(INDEX('Pace of change parameters'!$E$16:$I$16,1,$B$6)-INDEX('Pace of change parameters'!$E$17:$I$17,1,$B$6))))</f>
        <v>0</v>
      </c>
      <c r="P45" s="56">
        <v>2.0661745182126712E-2</v>
      </c>
      <c r="Q45" s="56">
        <v>1.356605044543624E-2</v>
      </c>
      <c r="R45" s="9">
        <f>IF(INDEX('Pace of change parameters'!$E$29:$I$29,1,$B$6)=1,D45*(1+P45),D45)</f>
        <v>311646.81595042022</v>
      </c>
      <c r="S45" s="102">
        <f>IF(P45&lt;INDEX('Pace of change parameters'!$E$22:$I$22,1,$B$6),INDEX('Pace of change parameters'!$E$22:$I$22,1,$B$6),P45)</f>
        <v>2.0783552784106655E-2</v>
      </c>
      <c r="T45" s="131">
        <v>1.3687011234488899E-2</v>
      </c>
      <c r="U45" s="116">
        <f t="shared" si="3"/>
        <v>311684.0084399936</v>
      </c>
      <c r="V45" s="130">
        <f>IF(J45&gt;INDEX('Pace of change parameters'!$E$24:$I$24,1,$B$6),0,IF(J45&lt;INDEX('Pace of change parameters'!$E$23:$I$23,1,$B$6),1,(J45-INDEX('Pace of change parameters'!$E$24:$I$24,1,$B$6))/(INDEX('Pace of change parameters'!$E$23:$I$23,1,$B$6)-INDEX('Pace of change parameters'!$E$24:$I$24,1,$B$6))))</f>
        <v>1</v>
      </c>
      <c r="W45" s="131">
        <f>MIN(S45, S45+(INDEX('Pace of change parameters'!$E$25:$I$25,1,$B$6)-S45)*(1-V45))</f>
        <v>2.0783552784106655E-2</v>
      </c>
      <c r="X45" s="131">
        <v>1.3687011234488899E-2</v>
      </c>
      <c r="Y45" s="107">
        <f t="shared" si="4"/>
        <v>311684.0084399936</v>
      </c>
      <c r="Z45" s="96">
        <v>0</v>
      </c>
      <c r="AA45" s="98">
        <f t="shared" si="7"/>
        <v>313033.69966309646</v>
      </c>
      <c r="AB45" s="98">
        <f>IF(INDEX('Pace of change parameters'!$E$27:$I$27,1,$B$6)=1,MAX(AA45,Y45),Y45)</f>
        <v>311684.0084399936</v>
      </c>
      <c r="AC45" s="96">
        <f t="shared" si="5"/>
        <v>2.0783552784106707E-2</v>
      </c>
      <c r="AD45" s="142">
        <v>1.3687011234488899E-2</v>
      </c>
      <c r="AE45" s="55">
        <f>IF(ROUND(AB45,0)/D45 &gt; (1+'Pace of change parameters'!$H$25), ROUND(AB45,0), ROUNDUP(AB45,0))</f>
        <v>311684</v>
      </c>
      <c r="AF45" s="55">
        <v>1268.4710451217511</v>
      </c>
      <c r="AG45" s="16">
        <f t="shared" si="10"/>
        <v>2.0783525142628934E-2</v>
      </c>
      <c r="AH45" s="16">
        <f t="shared" si="10"/>
        <v>1.3686983785176077E-2</v>
      </c>
      <c r="AI45" s="55"/>
      <c r="AJ45" s="55">
        <v>313033.69966309646</v>
      </c>
      <c r="AK45" s="55">
        <v>1273.9639640468431</v>
      </c>
      <c r="AL45" s="16">
        <f t="shared" si="8"/>
        <v>-4.3116752750552712E-3</v>
      </c>
      <c r="AM45" s="57">
        <f t="shared" si="8"/>
        <v>-4.3116752750551601E-3</v>
      </c>
      <c r="AN45" s="10"/>
    </row>
    <row r="46" spans="1:40" x14ac:dyDescent="0.2">
      <c r="A46" s="188" t="s">
        <v>139</v>
      </c>
      <c r="B46" s="188" t="s">
        <v>140</v>
      </c>
      <c r="D46" s="67">
        <v>133054</v>
      </c>
      <c r="E46" s="72">
        <v>1275.3478780989929</v>
      </c>
      <c r="F46" s="54"/>
      <c r="G46" s="87">
        <v>136318.11976604475</v>
      </c>
      <c r="H46" s="80">
        <v>1304.2391327558769</v>
      </c>
      <c r="I46" s="89"/>
      <c r="J46" s="102">
        <f t="shared" si="9"/>
        <v>-2.3944870804019192E-2</v>
      </c>
      <c r="K46" s="125">
        <f t="shared" si="9"/>
        <v>-2.2151807848179161E-2</v>
      </c>
      <c r="L46" s="102">
        <v>1.5428022873005487E-2</v>
      </c>
      <c r="M46" s="96">
        <f>INDEX('Pace of change parameters'!$E$20:$I$20,1,$B$6)</f>
        <v>1.356605044543624E-2</v>
      </c>
      <c r="N46" s="107">
        <f>IF(INDEX('Pace of change parameters'!$E$28:$I$28,1,$B$6)=1,(1+L46)*D46,D46)</f>
        <v>135106.76015534488</v>
      </c>
      <c r="O46" s="93">
        <f>IF(K46&lt;INDEX('Pace of change parameters'!$E$16:$I$16,1,$B$6),1,IF(K46&gt;INDEX('Pace of change parameters'!$E$17:$I$17,1,$B$6),0,(K46-INDEX('Pace of change parameters'!$E$17:$I$17,1,$B$6))/(INDEX('Pace of change parameters'!$E$16:$I$16,1,$B$6)-INDEX('Pace of change parameters'!$E$17:$I$17,1,$B$6))))</f>
        <v>0</v>
      </c>
      <c r="P46" s="56">
        <v>1.5428022873005487E-2</v>
      </c>
      <c r="Q46" s="56">
        <v>1.356605044543624E-2</v>
      </c>
      <c r="R46" s="9">
        <f>IF(INDEX('Pace of change parameters'!$E$29:$I$29,1,$B$6)=1,D46*(1+P46),D46)</f>
        <v>135106.76015534488</v>
      </c>
      <c r="S46" s="102">
        <f>IF(P46&lt;INDEX('Pace of change parameters'!$E$22:$I$22,1,$B$6),INDEX('Pace of change parameters'!$E$22:$I$22,1,$B$6),P46)</f>
        <v>2.0783552784106655E-2</v>
      </c>
      <c r="T46" s="131">
        <v>1.8911760015947188E-2</v>
      </c>
      <c r="U46" s="116">
        <f t="shared" si="3"/>
        <v>135819.33483213652</v>
      </c>
      <c r="V46" s="130">
        <f>IF(J46&gt;INDEX('Pace of change parameters'!$E$24:$I$24,1,$B$6),0,IF(J46&lt;INDEX('Pace of change parameters'!$E$23:$I$23,1,$B$6),1,(J46-INDEX('Pace of change parameters'!$E$24:$I$24,1,$B$6))/(INDEX('Pace of change parameters'!$E$23:$I$23,1,$B$6)-INDEX('Pace of change parameters'!$E$24:$I$24,1,$B$6))))</f>
        <v>1</v>
      </c>
      <c r="W46" s="131">
        <f>MIN(S46, S46+(INDEX('Pace of change parameters'!$E$25:$I$25,1,$B$6)-S46)*(1-V46))</f>
        <v>2.0783552784106655E-2</v>
      </c>
      <c r="X46" s="131">
        <v>1.8911760015947188E-2</v>
      </c>
      <c r="Y46" s="107">
        <f t="shared" si="4"/>
        <v>135819.33483213652</v>
      </c>
      <c r="Z46" s="96">
        <v>0</v>
      </c>
      <c r="AA46" s="98">
        <f t="shared" si="7"/>
        <v>139320.00456150889</v>
      </c>
      <c r="AB46" s="98">
        <f>IF(INDEX('Pace of change parameters'!$E$27:$I$27,1,$B$6)=1,MAX(AA46,Y46),Y46)</f>
        <v>135819.33483213652</v>
      </c>
      <c r="AC46" s="96">
        <f t="shared" si="5"/>
        <v>2.0783552784106707E-2</v>
      </c>
      <c r="AD46" s="142">
        <v>1.8911760015947188E-2</v>
      </c>
      <c r="AE46" s="55">
        <f>IF(ROUND(AB46,0)/D46 &gt; (1+'Pace of change parameters'!$H$25), ROUND(AB46,0), ROUNDUP(AB46,0))</f>
        <v>135819</v>
      </c>
      <c r="AF46" s="55">
        <v>1299.4637475618563</v>
      </c>
      <c r="AG46" s="16">
        <f t="shared" si="10"/>
        <v>2.0781036270987707E-2</v>
      </c>
      <c r="AH46" s="16">
        <f t="shared" si="10"/>
        <v>1.8909248117313648E-2</v>
      </c>
      <c r="AI46" s="55"/>
      <c r="AJ46" s="55">
        <v>139320.00456150889</v>
      </c>
      <c r="AK46" s="55">
        <v>1332.9600073467868</v>
      </c>
      <c r="AL46" s="16">
        <f t="shared" si="8"/>
        <v>-2.5129230884881393E-2</v>
      </c>
      <c r="AM46" s="57">
        <f t="shared" si="8"/>
        <v>-2.5129230884881393E-2</v>
      </c>
      <c r="AN46" s="10"/>
    </row>
    <row r="47" spans="1:40" x14ac:dyDescent="0.2">
      <c r="A47" s="188" t="s">
        <v>141</v>
      </c>
      <c r="B47" s="188" t="s">
        <v>142</v>
      </c>
      <c r="D47" s="67">
        <v>279806</v>
      </c>
      <c r="E47" s="72">
        <v>1275.6908951315686</v>
      </c>
      <c r="F47" s="54"/>
      <c r="G47" s="87">
        <v>284850.24753019813</v>
      </c>
      <c r="H47" s="80">
        <v>1289.2637133756291</v>
      </c>
      <c r="I47" s="89"/>
      <c r="J47" s="102">
        <f t="shared" si="9"/>
        <v>-1.770841898132236E-2</v>
      </c>
      <c r="K47" s="125">
        <f t="shared" si="9"/>
        <v>-1.0527573298812043E-2</v>
      </c>
      <c r="L47" s="102">
        <v>2.0975521867081071E-2</v>
      </c>
      <c r="M47" s="96">
        <f>INDEX('Pace of change parameters'!$E$20:$I$20,1,$B$6)</f>
        <v>1.356605044543624E-2</v>
      </c>
      <c r="N47" s="107">
        <f>IF(INDEX('Pace of change parameters'!$E$28:$I$28,1,$B$6)=1,(1+L47)*D47,D47)</f>
        <v>285675.07687154051</v>
      </c>
      <c r="O47" s="93">
        <f>IF(K47&lt;INDEX('Pace of change parameters'!$E$16:$I$16,1,$B$6),1,IF(K47&gt;INDEX('Pace of change parameters'!$E$17:$I$17,1,$B$6),0,(K47-INDEX('Pace of change parameters'!$E$17:$I$17,1,$B$6))/(INDEX('Pace of change parameters'!$E$16:$I$16,1,$B$6)-INDEX('Pace of change parameters'!$E$17:$I$17,1,$B$6))))</f>
        <v>0</v>
      </c>
      <c r="P47" s="56">
        <v>2.0975521867081071E-2</v>
      </c>
      <c r="Q47" s="56">
        <v>1.356605044543624E-2</v>
      </c>
      <c r="R47" s="9">
        <f>IF(INDEX('Pace of change parameters'!$E$29:$I$29,1,$B$6)=1,D47*(1+P47),D47)</f>
        <v>285675.07687154051</v>
      </c>
      <c r="S47" s="102">
        <f>IF(P47&lt;INDEX('Pace of change parameters'!$E$22:$I$22,1,$B$6),INDEX('Pace of change parameters'!$E$22:$I$22,1,$B$6),P47)</f>
        <v>2.0975521867081071E-2</v>
      </c>
      <c r="T47" s="131">
        <v>1.356605044543624E-2</v>
      </c>
      <c r="U47" s="116">
        <f t="shared" si="3"/>
        <v>285675.07687154051</v>
      </c>
      <c r="V47" s="130">
        <f>IF(J47&gt;INDEX('Pace of change parameters'!$E$24:$I$24,1,$B$6),0,IF(J47&lt;INDEX('Pace of change parameters'!$E$23:$I$23,1,$B$6),1,(J47-INDEX('Pace of change parameters'!$E$24:$I$24,1,$B$6))/(INDEX('Pace of change parameters'!$E$23:$I$23,1,$B$6)-INDEX('Pace of change parameters'!$E$24:$I$24,1,$B$6))))</f>
        <v>1</v>
      </c>
      <c r="W47" s="131">
        <f>MIN(S47, S47+(INDEX('Pace of change parameters'!$E$25:$I$25,1,$B$6)-S47)*(1-V47))</f>
        <v>2.0975521867081071E-2</v>
      </c>
      <c r="X47" s="131">
        <v>1.356605044543624E-2</v>
      </c>
      <c r="Y47" s="107">
        <f t="shared" si="4"/>
        <v>285675.07687154051</v>
      </c>
      <c r="Z47" s="96">
        <v>0</v>
      </c>
      <c r="AA47" s="98">
        <f t="shared" si="7"/>
        <v>291122.98389505292</v>
      </c>
      <c r="AB47" s="98">
        <f>IF(INDEX('Pace of change parameters'!$E$27:$I$27,1,$B$6)=1,MAX(AA47,Y47),Y47)</f>
        <v>285675.07687154051</v>
      </c>
      <c r="AC47" s="96">
        <f t="shared" si="5"/>
        <v>2.0975521867081071E-2</v>
      </c>
      <c r="AD47" s="142">
        <v>1.356605044543624E-2</v>
      </c>
      <c r="AE47" s="55">
        <f>IF(ROUND(AB47,0)/D47 &gt; (1+'Pace of change parameters'!$H$25), ROUND(AB47,0), ROUNDUP(AB47,0))</f>
        <v>285675</v>
      </c>
      <c r="AF47" s="55">
        <v>1292.996634238616</v>
      </c>
      <c r="AG47" s="16">
        <f t="shared" si="10"/>
        <v>2.0975247135515351E-2</v>
      </c>
      <c r="AH47" s="16">
        <f t="shared" si="10"/>
        <v>1.3565777707665205E-2</v>
      </c>
      <c r="AI47" s="55"/>
      <c r="AJ47" s="55">
        <v>291122.98389505292</v>
      </c>
      <c r="AK47" s="55">
        <v>1317.6548116769275</v>
      </c>
      <c r="AL47" s="16">
        <f t="shared" si="8"/>
        <v>-1.8713685268549107E-2</v>
      </c>
      <c r="AM47" s="57">
        <f t="shared" si="8"/>
        <v>-1.8713685268549218E-2</v>
      </c>
      <c r="AN47" s="10"/>
    </row>
    <row r="48" spans="1:40" x14ac:dyDescent="0.2">
      <c r="A48" s="188" t="s">
        <v>143</v>
      </c>
      <c r="B48" s="188" t="s">
        <v>144</v>
      </c>
      <c r="D48" s="67">
        <v>340881</v>
      </c>
      <c r="E48" s="72">
        <v>1303.6700685515098</v>
      </c>
      <c r="F48" s="54"/>
      <c r="G48" s="87">
        <v>346604.10823724634</v>
      </c>
      <c r="H48" s="80">
        <v>1321.9467426308304</v>
      </c>
      <c r="I48" s="89"/>
      <c r="J48" s="102">
        <f t="shared" si="9"/>
        <v>-1.6511945765308012E-2</v>
      </c>
      <c r="K48" s="125">
        <f t="shared" si="9"/>
        <v>-1.3825575183874617E-2</v>
      </c>
      <c r="L48" s="102">
        <v>1.6334578246595122E-2</v>
      </c>
      <c r="M48" s="96">
        <f>INDEX('Pace of change parameters'!$E$20:$I$20,1,$B$6)</f>
        <v>1.356605044543624E-2</v>
      </c>
      <c r="N48" s="107">
        <f>IF(INDEX('Pace of change parameters'!$E$28:$I$28,1,$B$6)=1,(1+L48)*D48,D48)</f>
        <v>346449.14736727759</v>
      </c>
      <c r="O48" s="93">
        <f>IF(K48&lt;INDEX('Pace of change parameters'!$E$16:$I$16,1,$B$6),1,IF(K48&gt;INDEX('Pace of change parameters'!$E$17:$I$17,1,$B$6),0,(K48-INDEX('Pace of change parameters'!$E$17:$I$17,1,$B$6))/(INDEX('Pace of change parameters'!$E$16:$I$16,1,$B$6)-INDEX('Pace of change parameters'!$E$17:$I$17,1,$B$6))))</f>
        <v>0</v>
      </c>
      <c r="P48" s="56">
        <v>1.6334578246595122E-2</v>
      </c>
      <c r="Q48" s="56">
        <v>1.356605044543624E-2</v>
      </c>
      <c r="R48" s="9">
        <f>IF(INDEX('Pace of change parameters'!$E$29:$I$29,1,$B$6)=1,D48*(1+P48),D48)</f>
        <v>346449.14736727759</v>
      </c>
      <c r="S48" s="102">
        <f>IF(P48&lt;INDEX('Pace of change parameters'!$E$22:$I$22,1,$B$6),INDEX('Pace of change parameters'!$E$22:$I$22,1,$B$6),P48)</f>
        <v>2.0783552784106655E-2</v>
      </c>
      <c r="T48" s="131">
        <v>1.8002905834433758E-2</v>
      </c>
      <c r="U48" s="116">
        <f t="shared" si="3"/>
        <v>347965.7182565991</v>
      </c>
      <c r="V48" s="130">
        <f>IF(J48&gt;INDEX('Pace of change parameters'!$E$24:$I$24,1,$B$6),0,IF(J48&lt;INDEX('Pace of change parameters'!$E$23:$I$23,1,$B$6),1,(J48-INDEX('Pace of change parameters'!$E$24:$I$24,1,$B$6))/(INDEX('Pace of change parameters'!$E$23:$I$23,1,$B$6)-INDEX('Pace of change parameters'!$E$24:$I$24,1,$B$6))))</f>
        <v>1</v>
      </c>
      <c r="W48" s="131">
        <f>MIN(S48, S48+(INDEX('Pace of change parameters'!$E$25:$I$25,1,$B$6)-S48)*(1-V48))</f>
        <v>2.0783552784106655E-2</v>
      </c>
      <c r="X48" s="131">
        <v>1.8002905834433758E-2</v>
      </c>
      <c r="Y48" s="107">
        <f t="shared" si="4"/>
        <v>347965.7182565991</v>
      </c>
      <c r="Z48" s="96">
        <v>0</v>
      </c>
      <c r="AA48" s="98">
        <f t="shared" si="7"/>
        <v>354236.73700551642</v>
      </c>
      <c r="AB48" s="98">
        <f>IF(INDEX('Pace of change parameters'!$E$27:$I$27,1,$B$6)=1,MAX(AA48,Y48),Y48)</f>
        <v>347965.7182565991</v>
      </c>
      <c r="AC48" s="96">
        <f t="shared" si="5"/>
        <v>2.0783552784106707E-2</v>
      </c>
      <c r="AD48" s="142">
        <v>1.8002905834433758E-2</v>
      </c>
      <c r="AE48" s="55">
        <f>IF(ROUND(AB48,0)/D48 &gt; (1+'Pace of change parameters'!$H$25), ROUND(AB48,0), ROUNDUP(AB48,0))</f>
        <v>347966</v>
      </c>
      <c r="AF48" s="55">
        <v>1327.1409926030656</v>
      </c>
      <c r="AG48" s="16">
        <f t="shared" si="10"/>
        <v>2.0784379299521039E-2</v>
      </c>
      <c r="AH48" s="16">
        <f t="shared" si="10"/>
        <v>1.8003730098393733E-2</v>
      </c>
      <c r="AI48" s="55"/>
      <c r="AJ48" s="55">
        <v>354236.73700551642</v>
      </c>
      <c r="AK48" s="55">
        <v>1351.0575595488415</v>
      </c>
      <c r="AL48" s="16">
        <f t="shared" si="8"/>
        <v>-1.7702108083213153E-2</v>
      </c>
      <c r="AM48" s="57">
        <f t="shared" si="8"/>
        <v>-1.7702108083213264E-2</v>
      </c>
      <c r="AN48" s="10"/>
    </row>
    <row r="49" spans="1:40" x14ac:dyDescent="0.2">
      <c r="A49" s="188" t="s">
        <v>145</v>
      </c>
      <c r="B49" s="188" t="s">
        <v>146</v>
      </c>
      <c r="D49" s="67">
        <v>152500</v>
      </c>
      <c r="E49" s="72">
        <v>1359.9953170695239</v>
      </c>
      <c r="F49" s="54"/>
      <c r="G49" s="87">
        <v>147691.8277498486</v>
      </c>
      <c r="H49" s="80">
        <v>1316.4804575496667</v>
      </c>
      <c r="I49" s="89"/>
      <c r="J49" s="102">
        <f t="shared" si="9"/>
        <v>3.2555438736225684E-2</v>
      </c>
      <c r="K49" s="125">
        <f t="shared" si="9"/>
        <v>3.305393503588383E-2</v>
      </c>
      <c r="L49" s="102">
        <v>1.4055379063204532E-2</v>
      </c>
      <c r="M49" s="96">
        <f>INDEX('Pace of change parameters'!$E$20:$I$20,1,$B$6)</f>
        <v>1.356605044543624E-2</v>
      </c>
      <c r="N49" s="107">
        <f>IF(INDEX('Pace of change parameters'!$E$28:$I$28,1,$B$6)=1,(1+L49)*D49,D49)</f>
        <v>154643.4453071387</v>
      </c>
      <c r="O49" s="93">
        <f>IF(K49&lt;INDEX('Pace of change parameters'!$E$16:$I$16,1,$B$6),1,IF(K49&gt;INDEX('Pace of change parameters'!$E$17:$I$17,1,$B$6),0,(K49-INDEX('Pace of change parameters'!$E$17:$I$17,1,$B$6))/(INDEX('Pace of change parameters'!$E$16:$I$16,1,$B$6)-INDEX('Pace of change parameters'!$E$17:$I$17,1,$B$6))))</f>
        <v>0</v>
      </c>
      <c r="P49" s="56">
        <v>1.4055379063204532E-2</v>
      </c>
      <c r="Q49" s="56">
        <v>1.356605044543624E-2</v>
      </c>
      <c r="R49" s="9">
        <f>IF(INDEX('Pace of change parameters'!$E$29:$I$29,1,$B$6)=1,D49*(1+P49),D49)</f>
        <v>154643.4453071387</v>
      </c>
      <c r="S49" s="102">
        <f>IF(P49&lt;INDEX('Pace of change parameters'!$E$22:$I$22,1,$B$6),INDEX('Pace of change parameters'!$E$22:$I$22,1,$B$6),P49)</f>
        <v>2.0783552784106655E-2</v>
      </c>
      <c r="T49" s="131">
        <v>2.0290977511357777E-2</v>
      </c>
      <c r="U49" s="116">
        <f t="shared" si="3"/>
        <v>155669.49179957627</v>
      </c>
      <c r="V49" s="130">
        <f>IF(J49&gt;INDEX('Pace of change parameters'!$E$24:$I$24,1,$B$6),0,IF(J49&lt;INDEX('Pace of change parameters'!$E$23:$I$23,1,$B$6),1,(J49-INDEX('Pace of change parameters'!$E$24:$I$24,1,$B$6))/(INDEX('Pace of change parameters'!$E$23:$I$23,1,$B$6)-INDEX('Pace of change parameters'!$E$24:$I$24,1,$B$6))))</f>
        <v>1</v>
      </c>
      <c r="W49" s="131">
        <f>MIN(S49, S49+(INDEX('Pace of change parameters'!$E$25:$I$25,1,$B$6)-S49)*(1-V49))</f>
        <v>2.0783552784106655E-2</v>
      </c>
      <c r="X49" s="131">
        <v>2.0290977511357777E-2</v>
      </c>
      <c r="Y49" s="107">
        <f t="shared" si="4"/>
        <v>155669.49179957627</v>
      </c>
      <c r="Z49" s="96">
        <v>0</v>
      </c>
      <c r="AA49" s="98">
        <f t="shared" si="7"/>
        <v>150944.1749278869</v>
      </c>
      <c r="AB49" s="98">
        <f>IF(INDEX('Pace of change parameters'!$E$27:$I$27,1,$B$6)=1,MAX(AA49,Y49),Y49)</f>
        <v>155669.49179957627</v>
      </c>
      <c r="AC49" s="96">
        <f t="shared" si="5"/>
        <v>2.0783552784106707E-2</v>
      </c>
      <c r="AD49" s="142">
        <v>2.0290977511357777E-2</v>
      </c>
      <c r="AE49" s="55">
        <f>IF(ROUND(AB49,0)/D49 &gt; (1+'Pace of change parameters'!$H$25), ROUND(AB49,0), ROUNDUP(AB49,0))</f>
        <v>155669</v>
      </c>
      <c r="AF49" s="55">
        <v>1387.5865677104746</v>
      </c>
      <c r="AG49" s="16">
        <f t="shared" si="10"/>
        <v>2.0780327868852533E-2</v>
      </c>
      <c r="AH49" s="16">
        <f t="shared" si="10"/>
        <v>2.0287754152274129E-2</v>
      </c>
      <c r="AI49" s="55"/>
      <c r="AJ49" s="55">
        <v>150944.1749278869</v>
      </c>
      <c r="AK49" s="55">
        <v>1345.470900462366</v>
      </c>
      <c r="AL49" s="16">
        <f t="shared" si="8"/>
        <v>3.1301804619955576E-2</v>
      </c>
      <c r="AM49" s="57">
        <f t="shared" si="8"/>
        <v>3.1301804619955576E-2</v>
      </c>
      <c r="AN49" s="10"/>
    </row>
    <row r="50" spans="1:40" x14ac:dyDescent="0.2">
      <c r="A50" s="188" t="s">
        <v>147</v>
      </c>
      <c r="B50" s="188" t="s">
        <v>148</v>
      </c>
      <c r="D50" s="67">
        <v>461351</v>
      </c>
      <c r="E50" s="72">
        <v>1402.4531813098329</v>
      </c>
      <c r="F50" s="54"/>
      <c r="G50" s="87">
        <v>462568.73416765413</v>
      </c>
      <c r="H50" s="80">
        <v>1398.363106687146</v>
      </c>
      <c r="I50" s="89"/>
      <c r="J50" s="102">
        <f t="shared" si="9"/>
        <v>-2.632547506362104E-3</v>
      </c>
      <c r="K50" s="125">
        <f t="shared" si="9"/>
        <v>2.9249016962245022E-3</v>
      </c>
      <c r="L50" s="102">
        <v>1.9213760148347969E-2</v>
      </c>
      <c r="M50" s="96">
        <f>INDEX('Pace of change parameters'!$E$20:$I$20,1,$B$6)</f>
        <v>1.356605044543624E-2</v>
      </c>
      <c r="N50" s="107">
        <f>IF(INDEX('Pace of change parameters'!$E$28:$I$28,1,$B$6)=1,(1+L50)*D50,D50)</f>
        <v>470215.28745820047</v>
      </c>
      <c r="O50" s="93">
        <f>IF(K50&lt;INDEX('Pace of change parameters'!$E$16:$I$16,1,$B$6),1,IF(K50&gt;INDEX('Pace of change parameters'!$E$17:$I$17,1,$B$6),0,(K50-INDEX('Pace of change parameters'!$E$17:$I$17,1,$B$6))/(INDEX('Pace of change parameters'!$E$16:$I$16,1,$B$6)-INDEX('Pace of change parameters'!$E$17:$I$17,1,$B$6))))</f>
        <v>0</v>
      </c>
      <c r="P50" s="56">
        <v>1.9213760148347969E-2</v>
      </c>
      <c r="Q50" s="56">
        <v>1.356605044543624E-2</v>
      </c>
      <c r="R50" s="9">
        <f>IF(INDEX('Pace of change parameters'!$E$29:$I$29,1,$B$6)=1,D50*(1+P50),D50)</f>
        <v>470215.28745820047</v>
      </c>
      <c r="S50" s="102">
        <f>IF(P50&lt;INDEX('Pace of change parameters'!$E$22:$I$22,1,$B$6),INDEX('Pace of change parameters'!$E$22:$I$22,1,$B$6),P50)</f>
        <v>2.0783552784106655E-2</v>
      </c>
      <c r="T50" s="131">
        <v>1.512714448091379E-2</v>
      </c>
      <c r="U50" s="116">
        <f t="shared" si="3"/>
        <v>470939.51286050043</v>
      </c>
      <c r="V50" s="130">
        <f>IF(J50&gt;INDEX('Pace of change parameters'!$E$24:$I$24,1,$B$6),0,IF(J50&lt;INDEX('Pace of change parameters'!$E$23:$I$23,1,$B$6),1,(J50-INDEX('Pace of change parameters'!$E$24:$I$24,1,$B$6))/(INDEX('Pace of change parameters'!$E$23:$I$23,1,$B$6)-INDEX('Pace of change parameters'!$E$24:$I$24,1,$B$6))))</f>
        <v>1</v>
      </c>
      <c r="W50" s="131">
        <f>MIN(S50, S50+(INDEX('Pace of change parameters'!$E$25:$I$25,1,$B$6)-S50)*(1-V50))</f>
        <v>2.0783552784106655E-2</v>
      </c>
      <c r="X50" s="131">
        <v>1.512714448091379E-2</v>
      </c>
      <c r="Y50" s="107">
        <f t="shared" si="4"/>
        <v>470939.51286050043</v>
      </c>
      <c r="Z50" s="96">
        <v>0</v>
      </c>
      <c r="AA50" s="98">
        <f t="shared" si="7"/>
        <v>472755.03993784904</v>
      </c>
      <c r="AB50" s="98">
        <f>IF(INDEX('Pace of change parameters'!$E$27:$I$27,1,$B$6)=1,MAX(AA50,Y50),Y50)</f>
        <v>470939.51286050043</v>
      </c>
      <c r="AC50" s="96">
        <f t="shared" si="5"/>
        <v>2.0783552784106707E-2</v>
      </c>
      <c r="AD50" s="142">
        <v>1.512714448091379E-2</v>
      </c>
      <c r="AE50" s="55">
        <f>IF(ROUND(AB50,0)/D50 &gt; (1+'Pace of change parameters'!$H$25), ROUND(AB50,0), ROUNDUP(AB50,0))</f>
        <v>470940</v>
      </c>
      <c r="AF50" s="55">
        <v>1423.6697658527012</v>
      </c>
      <c r="AG50" s="16">
        <f t="shared" si="10"/>
        <v>2.0784608681893024E-2</v>
      </c>
      <c r="AH50" s="16">
        <f t="shared" si="10"/>
        <v>1.51281945277153E-2</v>
      </c>
      <c r="AI50" s="55"/>
      <c r="AJ50" s="55">
        <v>472755.03993784904</v>
      </c>
      <c r="AK50" s="55">
        <v>1429.1567015203677</v>
      </c>
      <c r="AL50" s="16">
        <f t="shared" si="8"/>
        <v>-3.8392820478183598E-3</v>
      </c>
      <c r="AM50" s="57">
        <f t="shared" si="8"/>
        <v>-3.8392820478184708E-3</v>
      </c>
      <c r="AN50" s="10"/>
    </row>
    <row r="51" spans="1:40" x14ac:dyDescent="0.2">
      <c r="A51" s="188" t="s">
        <v>149</v>
      </c>
      <c r="B51" s="188" t="s">
        <v>150</v>
      </c>
      <c r="D51" s="67">
        <v>506117</v>
      </c>
      <c r="E51" s="72">
        <v>1504.6050273319795</v>
      </c>
      <c r="F51" s="54"/>
      <c r="G51" s="87">
        <v>511391.18149619579</v>
      </c>
      <c r="H51" s="80">
        <v>1517.2326506008849</v>
      </c>
      <c r="I51" s="89"/>
      <c r="J51" s="102">
        <f t="shared" si="9"/>
        <v>-1.0313399383941158E-2</v>
      </c>
      <c r="K51" s="125">
        <f t="shared" si="9"/>
        <v>-8.3227995811350208E-3</v>
      </c>
      <c r="L51" s="102">
        <v>1.5604680026650941E-2</v>
      </c>
      <c r="M51" s="96">
        <f>INDEX('Pace of change parameters'!$E$20:$I$20,1,$B$6)</f>
        <v>1.356605044543624E-2</v>
      </c>
      <c r="N51" s="107">
        <f>IF(INDEX('Pace of change parameters'!$E$28:$I$28,1,$B$6)=1,(1+L51)*D51,D51)</f>
        <v>514014.79384104849</v>
      </c>
      <c r="O51" s="93">
        <f>IF(K51&lt;INDEX('Pace of change parameters'!$E$16:$I$16,1,$B$6),1,IF(K51&gt;INDEX('Pace of change parameters'!$E$17:$I$17,1,$B$6),0,(K51-INDEX('Pace of change parameters'!$E$17:$I$17,1,$B$6))/(INDEX('Pace of change parameters'!$E$16:$I$16,1,$B$6)-INDEX('Pace of change parameters'!$E$17:$I$17,1,$B$6))))</f>
        <v>0</v>
      </c>
      <c r="P51" s="56">
        <v>1.5604680026650941E-2</v>
      </c>
      <c r="Q51" s="56">
        <v>1.356605044543624E-2</v>
      </c>
      <c r="R51" s="9">
        <f>IF(INDEX('Pace of change parameters'!$E$29:$I$29,1,$B$6)=1,D51*(1+P51),D51)</f>
        <v>514014.79384104849</v>
      </c>
      <c r="S51" s="102">
        <f>IF(P51&lt;INDEX('Pace of change parameters'!$E$22:$I$22,1,$B$6),INDEX('Pace of change parameters'!$E$22:$I$22,1,$B$6),P51)</f>
        <v>2.0783552784106655E-2</v>
      </c>
      <c r="T51" s="131">
        <v>1.8734527619444608E-2</v>
      </c>
      <c r="U51" s="116">
        <f t="shared" si="3"/>
        <v>516635.90938443376</v>
      </c>
      <c r="V51" s="130">
        <f>IF(J51&gt;INDEX('Pace of change parameters'!$E$24:$I$24,1,$B$6),0,IF(J51&lt;INDEX('Pace of change parameters'!$E$23:$I$23,1,$B$6),1,(J51-INDEX('Pace of change parameters'!$E$24:$I$24,1,$B$6))/(INDEX('Pace of change parameters'!$E$23:$I$23,1,$B$6)-INDEX('Pace of change parameters'!$E$24:$I$24,1,$B$6))))</f>
        <v>1</v>
      </c>
      <c r="W51" s="131">
        <f>MIN(S51, S51+(INDEX('Pace of change parameters'!$E$25:$I$25,1,$B$6)-S51)*(1-V51))</f>
        <v>2.0783552784106655E-2</v>
      </c>
      <c r="X51" s="131">
        <v>1.8734527619444608E-2</v>
      </c>
      <c r="Y51" s="107">
        <f t="shared" si="4"/>
        <v>516635.90938443376</v>
      </c>
      <c r="Z51" s="96">
        <v>0</v>
      </c>
      <c r="AA51" s="98">
        <f t="shared" si="7"/>
        <v>522652.6147884283</v>
      </c>
      <c r="AB51" s="98">
        <f>IF(INDEX('Pace of change parameters'!$E$27:$I$27,1,$B$6)=1,MAX(AA51,Y51),Y51)</f>
        <v>516635.90938443376</v>
      </c>
      <c r="AC51" s="96">
        <f t="shared" si="5"/>
        <v>2.0783552784106707E-2</v>
      </c>
      <c r="AD51" s="142">
        <v>1.8734527619444608E-2</v>
      </c>
      <c r="AE51" s="55">
        <f>IF(ROUND(AB51,0)/D51 &gt; (1+'Pace of change parameters'!$H$25), ROUND(AB51,0), ROUNDUP(AB51,0))</f>
        <v>516636</v>
      </c>
      <c r="AF51" s="55">
        <v>1532.793360617756</v>
      </c>
      <c r="AG51" s="16">
        <f t="shared" si="10"/>
        <v>2.0783731824854712E-2</v>
      </c>
      <c r="AH51" s="16">
        <f t="shared" si="10"/>
        <v>1.8734706300803206E-2</v>
      </c>
      <c r="AI51" s="55"/>
      <c r="AJ51" s="55">
        <v>522652.6147884283</v>
      </c>
      <c r="AK51" s="55">
        <v>1550.6438921352992</v>
      </c>
      <c r="AL51" s="16">
        <f t="shared" si="8"/>
        <v>-1.1511689826451676E-2</v>
      </c>
      <c r="AM51" s="57">
        <f t="shared" si="8"/>
        <v>-1.1511689826451565E-2</v>
      </c>
      <c r="AN51" s="10"/>
    </row>
    <row r="52" spans="1:40" x14ac:dyDescent="0.2">
      <c r="A52" s="188" t="s">
        <v>151</v>
      </c>
      <c r="B52" s="188" t="s">
        <v>152</v>
      </c>
      <c r="D52" s="67">
        <v>209723</v>
      </c>
      <c r="E52" s="72">
        <v>1303.9294084525848</v>
      </c>
      <c r="F52" s="54"/>
      <c r="G52" s="87">
        <v>212197.11011004943</v>
      </c>
      <c r="H52" s="80">
        <v>1311.8519184860581</v>
      </c>
      <c r="I52" s="89"/>
      <c r="J52" s="102">
        <f t="shared" si="9"/>
        <v>-1.1659490125790595E-2</v>
      </c>
      <c r="K52" s="125">
        <f t="shared" si="9"/>
        <v>-6.0391801253120159E-3</v>
      </c>
      <c r="L52" s="102">
        <v>1.9329808333079068E-2</v>
      </c>
      <c r="M52" s="96">
        <f>INDEX('Pace of change parameters'!$E$20:$I$20,1,$B$6)</f>
        <v>1.356605044543624E-2</v>
      </c>
      <c r="N52" s="107">
        <f>IF(INDEX('Pace of change parameters'!$E$28:$I$28,1,$B$6)=1,(1+L52)*D52,D52)</f>
        <v>213776.90539303835</v>
      </c>
      <c r="O52" s="93">
        <f>IF(K52&lt;INDEX('Pace of change parameters'!$E$16:$I$16,1,$B$6),1,IF(K52&gt;INDEX('Pace of change parameters'!$E$17:$I$17,1,$B$6),0,(K52-INDEX('Pace of change parameters'!$E$17:$I$17,1,$B$6))/(INDEX('Pace of change parameters'!$E$16:$I$16,1,$B$6)-INDEX('Pace of change parameters'!$E$17:$I$17,1,$B$6))))</f>
        <v>0</v>
      </c>
      <c r="P52" s="56">
        <v>1.9329808333079068E-2</v>
      </c>
      <c r="Q52" s="56">
        <v>1.356605044543624E-2</v>
      </c>
      <c r="R52" s="9">
        <f>IF(INDEX('Pace of change parameters'!$E$29:$I$29,1,$B$6)=1,D52*(1+P52),D52)</f>
        <v>213776.90539303835</v>
      </c>
      <c r="S52" s="102">
        <f>IF(P52&lt;INDEX('Pace of change parameters'!$E$22:$I$22,1,$B$6),INDEX('Pace of change parameters'!$E$22:$I$22,1,$B$6),P52)</f>
        <v>2.0783552784106655E-2</v>
      </c>
      <c r="T52" s="131">
        <v>1.5011574759097535E-2</v>
      </c>
      <c r="U52" s="116">
        <f t="shared" si="3"/>
        <v>214081.78904054122</v>
      </c>
      <c r="V52" s="130">
        <f>IF(J52&gt;INDEX('Pace of change parameters'!$E$24:$I$24,1,$B$6),0,IF(J52&lt;INDEX('Pace of change parameters'!$E$23:$I$23,1,$B$6),1,(J52-INDEX('Pace of change parameters'!$E$24:$I$24,1,$B$6))/(INDEX('Pace of change parameters'!$E$23:$I$23,1,$B$6)-INDEX('Pace of change parameters'!$E$24:$I$24,1,$B$6))))</f>
        <v>1</v>
      </c>
      <c r="W52" s="131">
        <f>MIN(S52, S52+(INDEX('Pace of change parameters'!$E$25:$I$25,1,$B$6)-S52)*(1-V52))</f>
        <v>2.0783552784106655E-2</v>
      </c>
      <c r="X52" s="131">
        <v>1.5011574759097535E-2</v>
      </c>
      <c r="Y52" s="107">
        <f t="shared" si="4"/>
        <v>214081.78904054122</v>
      </c>
      <c r="Z52" s="96">
        <v>0</v>
      </c>
      <c r="AA52" s="98">
        <f t="shared" si="7"/>
        <v>216869.9392216453</v>
      </c>
      <c r="AB52" s="98">
        <f>IF(INDEX('Pace of change parameters'!$E$27:$I$27,1,$B$6)=1,MAX(AA52,Y52),Y52)</f>
        <v>214081.78904054122</v>
      </c>
      <c r="AC52" s="96">
        <f t="shared" si="5"/>
        <v>2.0783552784106707E-2</v>
      </c>
      <c r="AD52" s="142">
        <v>1.5011574759097535E-2</v>
      </c>
      <c r="AE52" s="55">
        <f>IF(ROUND(AB52,0)/D52 &gt; (1+'Pace of change parameters'!$H$25), ROUND(AB52,0), ROUNDUP(AB52,0))</f>
        <v>214082</v>
      </c>
      <c r="AF52" s="55">
        <v>1323.5047464486267</v>
      </c>
      <c r="AG52" s="16">
        <f t="shared" si="10"/>
        <v>2.078455867978235E-2</v>
      </c>
      <c r="AH52" s="16">
        <f t="shared" si="10"/>
        <v>1.5012574966978276E-2</v>
      </c>
      <c r="AI52" s="55"/>
      <c r="AJ52" s="55">
        <v>216869.9392216453</v>
      </c>
      <c r="AK52" s="55">
        <v>1340.7404355427955</v>
      </c>
      <c r="AL52" s="16">
        <f t="shared" si="8"/>
        <v>-1.2855351145720451E-2</v>
      </c>
      <c r="AM52" s="57">
        <f t="shared" si="8"/>
        <v>-1.285535114572034E-2</v>
      </c>
      <c r="AN52" s="10"/>
    </row>
    <row r="53" spans="1:40" x14ac:dyDescent="0.2">
      <c r="A53" s="188" t="s">
        <v>153</v>
      </c>
      <c r="B53" s="188" t="s">
        <v>154</v>
      </c>
      <c r="D53" s="67">
        <v>379236</v>
      </c>
      <c r="E53" s="72">
        <v>1456.1158803086291</v>
      </c>
      <c r="F53" s="54"/>
      <c r="G53" s="87">
        <v>359877.68947871926</v>
      </c>
      <c r="H53" s="80">
        <v>1373.2166103901338</v>
      </c>
      <c r="I53" s="89"/>
      <c r="J53" s="102">
        <f t="shared" si="9"/>
        <v>5.3791360473946392E-2</v>
      </c>
      <c r="K53" s="125">
        <f t="shared" si="9"/>
        <v>6.0368676937969434E-2</v>
      </c>
      <c r="L53" s="102">
        <v>1.9892297671425307E-2</v>
      </c>
      <c r="M53" s="96">
        <f>INDEX('Pace of change parameters'!$E$20:$I$20,1,$B$6)</f>
        <v>1.356605044543624E-2</v>
      </c>
      <c r="N53" s="107">
        <f>IF(INDEX('Pace of change parameters'!$E$28:$I$28,1,$B$6)=1,(1+L53)*D53,D53)</f>
        <v>386779.87539972062</v>
      </c>
      <c r="O53" s="93">
        <f>IF(K53&lt;INDEX('Pace of change parameters'!$E$16:$I$16,1,$B$6),1,IF(K53&gt;INDEX('Pace of change parameters'!$E$17:$I$17,1,$B$6),0,(K53-INDEX('Pace of change parameters'!$E$17:$I$17,1,$B$6))/(INDEX('Pace of change parameters'!$E$16:$I$16,1,$B$6)-INDEX('Pace of change parameters'!$E$17:$I$17,1,$B$6))))</f>
        <v>0</v>
      </c>
      <c r="P53" s="56">
        <v>1.9892297671425307E-2</v>
      </c>
      <c r="Q53" s="56">
        <v>1.356605044543624E-2</v>
      </c>
      <c r="R53" s="9">
        <f>IF(INDEX('Pace of change parameters'!$E$29:$I$29,1,$B$6)=1,D53*(1+P53),D53)</f>
        <v>386779.87539972062</v>
      </c>
      <c r="S53" s="102">
        <f>IF(P53&lt;INDEX('Pace of change parameters'!$E$22:$I$22,1,$B$6),INDEX('Pace of change parameters'!$E$22:$I$22,1,$B$6),P53)</f>
        <v>2.0783552784106655E-2</v>
      </c>
      <c r="T53" s="131">
        <v>1.445177722909996E-2</v>
      </c>
      <c r="U53" s="116">
        <f t="shared" si="3"/>
        <v>387117.87142363348</v>
      </c>
      <c r="V53" s="130">
        <f>IF(J53&gt;INDEX('Pace of change parameters'!$E$24:$I$24,1,$B$6),0,IF(J53&lt;INDEX('Pace of change parameters'!$E$23:$I$23,1,$B$6),1,(J53-INDEX('Pace of change parameters'!$E$24:$I$24,1,$B$6))/(INDEX('Pace of change parameters'!$E$23:$I$23,1,$B$6)-INDEX('Pace of change parameters'!$E$24:$I$24,1,$B$6))))</f>
        <v>0.92417279052107226</v>
      </c>
      <c r="W53" s="131">
        <f>MIN(S53, S53+(INDEX('Pace of change parameters'!$E$25:$I$25,1,$B$6)-S53)*(1-V53))</f>
        <v>1.9221512268840744E-2</v>
      </c>
      <c r="X53" s="131">
        <v>1.2899425829536959E-2</v>
      </c>
      <c r="Y53" s="107">
        <f t="shared" si="4"/>
        <v>386525.48942678614</v>
      </c>
      <c r="Z53" s="96">
        <v>0</v>
      </c>
      <c r="AA53" s="98">
        <f t="shared" si="7"/>
        <v>367802.61806581402</v>
      </c>
      <c r="AB53" s="98">
        <f>IF(INDEX('Pace of change parameters'!$E$27:$I$27,1,$B$6)=1,MAX(AA53,Y53),Y53)</f>
        <v>386525.48942678614</v>
      </c>
      <c r="AC53" s="96">
        <f t="shared" si="5"/>
        <v>1.9221512268840835E-2</v>
      </c>
      <c r="AD53" s="142">
        <v>1.2899425829536959E-2</v>
      </c>
      <c r="AE53" s="55">
        <f>IF(ROUND(AB53,0)/D53 &gt; (1+'Pace of change parameters'!$H$25), ROUND(AB53,0), ROUNDUP(AB53,0))</f>
        <v>386525</v>
      </c>
      <c r="AF53" s="55">
        <v>1474.8970715575115</v>
      </c>
      <c r="AG53" s="16">
        <f t="shared" si="10"/>
        <v>1.9220221708909468E-2</v>
      </c>
      <c r="AH53" s="16">
        <f t="shared" si="10"/>
        <v>1.2898143274765683E-2</v>
      </c>
      <c r="AI53" s="55"/>
      <c r="AJ53" s="55">
        <v>367802.61806581402</v>
      </c>
      <c r="AK53" s="55">
        <v>1403.4564498970442</v>
      </c>
      <c r="AL53" s="16">
        <f t="shared" si="8"/>
        <v>5.0903340581539336E-2</v>
      </c>
      <c r="AM53" s="57">
        <f t="shared" si="8"/>
        <v>5.0903340581539336E-2</v>
      </c>
      <c r="AN53" s="10"/>
    </row>
    <row r="54" spans="1:40" x14ac:dyDescent="0.2">
      <c r="A54" s="188" t="s">
        <v>155</v>
      </c>
      <c r="B54" s="188" t="s">
        <v>156</v>
      </c>
      <c r="D54" s="67">
        <v>159280</v>
      </c>
      <c r="E54" s="72">
        <v>1377.8610445982617</v>
      </c>
      <c r="F54" s="54"/>
      <c r="G54" s="87">
        <v>155526.0299144786</v>
      </c>
      <c r="H54" s="80">
        <v>1339.8495692235906</v>
      </c>
      <c r="I54" s="89"/>
      <c r="J54" s="102">
        <f t="shared" si="9"/>
        <v>2.4137246270516055E-2</v>
      </c>
      <c r="K54" s="125">
        <f t="shared" si="9"/>
        <v>2.8369957529409628E-2</v>
      </c>
      <c r="L54" s="102">
        <v>1.7755071447236537E-2</v>
      </c>
      <c r="M54" s="96">
        <f>INDEX('Pace of change parameters'!$E$20:$I$20,1,$B$6)</f>
        <v>1.356605044543624E-2</v>
      </c>
      <c r="N54" s="107">
        <f>IF(INDEX('Pace of change parameters'!$E$28:$I$28,1,$B$6)=1,(1+L54)*D54,D54)</f>
        <v>162108.02778011584</v>
      </c>
      <c r="O54" s="93">
        <f>IF(K54&lt;INDEX('Pace of change parameters'!$E$16:$I$16,1,$B$6),1,IF(K54&gt;INDEX('Pace of change parameters'!$E$17:$I$17,1,$B$6),0,(K54-INDEX('Pace of change parameters'!$E$17:$I$17,1,$B$6))/(INDEX('Pace of change parameters'!$E$16:$I$16,1,$B$6)-INDEX('Pace of change parameters'!$E$17:$I$17,1,$B$6))))</f>
        <v>0</v>
      </c>
      <c r="P54" s="56">
        <v>1.7755071447236537E-2</v>
      </c>
      <c r="Q54" s="56">
        <v>1.356605044543624E-2</v>
      </c>
      <c r="R54" s="9">
        <f>IF(INDEX('Pace of change parameters'!$E$29:$I$29,1,$B$6)=1,D54*(1+P54),D54)</f>
        <v>162108.02778011584</v>
      </c>
      <c r="S54" s="102">
        <f>IF(P54&lt;INDEX('Pace of change parameters'!$E$22:$I$22,1,$B$6),INDEX('Pace of change parameters'!$E$22:$I$22,1,$B$6),P54)</f>
        <v>2.0783552784106655E-2</v>
      </c>
      <c r="T54" s="131">
        <v>1.6582066728307199E-2</v>
      </c>
      <c r="U54" s="116">
        <f t="shared" si="3"/>
        <v>162590.40428745252</v>
      </c>
      <c r="V54" s="130">
        <f>IF(J54&gt;INDEX('Pace of change parameters'!$E$24:$I$24,1,$B$6),0,IF(J54&lt;INDEX('Pace of change parameters'!$E$23:$I$23,1,$B$6),1,(J54-INDEX('Pace of change parameters'!$E$24:$I$24,1,$B$6))/(INDEX('Pace of change parameters'!$E$23:$I$23,1,$B$6)-INDEX('Pace of change parameters'!$E$24:$I$24,1,$B$6))))</f>
        <v>1</v>
      </c>
      <c r="W54" s="131">
        <f>MIN(S54, S54+(INDEX('Pace of change parameters'!$E$25:$I$25,1,$B$6)-S54)*(1-V54))</f>
        <v>2.0783552784106655E-2</v>
      </c>
      <c r="X54" s="131">
        <v>1.6582066728307199E-2</v>
      </c>
      <c r="Y54" s="107">
        <f t="shared" si="4"/>
        <v>162590.40428745252</v>
      </c>
      <c r="Z54" s="96">
        <v>0</v>
      </c>
      <c r="AA54" s="98">
        <f t="shared" si="7"/>
        <v>158950.89540778528</v>
      </c>
      <c r="AB54" s="98">
        <f>IF(INDEX('Pace of change parameters'!$E$27:$I$27,1,$B$6)=1,MAX(AA54,Y54),Y54)</f>
        <v>162590.40428745252</v>
      </c>
      <c r="AC54" s="96">
        <f t="shared" si="5"/>
        <v>2.0783552784106707E-2</v>
      </c>
      <c r="AD54" s="142">
        <v>1.6582066728307199E-2</v>
      </c>
      <c r="AE54" s="55">
        <f>IF(ROUND(AB54,0)/D54 &gt; (1+'Pace of change parameters'!$H$25), ROUND(AB54,0), ROUNDUP(AB54,0))</f>
        <v>162590</v>
      </c>
      <c r="AF54" s="55">
        <v>1400.7053454643822</v>
      </c>
      <c r="AG54" s="16">
        <f t="shared" si="10"/>
        <v>2.0781014565544931E-2</v>
      </c>
      <c r="AH54" s="16">
        <f t="shared" si="10"/>
        <v>1.6579538956906337E-2</v>
      </c>
      <c r="AI54" s="55"/>
      <c r="AJ54" s="55">
        <v>158950.89540778528</v>
      </c>
      <c r="AK54" s="55">
        <v>1369.3546273696709</v>
      </c>
      <c r="AL54" s="16">
        <f t="shared" si="8"/>
        <v>2.2894520869974677E-2</v>
      </c>
      <c r="AM54" s="57">
        <f t="shared" si="8"/>
        <v>2.2894520869974677E-2</v>
      </c>
      <c r="AN54" s="10"/>
    </row>
    <row r="55" spans="1:40" x14ac:dyDescent="0.2">
      <c r="A55" s="188" t="s">
        <v>157</v>
      </c>
      <c r="B55" s="188" t="s">
        <v>158</v>
      </c>
      <c r="D55" s="67">
        <v>137622</v>
      </c>
      <c r="E55" s="72">
        <v>1102.2505366943356</v>
      </c>
      <c r="F55" s="54"/>
      <c r="G55" s="87">
        <v>142268.25867801814</v>
      </c>
      <c r="H55" s="80">
        <v>1134.5937958474649</v>
      </c>
      <c r="I55" s="89"/>
      <c r="J55" s="102">
        <f t="shared" si="9"/>
        <v>-3.2658434995915475E-2</v>
      </c>
      <c r="K55" s="125">
        <f t="shared" si="9"/>
        <v>-2.8506465725005259E-2</v>
      </c>
      <c r="L55" s="102">
        <v>1.7916421863074516E-2</v>
      </c>
      <c r="M55" s="96">
        <f>INDEX('Pace of change parameters'!$E$20:$I$20,1,$B$6)</f>
        <v>1.356605044543624E-2</v>
      </c>
      <c r="N55" s="107">
        <f>IF(INDEX('Pace of change parameters'!$E$28:$I$28,1,$B$6)=1,(1+L55)*D55,D55)</f>
        <v>140087.69380964004</v>
      </c>
      <c r="O55" s="93">
        <f>IF(K55&lt;INDEX('Pace of change parameters'!$E$16:$I$16,1,$B$6),1,IF(K55&gt;INDEX('Pace of change parameters'!$E$17:$I$17,1,$B$6),0,(K55-INDEX('Pace of change parameters'!$E$17:$I$17,1,$B$6))/(INDEX('Pace of change parameters'!$E$16:$I$16,1,$B$6)-INDEX('Pace of change parameters'!$E$17:$I$17,1,$B$6))))</f>
        <v>0</v>
      </c>
      <c r="P55" s="56">
        <v>1.7916421863074516E-2</v>
      </c>
      <c r="Q55" s="56">
        <v>1.356605044543624E-2</v>
      </c>
      <c r="R55" s="9">
        <f>IF(INDEX('Pace of change parameters'!$E$29:$I$29,1,$B$6)=1,D55*(1+P55),D55)</f>
        <v>140087.69380964004</v>
      </c>
      <c r="S55" s="102">
        <f>IF(P55&lt;INDEX('Pace of change parameters'!$E$22:$I$22,1,$B$6),INDEX('Pace of change parameters'!$E$22:$I$22,1,$B$6),P55)</f>
        <v>2.0783552784106655E-2</v>
      </c>
      <c r="T55" s="131">
        <v>1.6420927821735765E-2</v>
      </c>
      <c r="U55" s="116">
        <f t="shared" si="3"/>
        <v>140482.27410125433</v>
      </c>
      <c r="V55" s="130">
        <f>IF(J55&gt;INDEX('Pace of change parameters'!$E$24:$I$24,1,$B$6),0,IF(J55&lt;INDEX('Pace of change parameters'!$E$23:$I$23,1,$B$6),1,(J55-INDEX('Pace of change parameters'!$E$24:$I$24,1,$B$6))/(INDEX('Pace of change parameters'!$E$23:$I$23,1,$B$6)-INDEX('Pace of change parameters'!$E$24:$I$24,1,$B$6))))</f>
        <v>1</v>
      </c>
      <c r="W55" s="131">
        <f>MIN(S55, S55+(INDEX('Pace of change parameters'!$E$25:$I$25,1,$B$6)-S55)*(1-V55))</f>
        <v>2.0783552784106655E-2</v>
      </c>
      <c r="X55" s="131">
        <v>1.6420927821735765E-2</v>
      </c>
      <c r="Y55" s="107">
        <f t="shared" si="4"/>
        <v>140482.27410125433</v>
      </c>
      <c r="Z55" s="96">
        <v>0</v>
      </c>
      <c r="AA55" s="98">
        <f t="shared" si="7"/>
        <v>145401.17250734373</v>
      </c>
      <c r="AB55" s="98">
        <f>IF(INDEX('Pace of change parameters'!$E$27:$I$27,1,$B$6)=1,MAX(AA55,Y55),Y55)</f>
        <v>140482.27410125433</v>
      </c>
      <c r="AC55" s="96">
        <f t="shared" si="5"/>
        <v>2.0783552784106707E-2</v>
      </c>
      <c r="AD55" s="142">
        <v>1.6420927821735765E-2</v>
      </c>
      <c r="AE55" s="55">
        <f>IF(ROUND(AB55,0)/D55 &gt; (1+'Pace of change parameters'!$H$25), ROUND(AB55,0), ROUNDUP(AB55,0))</f>
        <v>140482</v>
      </c>
      <c r="AF55" s="55">
        <v>1120.3483272328185</v>
      </c>
      <c r="AG55" s="16">
        <f t="shared" si="10"/>
        <v>2.0781561087616751E-2</v>
      </c>
      <c r="AH55" s="16">
        <f t="shared" si="10"/>
        <v>1.6418944637358379E-2</v>
      </c>
      <c r="AI55" s="55"/>
      <c r="AJ55" s="55">
        <v>145401.17250734373</v>
      </c>
      <c r="AK55" s="55">
        <v>1159.5788812537767</v>
      </c>
      <c r="AL55" s="16">
        <f t="shared" si="8"/>
        <v>-3.3831725167795867E-2</v>
      </c>
      <c r="AM55" s="57">
        <f t="shared" si="8"/>
        <v>-3.3831725167795978E-2</v>
      </c>
      <c r="AN55" s="10"/>
    </row>
    <row r="56" spans="1:40" x14ac:dyDescent="0.2">
      <c r="A56" s="188" t="s">
        <v>159</v>
      </c>
      <c r="B56" s="188" t="s">
        <v>160</v>
      </c>
      <c r="D56" s="67">
        <v>449587</v>
      </c>
      <c r="E56" s="72">
        <v>1299.3856953655475</v>
      </c>
      <c r="F56" s="54"/>
      <c r="G56" s="87">
        <v>456677.18716727814</v>
      </c>
      <c r="H56" s="80">
        <v>1311.8880698770331</v>
      </c>
      <c r="I56" s="89"/>
      <c r="J56" s="102">
        <f t="shared" si="9"/>
        <v>-1.5525599628170239E-2</v>
      </c>
      <c r="K56" s="125">
        <f t="shared" si="9"/>
        <v>-9.530061899760689E-3</v>
      </c>
      <c r="L56" s="102">
        <v>1.973875894185384E-2</v>
      </c>
      <c r="M56" s="96">
        <f>INDEX('Pace of change parameters'!$E$20:$I$20,1,$B$6)</f>
        <v>1.356605044543624E-2</v>
      </c>
      <c r="N56" s="107">
        <f>IF(INDEX('Pace of change parameters'!$E$28:$I$28,1,$B$6)=1,(1+L56)*D56,D56)</f>
        <v>458461.28941639123</v>
      </c>
      <c r="O56" s="93">
        <f>IF(K56&lt;INDEX('Pace of change parameters'!$E$16:$I$16,1,$B$6),1,IF(K56&gt;INDEX('Pace of change parameters'!$E$17:$I$17,1,$B$6),0,(K56-INDEX('Pace of change parameters'!$E$17:$I$17,1,$B$6))/(INDEX('Pace of change parameters'!$E$16:$I$16,1,$B$6)-INDEX('Pace of change parameters'!$E$17:$I$17,1,$B$6))))</f>
        <v>0</v>
      </c>
      <c r="P56" s="56">
        <v>1.973875894185384E-2</v>
      </c>
      <c r="Q56" s="56">
        <v>1.356605044543624E-2</v>
      </c>
      <c r="R56" s="9">
        <f>IF(INDEX('Pace of change parameters'!$E$29:$I$29,1,$B$6)=1,D56*(1+P56),D56)</f>
        <v>458461.28941639123</v>
      </c>
      <c r="S56" s="102">
        <f>IF(P56&lt;INDEX('Pace of change parameters'!$E$22:$I$22,1,$B$6),INDEX('Pace of change parameters'!$E$22:$I$22,1,$B$6),P56)</f>
        <v>2.0783552784106655E-2</v>
      </c>
      <c r="T56" s="131">
        <v>1.4604519915127456E-2</v>
      </c>
      <c r="U56" s="116">
        <f t="shared" si="3"/>
        <v>458931.01514554815</v>
      </c>
      <c r="V56" s="130">
        <f>IF(J56&gt;INDEX('Pace of change parameters'!$E$24:$I$24,1,$B$6),0,IF(J56&lt;INDEX('Pace of change parameters'!$E$23:$I$23,1,$B$6),1,(J56-INDEX('Pace of change parameters'!$E$24:$I$24,1,$B$6))/(INDEX('Pace of change parameters'!$E$23:$I$23,1,$B$6)-INDEX('Pace of change parameters'!$E$24:$I$24,1,$B$6))))</f>
        <v>1</v>
      </c>
      <c r="W56" s="131">
        <f>MIN(S56, S56+(INDEX('Pace of change parameters'!$E$25:$I$25,1,$B$6)-S56)*(1-V56))</f>
        <v>2.0783552784106655E-2</v>
      </c>
      <c r="X56" s="131">
        <v>1.4604519915127456E-2</v>
      </c>
      <c r="Y56" s="107">
        <f t="shared" si="4"/>
        <v>458931.01514554815</v>
      </c>
      <c r="Z56" s="96">
        <v>0</v>
      </c>
      <c r="AA56" s="98">
        <f t="shared" si="7"/>
        <v>466733.754166189</v>
      </c>
      <c r="AB56" s="98">
        <f>IF(INDEX('Pace of change parameters'!$E$27:$I$27,1,$B$6)=1,MAX(AA56,Y56),Y56)</f>
        <v>458931.01514554815</v>
      </c>
      <c r="AC56" s="96">
        <f t="shared" si="5"/>
        <v>2.0783552784106707E-2</v>
      </c>
      <c r="AD56" s="142">
        <v>1.4604519915127456E-2</v>
      </c>
      <c r="AE56" s="55">
        <f>IF(ROUND(AB56,0)/D56 &gt; (1+'Pace of change parameters'!$H$25), ROUND(AB56,0), ROUNDUP(AB56,0))</f>
        <v>458931</v>
      </c>
      <c r="AF56" s="55">
        <v>1318.3625561226104</v>
      </c>
      <c r="AG56" s="16">
        <f t="shared" si="10"/>
        <v>2.0783519096415182E-2</v>
      </c>
      <c r="AH56" s="16">
        <f t="shared" si="10"/>
        <v>1.4604486431355035E-2</v>
      </c>
      <c r="AI56" s="55"/>
      <c r="AJ56" s="55">
        <v>466733.754166189</v>
      </c>
      <c r="AK56" s="55">
        <v>1340.7773830297779</v>
      </c>
      <c r="AL56" s="16">
        <f t="shared" si="8"/>
        <v>-1.6717784168253425E-2</v>
      </c>
      <c r="AM56" s="57">
        <f t="shared" si="8"/>
        <v>-1.6717784168253425E-2</v>
      </c>
      <c r="AN56" s="10"/>
    </row>
    <row r="57" spans="1:40" x14ac:dyDescent="0.2">
      <c r="A57" s="188" t="s">
        <v>161</v>
      </c>
      <c r="B57" s="188" t="s">
        <v>162</v>
      </c>
      <c r="D57" s="67">
        <v>285246</v>
      </c>
      <c r="E57" s="72">
        <v>1283.6820303015884</v>
      </c>
      <c r="F57" s="54"/>
      <c r="G57" s="87">
        <v>269223.92419826961</v>
      </c>
      <c r="H57" s="80">
        <v>1203.9605942954001</v>
      </c>
      <c r="I57" s="89"/>
      <c r="J57" s="102">
        <f t="shared" si="9"/>
        <v>5.9512080322887462E-2</v>
      </c>
      <c r="K57" s="125">
        <f t="shared" si="9"/>
        <v>6.6215984463215749E-2</v>
      </c>
      <c r="L57" s="102">
        <v>1.9979237957188589E-2</v>
      </c>
      <c r="M57" s="96">
        <f>INDEX('Pace of change parameters'!$E$20:$I$20,1,$B$6)</f>
        <v>1.356605044543624E-2</v>
      </c>
      <c r="N57" s="107">
        <f>IF(INDEX('Pace of change parameters'!$E$28:$I$28,1,$B$6)=1,(1+L57)*D57,D57)</f>
        <v>290944.99771033623</v>
      </c>
      <c r="O57" s="93">
        <f>IF(K57&lt;INDEX('Pace of change parameters'!$E$16:$I$16,1,$B$6),1,IF(K57&gt;INDEX('Pace of change parameters'!$E$17:$I$17,1,$B$6),0,(K57-INDEX('Pace of change parameters'!$E$17:$I$17,1,$B$6))/(INDEX('Pace of change parameters'!$E$16:$I$16,1,$B$6)-INDEX('Pace of change parameters'!$E$17:$I$17,1,$B$6))))</f>
        <v>0</v>
      </c>
      <c r="P57" s="56">
        <v>1.9979237957188589E-2</v>
      </c>
      <c r="Q57" s="56">
        <v>1.356605044543624E-2</v>
      </c>
      <c r="R57" s="9">
        <f>IF(INDEX('Pace of change parameters'!$E$29:$I$29,1,$B$6)=1,D57*(1+P57),D57)</f>
        <v>290944.99771033623</v>
      </c>
      <c r="S57" s="102">
        <f>IF(P57&lt;INDEX('Pace of change parameters'!$E$22:$I$22,1,$B$6),INDEX('Pace of change parameters'!$E$22:$I$22,1,$B$6),P57)</f>
        <v>2.0783552784106655E-2</v>
      </c>
      <c r="T57" s="131">
        <v>1.4365308089216322E-2</v>
      </c>
      <c r="U57" s="116">
        <f t="shared" si="3"/>
        <v>291174.42529745528</v>
      </c>
      <c r="V57" s="130">
        <f>IF(J57&gt;INDEX('Pace of change parameters'!$E$24:$I$24,1,$B$6),0,IF(J57&lt;INDEX('Pace of change parameters'!$E$23:$I$23,1,$B$6),1,(J57-INDEX('Pace of change parameters'!$E$24:$I$24,1,$B$6))/(INDEX('Pace of change parameters'!$E$23:$I$23,1,$B$6)-INDEX('Pace of change parameters'!$E$24:$I$24,1,$B$6))))</f>
        <v>0.80975839354225088</v>
      </c>
      <c r="W57" s="131">
        <f>MIN(S57, S57+(INDEX('Pace of change parameters'!$E$25:$I$25,1,$B$6)-S57)*(1-V57))</f>
        <v>1.6864575691077022E-2</v>
      </c>
      <c r="X57" s="131">
        <v>1.0470971826133546E-2</v>
      </c>
      <c r="Y57" s="107">
        <f t="shared" si="4"/>
        <v>290056.55275757698</v>
      </c>
      <c r="Z57" s="96">
        <v>0</v>
      </c>
      <c r="AA57" s="98">
        <f t="shared" si="7"/>
        <v>275152.55060547806</v>
      </c>
      <c r="AB57" s="98">
        <f>IF(INDEX('Pace of change parameters'!$E$27:$I$27,1,$B$6)=1,MAX(AA57,Y57),Y57)</f>
        <v>290056.55275757698</v>
      </c>
      <c r="AC57" s="96">
        <f t="shared" si="5"/>
        <v>1.6864575691077022E-2</v>
      </c>
      <c r="AD57" s="142">
        <v>1.0470971826133546E-2</v>
      </c>
      <c r="AE57" s="55">
        <f>IF(ROUND(AB57,0)/D57 &gt; (1+'Pace of change parameters'!$H$25), ROUND(AB57,0), ROUNDUP(AB57,0))</f>
        <v>290057</v>
      </c>
      <c r="AF57" s="55">
        <v>1297.125428728096</v>
      </c>
      <c r="AG57" s="16">
        <f t="shared" si="10"/>
        <v>1.6866143609375772E-2</v>
      </c>
      <c r="AH57" s="16">
        <f t="shared" si="10"/>
        <v>1.0472529886041304E-2</v>
      </c>
      <c r="AI57" s="55"/>
      <c r="AJ57" s="55">
        <v>275152.55060547806</v>
      </c>
      <c r="AK57" s="55">
        <v>1230.4732179184086</v>
      </c>
      <c r="AL57" s="16">
        <f t="shared" si="8"/>
        <v>5.4167949240246704E-2</v>
      </c>
      <c r="AM57" s="57">
        <f t="shared" si="8"/>
        <v>5.4167949240246704E-2</v>
      </c>
      <c r="AN57" s="10"/>
    </row>
    <row r="58" spans="1:40" x14ac:dyDescent="0.2">
      <c r="A58" s="188" t="s">
        <v>163</v>
      </c>
      <c r="B58" s="188" t="s">
        <v>164</v>
      </c>
      <c r="D58" s="67">
        <v>452107</v>
      </c>
      <c r="E58" s="72">
        <v>1429.9914724954913</v>
      </c>
      <c r="F58" s="54"/>
      <c r="G58" s="87">
        <v>426505.70412702468</v>
      </c>
      <c r="H58" s="80">
        <v>1345.7629400648132</v>
      </c>
      <c r="I58" s="89"/>
      <c r="J58" s="102">
        <f t="shared" si="9"/>
        <v>6.0025682248204149E-2</v>
      </c>
      <c r="K58" s="125">
        <f t="shared" si="9"/>
        <v>6.2587941696939264E-2</v>
      </c>
      <c r="L58" s="102">
        <v>1.6016009189985914E-2</v>
      </c>
      <c r="M58" s="96">
        <f>INDEX('Pace of change parameters'!$E$20:$I$20,1,$B$6)</f>
        <v>1.356605044543624E-2</v>
      </c>
      <c r="N58" s="107">
        <f>IF(INDEX('Pace of change parameters'!$E$28:$I$28,1,$B$6)=1,(1+L58)*D58,D58)</f>
        <v>459347.94986685697</v>
      </c>
      <c r="O58" s="93">
        <f>IF(K58&lt;INDEX('Pace of change parameters'!$E$16:$I$16,1,$B$6),1,IF(K58&gt;INDEX('Pace of change parameters'!$E$17:$I$17,1,$B$6),0,(K58-INDEX('Pace of change parameters'!$E$17:$I$17,1,$B$6))/(INDEX('Pace of change parameters'!$E$16:$I$16,1,$B$6)-INDEX('Pace of change parameters'!$E$17:$I$17,1,$B$6))))</f>
        <v>0</v>
      </c>
      <c r="P58" s="56">
        <v>1.6016009189985914E-2</v>
      </c>
      <c r="Q58" s="56">
        <v>1.356605044543624E-2</v>
      </c>
      <c r="R58" s="9">
        <f>IF(INDEX('Pace of change parameters'!$E$29:$I$29,1,$B$6)=1,D58*(1+P58),D58)</f>
        <v>459347.94986685697</v>
      </c>
      <c r="S58" s="102">
        <f>IF(P58&lt;INDEX('Pace of change parameters'!$E$22:$I$22,1,$B$6),INDEX('Pace of change parameters'!$E$22:$I$22,1,$B$6),P58)</f>
        <v>2.0783552784106655E-2</v>
      </c>
      <c r="T58" s="131">
        <v>1.832209787708261E-2</v>
      </c>
      <c r="U58" s="116">
        <f t="shared" si="3"/>
        <v>461503.38969856413</v>
      </c>
      <c r="V58" s="130">
        <f>IF(J58&gt;INDEX('Pace of change parameters'!$E$24:$I$24,1,$B$6),0,IF(J58&lt;INDEX('Pace of change parameters'!$E$23:$I$23,1,$B$6),1,(J58-INDEX('Pace of change parameters'!$E$24:$I$24,1,$B$6))/(INDEX('Pace of change parameters'!$E$23:$I$23,1,$B$6)-INDEX('Pace of change parameters'!$E$24:$I$24,1,$B$6))))</f>
        <v>0.79948635503591714</v>
      </c>
      <c r="W58" s="131">
        <f>MIN(S58, S58+(INDEX('Pace of change parameters'!$E$25:$I$25,1,$B$6)-S58)*(1-V58))</f>
        <v>1.6652971697846547E-2</v>
      </c>
      <c r="X58" s="131">
        <v>1.4201477020937547E-2</v>
      </c>
      <c r="Y58" s="107">
        <f t="shared" si="4"/>
        <v>459635.92507539829</v>
      </c>
      <c r="Z58" s="96">
        <v>0</v>
      </c>
      <c r="AA58" s="98">
        <f t="shared" si="7"/>
        <v>435897.85970102315</v>
      </c>
      <c r="AB58" s="98">
        <f>IF(INDEX('Pace of change parameters'!$E$27:$I$27,1,$B$6)=1,MAX(AA58,Y58),Y58)</f>
        <v>459635.92507539829</v>
      </c>
      <c r="AC58" s="96">
        <f t="shared" si="5"/>
        <v>1.6652971697846519E-2</v>
      </c>
      <c r="AD58" s="142">
        <v>1.4201477020937547E-2</v>
      </c>
      <c r="AE58" s="55">
        <f>IF(ROUND(AB58,0)/D58 &gt; (1+'Pace of change parameters'!$H$25), ROUND(AB58,0), ROUNDUP(AB58,0))</f>
        <v>459636</v>
      </c>
      <c r="AF58" s="55">
        <v>1450.2996999435361</v>
      </c>
      <c r="AG58" s="16">
        <f t="shared" si="10"/>
        <v>1.6653137421008823E-2</v>
      </c>
      <c r="AH58" s="16">
        <f t="shared" si="10"/>
        <v>1.4201642344485288E-2</v>
      </c>
      <c r="AI58" s="55"/>
      <c r="AJ58" s="55">
        <v>435897.85970102315</v>
      </c>
      <c r="AK58" s="55">
        <v>1375.3982175687358</v>
      </c>
      <c r="AL58" s="16">
        <f t="shared" si="8"/>
        <v>5.4458033621129776E-2</v>
      </c>
      <c r="AM58" s="57">
        <f t="shared" si="8"/>
        <v>5.4458033621129776E-2</v>
      </c>
      <c r="AN58" s="10"/>
    </row>
    <row r="59" spans="1:40" x14ac:dyDescent="0.2">
      <c r="A59" s="188" t="s">
        <v>165</v>
      </c>
      <c r="B59" s="188" t="s">
        <v>166</v>
      </c>
      <c r="D59" s="67">
        <v>391673</v>
      </c>
      <c r="E59" s="72">
        <v>1281.237311027201</v>
      </c>
      <c r="F59" s="54"/>
      <c r="G59" s="87">
        <v>389096.35172433069</v>
      </c>
      <c r="H59" s="80">
        <v>1266.8093328188402</v>
      </c>
      <c r="I59" s="89"/>
      <c r="J59" s="102">
        <f t="shared" si="9"/>
        <v>6.6221342457994936E-3</v>
      </c>
      <c r="K59" s="125">
        <f t="shared" si="9"/>
        <v>1.1389226329945323E-2</v>
      </c>
      <c r="L59" s="102">
        <v>1.8366027051809342E-2</v>
      </c>
      <c r="M59" s="96">
        <f>INDEX('Pace of change parameters'!$E$20:$I$20,1,$B$6)</f>
        <v>1.356605044543624E-2</v>
      </c>
      <c r="N59" s="107">
        <f>IF(INDEX('Pace of change parameters'!$E$28:$I$28,1,$B$6)=1,(1+L59)*D59,D59)</f>
        <v>398866.47691346332</v>
      </c>
      <c r="O59" s="93">
        <f>IF(K59&lt;INDEX('Pace of change parameters'!$E$16:$I$16,1,$B$6),1,IF(K59&gt;INDEX('Pace of change parameters'!$E$17:$I$17,1,$B$6),0,(K59-INDEX('Pace of change parameters'!$E$17:$I$17,1,$B$6))/(INDEX('Pace of change parameters'!$E$16:$I$16,1,$B$6)-INDEX('Pace of change parameters'!$E$17:$I$17,1,$B$6))))</f>
        <v>0</v>
      </c>
      <c r="P59" s="56">
        <v>1.8366027051809342E-2</v>
      </c>
      <c r="Q59" s="56">
        <v>1.356605044543624E-2</v>
      </c>
      <c r="R59" s="9">
        <f>IF(INDEX('Pace of change parameters'!$E$29:$I$29,1,$B$6)=1,D59*(1+P59),D59)</f>
        <v>398866.47691346332</v>
      </c>
      <c r="S59" s="102">
        <f>IF(P59&lt;INDEX('Pace of change parameters'!$E$22:$I$22,1,$B$6),INDEX('Pace of change parameters'!$E$22:$I$22,1,$B$6),P59)</f>
        <v>2.0783552784106655E-2</v>
      </c>
      <c r="T59" s="131">
        <v>1.5972181387793549E-2</v>
      </c>
      <c r="U59" s="116">
        <f t="shared" si="3"/>
        <v>399813.35646960943</v>
      </c>
      <c r="V59" s="130">
        <f>IF(J59&gt;INDEX('Pace of change parameters'!$E$24:$I$24,1,$B$6),0,IF(J59&lt;INDEX('Pace of change parameters'!$E$23:$I$23,1,$B$6),1,(J59-INDEX('Pace of change parameters'!$E$24:$I$24,1,$B$6))/(INDEX('Pace of change parameters'!$E$23:$I$23,1,$B$6)-INDEX('Pace of change parameters'!$E$24:$I$24,1,$B$6))))</f>
        <v>1</v>
      </c>
      <c r="W59" s="131">
        <f>MIN(S59, S59+(INDEX('Pace of change parameters'!$E$25:$I$25,1,$B$6)-S59)*(1-V59))</f>
        <v>2.0783552784106655E-2</v>
      </c>
      <c r="X59" s="131">
        <v>1.5972181387793549E-2</v>
      </c>
      <c r="Y59" s="107">
        <f t="shared" si="4"/>
        <v>399813.35646960943</v>
      </c>
      <c r="Z59" s="96">
        <v>0</v>
      </c>
      <c r="AA59" s="98">
        <f t="shared" si="7"/>
        <v>397664.70950550056</v>
      </c>
      <c r="AB59" s="98">
        <f>IF(INDEX('Pace of change parameters'!$E$27:$I$27,1,$B$6)=1,MAX(AA59,Y59),Y59)</f>
        <v>399813.35646960943</v>
      </c>
      <c r="AC59" s="96">
        <f t="shared" si="5"/>
        <v>2.0783552784106707E-2</v>
      </c>
      <c r="AD59" s="142">
        <v>1.5972181387793549E-2</v>
      </c>
      <c r="AE59" s="55">
        <f>IF(ROUND(AB59,0)/D59 &gt; (1+'Pace of change parameters'!$H$25), ROUND(AB59,0), ROUNDUP(AB59,0))</f>
        <v>399813</v>
      </c>
      <c r="AF59" s="55">
        <v>1301.7003051756647</v>
      </c>
      <c r="AG59" s="16">
        <f t="shared" si="10"/>
        <v>2.0782642663650597E-2</v>
      </c>
      <c r="AH59" s="16">
        <f t="shared" si="10"/>
        <v>1.5971275557107978E-2</v>
      </c>
      <c r="AI59" s="55"/>
      <c r="AJ59" s="55">
        <v>397664.70950550056</v>
      </c>
      <c r="AK59" s="55">
        <v>1294.7059593382457</v>
      </c>
      <c r="AL59" s="16">
        <f t="shared" si="8"/>
        <v>5.4022658866834661E-3</v>
      </c>
      <c r="AM59" s="57">
        <f t="shared" si="8"/>
        <v>5.4022658866834661E-3</v>
      </c>
      <c r="AN59" s="10"/>
    </row>
    <row r="60" spans="1:40" x14ac:dyDescent="0.2">
      <c r="A60" s="188" t="s">
        <v>167</v>
      </c>
      <c r="B60" s="188" t="s">
        <v>168</v>
      </c>
      <c r="D60" s="67">
        <v>301955</v>
      </c>
      <c r="E60" s="72">
        <v>1210.2571990089664</v>
      </c>
      <c r="F60" s="54"/>
      <c r="G60" s="87">
        <v>290835.72192436375</v>
      </c>
      <c r="H60" s="80">
        <v>1158.4597402724432</v>
      </c>
      <c r="I60" s="89"/>
      <c r="J60" s="102">
        <f t="shared" si="9"/>
        <v>3.8232160760939715E-2</v>
      </c>
      <c r="K60" s="125">
        <f t="shared" si="9"/>
        <v>4.4712351181355414E-2</v>
      </c>
      <c r="L60" s="102">
        <v>1.989228580857616E-2</v>
      </c>
      <c r="M60" s="96">
        <f>INDEX('Pace of change parameters'!$E$20:$I$20,1,$B$6)</f>
        <v>1.356605044543624E-2</v>
      </c>
      <c r="N60" s="107">
        <f>IF(INDEX('Pace of change parameters'!$E$28:$I$28,1,$B$6)=1,(1+L60)*D60,D60)</f>
        <v>307961.5751613286</v>
      </c>
      <c r="O60" s="93">
        <f>IF(K60&lt;INDEX('Pace of change parameters'!$E$16:$I$16,1,$B$6),1,IF(K60&gt;INDEX('Pace of change parameters'!$E$17:$I$17,1,$B$6),0,(K60-INDEX('Pace of change parameters'!$E$17:$I$17,1,$B$6))/(INDEX('Pace of change parameters'!$E$16:$I$16,1,$B$6)-INDEX('Pace of change parameters'!$E$17:$I$17,1,$B$6))))</f>
        <v>0</v>
      </c>
      <c r="P60" s="56">
        <v>1.989228580857616E-2</v>
      </c>
      <c r="Q60" s="56">
        <v>1.356605044543624E-2</v>
      </c>
      <c r="R60" s="9">
        <f>IF(INDEX('Pace of change parameters'!$E$29:$I$29,1,$B$6)=1,D60*(1+P60),D60)</f>
        <v>307961.5751613286</v>
      </c>
      <c r="S60" s="102">
        <f>IF(P60&lt;INDEX('Pace of change parameters'!$E$22:$I$22,1,$B$6),INDEX('Pace of change parameters'!$E$22:$I$22,1,$B$6),P60)</f>
        <v>2.0783552784106655E-2</v>
      </c>
      <c r="T60" s="131">
        <v>1.445178902866795E-2</v>
      </c>
      <c r="U60" s="116">
        <f t="shared" si="3"/>
        <v>308230.69768092496</v>
      </c>
      <c r="V60" s="130">
        <f>IF(J60&gt;INDEX('Pace of change parameters'!$E$24:$I$24,1,$B$6),0,IF(J60&lt;INDEX('Pace of change parameters'!$E$23:$I$23,1,$B$6),1,(J60-INDEX('Pace of change parameters'!$E$24:$I$24,1,$B$6))/(INDEX('Pace of change parameters'!$E$23:$I$23,1,$B$6)-INDEX('Pace of change parameters'!$E$24:$I$24,1,$B$6))))</f>
        <v>1</v>
      </c>
      <c r="W60" s="131">
        <f>MIN(S60, S60+(INDEX('Pace of change parameters'!$E$25:$I$25,1,$B$6)-S60)*(1-V60))</f>
        <v>2.0783552784106655E-2</v>
      </c>
      <c r="X60" s="131">
        <v>1.445178902866795E-2</v>
      </c>
      <c r="Y60" s="107">
        <f t="shared" si="4"/>
        <v>308230.69768092496</v>
      </c>
      <c r="Z60" s="96">
        <v>0</v>
      </c>
      <c r="AA60" s="98">
        <f t="shared" si="7"/>
        <v>297240.26545181969</v>
      </c>
      <c r="AB60" s="98">
        <f>IF(INDEX('Pace of change parameters'!$E$27:$I$27,1,$B$6)=1,MAX(AA60,Y60),Y60)</f>
        <v>308230.69768092496</v>
      </c>
      <c r="AC60" s="96">
        <f t="shared" si="5"/>
        <v>2.0783552784106707E-2</v>
      </c>
      <c r="AD60" s="142">
        <v>1.445178902866795E-2</v>
      </c>
      <c r="AE60" s="55">
        <f>IF(ROUND(AB60,0)/D60 &gt; (1+'Pace of change parameters'!$H$25), ROUND(AB60,0), ROUNDUP(AB60,0))</f>
        <v>308231</v>
      </c>
      <c r="AF60" s="55">
        <v>1227.7487849198174</v>
      </c>
      <c r="AG60" s="16">
        <f t="shared" si="10"/>
        <v>2.0784553989833032E-2</v>
      </c>
      <c r="AH60" s="16">
        <f t="shared" si="10"/>
        <v>1.4452784024068688E-2</v>
      </c>
      <c r="AI60" s="55"/>
      <c r="AJ60" s="55">
        <v>297240.26545181969</v>
      </c>
      <c r="AK60" s="55">
        <v>1183.9703817517238</v>
      </c>
      <c r="AL60" s="16">
        <f t="shared" si="8"/>
        <v>3.6975927643833284E-2</v>
      </c>
      <c r="AM60" s="57">
        <f t="shared" si="8"/>
        <v>3.6975927643833284E-2</v>
      </c>
      <c r="AN60" s="10"/>
    </row>
    <row r="61" spans="1:40" x14ac:dyDescent="0.2">
      <c r="A61" s="188" t="s">
        <v>169</v>
      </c>
      <c r="B61" s="188" t="s">
        <v>170</v>
      </c>
      <c r="D61" s="67">
        <v>190066</v>
      </c>
      <c r="E61" s="72">
        <v>1317.6755894828596</v>
      </c>
      <c r="F61" s="54"/>
      <c r="G61" s="87">
        <v>179207.49794073473</v>
      </c>
      <c r="H61" s="80">
        <v>1240.1794274943759</v>
      </c>
      <c r="I61" s="89"/>
      <c r="J61" s="102">
        <f t="shared" si="9"/>
        <v>6.0591784294964368E-2</v>
      </c>
      <c r="K61" s="125">
        <f t="shared" si="9"/>
        <v>6.2487862861146493E-2</v>
      </c>
      <c r="L61" s="102">
        <v>1.5378058507460768E-2</v>
      </c>
      <c r="M61" s="96">
        <f>INDEX('Pace of change parameters'!$E$20:$I$20,1,$B$6)</f>
        <v>1.356605044543624E-2</v>
      </c>
      <c r="N61" s="107">
        <f>IF(INDEX('Pace of change parameters'!$E$28:$I$28,1,$B$6)=1,(1+L61)*D61,D61)</f>
        <v>192988.84606827903</v>
      </c>
      <c r="O61" s="93">
        <f>IF(K61&lt;INDEX('Pace of change parameters'!$E$16:$I$16,1,$B$6),1,IF(K61&gt;INDEX('Pace of change parameters'!$E$17:$I$17,1,$B$6),0,(K61-INDEX('Pace of change parameters'!$E$17:$I$17,1,$B$6))/(INDEX('Pace of change parameters'!$E$16:$I$16,1,$B$6)-INDEX('Pace of change parameters'!$E$17:$I$17,1,$B$6))))</f>
        <v>0</v>
      </c>
      <c r="P61" s="56">
        <v>1.5378058507460768E-2</v>
      </c>
      <c r="Q61" s="56">
        <v>1.356605044543624E-2</v>
      </c>
      <c r="R61" s="9">
        <f>IF(INDEX('Pace of change parameters'!$E$29:$I$29,1,$B$6)=1,D61*(1+P61),D61)</f>
        <v>192988.84606827903</v>
      </c>
      <c r="S61" s="102">
        <f>IF(P61&lt;INDEX('Pace of change parameters'!$E$22:$I$22,1,$B$6),INDEX('Pace of change parameters'!$E$22:$I$22,1,$B$6),P61)</f>
        <v>2.0783552784106655E-2</v>
      </c>
      <c r="T61" s="131">
        <v>1.8961898266629973E-2</v>
      </c>
      <c r="U61" s="116">
        <f t="shared" si="3"/>
        <v>194016.24674346403</v>
      </c>
      <c r="V61" s="130">
        <f>IF(J61&gt;INDEX('Pace of change parameters'!$E$24:$I$24,1,$B$6),0,IF(J61&lt;INDEX('Pace of change parameters'!$E$23:$I$23,1,$B$6),1,(J61-INDEX('Pace of change parameters'!$E$24:$I$24,1,$B$6))/(INDEX('Pace of change parameters'!$E$23:$I$23,1,$B$6)-INDEX('Pace of change parameters'!$E$24:$I$24,1,$B$6))))</f>
        <v>0.78816431410071275</v>
      </c>
      <c r="W61" s="131">
        <f>MIN(S61, S61+(INDEX('Pace of change parameters'!$E$25:$I$25,1,$B$6)-S61)*(1-V61))</f>
        <v>1.6419737654581337E-2</v>
      </c>
      <c r="X61" s="131">
        <v>1.4605870648494834E-2</v>
      </c>
      <c r="Y61" s="107">
        <f t="shared" si="4"/>
        <v>193186.83385705567</v>
      </c>
      <c r="Z61" s="96">
        <v>0</v>
      </c>
      <c r="AA61" s="98">
        <f t="shared" si="7"/>
        <v>183153.85712045885</v>
      </c>
      <c r="AB61" s="98">
        <f>IF(INDEX('Pace of change parameters'!$E$27:$I$27,1,$B$6)=1,MAX(AA61,Y61),Y61)</f>
        <v>193186.83385705567</v>
      </c>
      <c r="AC61" s="96">
        <f t="shared" si="5"/>
        <v>1.6419737654581379E-2</v>
      </c>
      <c r="AD61" s="142">
        <v>1.4605870648494834E-2</v>
      </c>
      <c r="AE61" s="55">
        <f>IF(ROUND(AB61,0)/D61 &gt; (1+'Pace of change parameters'!$H$25), ROUND(AB61,0), ROUNDUP(AB61,0))</f>
        <v>193187</v>
      </c>
      <c r="AF61" s="55">
        <v>1336.9225384676097</v>
      </c>
      <c r="AG61" s="16">
        <f t="shared" si="10"/>
        <v>1.6420611787484329E-2</v>
      </c>
      <c r="AH61" s="16">
        <f t="shared" si="10"/>
        <v>1.4606743221450946E-2</v>
      </c>
      <c r="AI61" s="55"/>
      <c r="AJ61" s="55">
        <v>183153.85712045885</v>
      </c>
      <c r="AK61" s="55">
        <v>1267.4896322817669</v>
      </c>
      <c r="AL61" s="16">
        <f t="shared" si="8"/>
        <v>5.4779861244977468E-2</v>
      </c>
      <c r="AM61" s="57">
        <f t="shared" si="8"/>
        <v>5.4779861244977468E-2</v>
      </c>
      <c r="AN61" s="10"/>
    </row>
    <row r="62" spans="1:40" x14ac:dyDescent="0.2">
      <c r="A62" s="188" t="s">
        <v>171</v>
      </c>
      <c r="B62" s="188" t="s">
        <v>172</v>
      </c>
      <c r="D62" s="67">
        <v>197504</v>
      </c>
      <c r="E62" s="72">
        <v>1209.0443318925575</v>
      </c>
      <c r="F62" s="54"/>
      <c r="G62" s="87">
        <v>191222.24868549162</v>
      </c>
      <c r="H62" s="80">
        <v>1166.9524868041908</v>
      </c>
      <c r="I62" s="89"/>
      <c r="J62" s="102">
        <f t="shared" si="9"/>
        <v>3.2850525279828346E-2</v>
      </c>
      <c r="K62" s="125">
        <f t="shared" si="9"/>
        <v>3.6069887646959176E-2</v>
      </c>
      <c r="L62" s="102">
        <v>1.672530371543024E-2</v>
      </c>
      <c r="M62" s="96">
        <f>INDEX('Pace of change parameters'!$E$20:$I$20,1,$B$6)</f>
        <v>1.356605044543624E-2</v>
      </c>
      <c r="N62" s="107">
        <f>IF(INDEX('Pace of change parameters'!$E$28:$I$28,1,$B$6)=1,(1+L62)*D62,D62)</f>
        <v>200807.31438501235</v>
      </c>
      <c r="O62" s="93">
        <f>IF(K62&lt;INDEX('Pace of change parameters'!$E$16:$I$16,1,$B$6),1,IF(K62&gt;INDEX('Pace of change parameters'!$E$17:$I$17,1,$B$6),0,(K62-INDEX('Pace of change parameters'!$E$17:$I$17,1,$B$6))/(INDEX('Pace of change parameters'!$E$16:$I$16,1,$B$6)-INDEX('Pace of change parameters'!$E$17:$I$17,1,$B$6))))</f>
        <v>0</v>
      </c>
      <c r="P62" s="56">
        <v>1.672530371543024E-2</v>
      </c>
      <c r="Q62" s="56">
        <v>1.356605044543624E-2</v>
      </c>
      <c r="R62" s="9">
        <f>IF(INDEX('Pace of change parameters'!$E$29:$I$29,1,$B$6)=1,D62*(1+P62),D62)</f>
        <v>200807.31438501235</v>
      </c>
      <c r="S62" s="102">
        <f>IF(P62&lt;INDEX('Pace of change parameters'!$E$22:$I$22,1,$B$6),INDEX('Pace of change parameters'!$E$22:$I$22,1,$B$6),P62)</f>
        <v>2.0783552784106655E-2</v>
      </c>
      <c r="T62" s="131">
        <v>1.761168938569968E-2</v>
      </c>
      <c r="U62" s="116">
        <f t="shared" si="3"/>
        <v>201608.8348090722</v>
      </c>
      <c r="V62" s="130">
        <f>IF(J62&gt;INDEX('Pace of change parameters'!$E$24:$I$24,1,$B$6),0,IF(J62&lt;INDEX('Pace of change parameters'!$E$23:$I$23,1,$B$6),1,(J62-INDEX('Pace of change parameters'!$E$24:$I$24,1,$B$6))/(INDEX('Pace of change parameters'!$E$23:$I$23,1,$B$6)-INDEX('Pace of change parameters'!$E$24:$I$24,1,$B$6))))</f>
        <v>1</v>
      </c>
      <c r="W62" s="131">
        <f>MIN(S62, S62+(INDEX('Pace of change parameters'!$E$25:$I$25,1,$B$6)-S62)*(1-V62))</f>
        <v>2.0783552784106655E-2</v>
      </c>
      <c r="X62" s="131">
        <v>1.761168938569968E-2</v>
      </c>
      <c r="Y62" s="107">
        <f t="shared" si="4"/>
        <v>201608.8348090722</v>
      </c>
      <c r="Z62" s="96">
        <v>0</v>
      </c>
      <c r="AA62" s="98">
        <f t="shared" si="7"/>
        <v>195433.18676084516</v>
      </c>
      <c r="AB62" s="98">
        <f>IF(INDEX('Pace of change parameters'!$E$27:$I$27,1,$B$6)=1,MAX(AA62,Y62),Y62)</f>
        <v>201608.8348090722</v>
      </c>
      <c r="AC62" s="96">
        <f t="shared" si="5"/>
        <v>2.0783552784106707E-2</v>
      </c>
      <c r="AD62" s="142">
        <v>1.761168938569968E-2</v>
      </c>
      <c r="AE62" s="55">
        <f>IF(ROUND(AB62,0)/D62 &gt; (1+'Pace of change parameters'!$H$25), ROUND(AB62,0), ROUNDUP(AB62,0))</f>
        <v>201609</v>
      </c>
      <c r="AF62" s="55">
        <v>1230.3386532131933</v>
      </c>
      <c r="AG62" s="16">
        <f t="shared" si="10"/>
        <v>2.0784389176928153E-2</v>
      </c>
      <c r="AH62" s="16">
        <f t="shared" si="10"/>
        <v>1.7612523179611816E-2</v>
      </c>
      <c r="AI62" s="55"/>
      <c r="AJ62" s="55">
        <v>195433.18676084516</v>
      </c>
      <c r="AK62" s="55">
        <v>1192.6501485176789</v>
      </c>
      <c r="AL62" s="16">
        <f t="shared" si="8"/>
        <v>3.1600637238302198E-2</v>
      </c>
      <c r="AM62" s="57">
        <f t="shared" si="8"/>
        <v>3.1600637238302198E-2</v>
      </c>
      <c r="AN62" s="10"/>
    </row>
    <row r="63" spans="1:40" x14ac:dyDescent="0.2">
      <c r="A63" s="188" t="s">
        <v>173</v>
      </c>
      <c r="B63" s="188" t="s">
        <v>174</v>
      </c>
      <c r="D63" s="67">
        <v>397355</v>
      </c>
      <c r="E63" s="72">
        <v>1353.0287805371104</v>
      </c>
      <c r="F63" s="54"/>
      <c r="G63" s="87">
        <v>385451.56487208809</v>
      </c>
      <c r="H63" s="80">
        <v>1309.4291752108923</v>
      </c>
      <c r="I63" s="89"/>
      <c r="J63" s="102">
        <f t="shared" si="9"/>
        <v>3.0881792195764035E-2</v>
      </c>
      <c r="K63" s="125">
        <f t="shared" si="9"/>
        <v>3.3296650289769358E-2</v>
      </c>
      <c r="L63" s="102">
        <v>1.5940346120514093E-2</v>
      </c>
      <c r="M63" s="96">
        <f>INDEX('Pace of change parameters'!$E$20:$I$20,1,$B$6)</f>
        <v>1.356605044543624E-2</v>
      </c>
      <c r="N63" s="107">
        <f>IF(INDEX('Pace of change parameters'!$E$28:$I$28,1,$B$6)=1,(1+L63)*D63,D63)</f>
        <v>403688.97623271687</v>
      </c>
      <c r="O63" s="93">
        <f>IF(K63&lt;INDEX('Pace of change parameters'!$E$16:$I$16,1,$B$6),1,IF(K63&gt;INDEX('Pace of change parameters'!$E$17:$I$17,1,$B$6),0,(K63-INDEX('Pace of change parameters'!$E$17:$I$17,1,$B$6))/(INDEX('Pace of change parameters'!$E$16:$I$16,1,$B$6)-INDEX('Pace of change parameters'!$E$17:$I$17,1,$B$6))))</f>
        <v>0</v>
      </c>
      <c r="P63" s="56">
        <v>1.5940346120514093E-2</v>
      </c>
      <c r="Q63" s="56">
        <v>1.356605044543624E-2</v>
      </c>
      <c r="R63" s="9">
        <f>IF(INDEX('Pace of change parameters'!$E$29:$I$29,1,$B$6)=1,D63*(1+P63),D63)</f>
        <v>403688.97623271687</v>
      </c>
      <c r="S63" s="102">
        <f>IF(P63&lt;INDEX('Pace of change parameters'!$E$22:$I$22,1,$B$6),INDEX('Pace of change parameters'!$E$22:$I$22,1,$B$6),P63)</f>
        <v>2.0783552784106655E-2</v>
      </c>
      <c r="T63" s="131">
        <v>1.8397938329654862E-2</v>
      </c>
      <c r="U63" s="116">
        <f t="shared" si="3"/>
        <v>405613.44861652871</v>
      </c>
      <c r="V63" s="130">
        <f>IF(J63&gt;INDEX('Pace of change parameters'!$E$24:$I$24,1,$B$6),0,IF(J63&lt;INDEX('Pace of change parameters'!$E$23:$I$23,1,$B$6),1,(J63-INDEX('Pace of change parameters'!$E$24:$I$24,1,$B$6))/(INDEX('Pace of change parameters'!$E$23:$I$23,1,$B$6)-INDEX('Pace of change parameters'!$E$24:$I$24,1,$B$6))))</f>
        <v>1</v>
      </c>
      <c r="W63" s="131">
        <f>MIN(S63, S63+(INDEX('Pace of change parameters'!$E$25:$I$25,1,$B$6)-S63)*(1-V63))</f>
        <v>2.0783552784106655E-2</v>
      </c>
      <c r="X63" s="131">
        <v>1.8397938329654862E-2</v>
      </c>
      <c r="Y63" s="107">
        <f t="shared" si="4"/>
        <v>405613.44861652871</v>
      </c>
      <c r="Z63" s="96">
        <v>0</v>
      </c>
      <c r="AA63" s="98">
        <f t="shared" si="7"/>
        <v>393939.6601741889</v>
      </c>
      <c r="AB63" s="98">
        <f>IF(INDEX('Pace of change parameters'!$E$27:$I$27,1,$B$6)=1,MAX(AA63,Y63),Y63)</f>
        <v>405613.44861652871</v>
      </c>
      <c r="AC63" s="96">
        <f t="shared" si="5"/>
        <v>2.0783552784106707E-2</v>
      </c>
      <c r="AD63" s="142">
        <v>1.8397938329654862E-2</v>
      </c>
      <c r="AE63" s="55">
        <f>IF(ROUND(AB63,0)/D63 &gt; (1+'Pace of change parameters'!$H$25), ROUND(AB63,0), ROUNDUP(AB63,0))</f>
        <v>405613</v>
      </c>
      <c r="AF63" s="55">
        <v>1377.9201965908946</v>
      </c>
      <c r="AG63" s="16">
        <f t="shared" si="10"/>
        <v>2.0782423777226944E-2</v>
      </c>
      <c r="AH63" s="16">
        <f t="shared" si="10"/>
        <v>1.8396811961311821E-2</v>
      </c>
      <c r="AI63" s="55"/>
      <c r="AJ63" s="55">
        <v>393939.6601741889</v>
      </c>
      <c r="AK63" s="55">
        <v>1338.2643406206621</v>
      </c>
      <c r="AL63" s="16">
        <f t="shared" si="8"/>
        <v>2.9632304146907984E-2</v>
      </c>
      <c r="AM63" s="57">
        <f t="shared" si="8"/>
        <v>2.9632304146907762E-2</v>
      </c>
      <c r="AN63" s="10"/>
    </row>
    <row r="64" spans="1:40" x14ac:dyDescent="0.2">
      <c r="A64" s="188" t="s">
        <v>175</v>
      </c>
      <c r="B64" s="188" t="s">
        <v>176</v>
      </c>
      <c r="D64" s="67">
        <v>260981</v>
      </c>
      <c r="E64" s="72">
        <v>1204.6628895560232</v>
      </c>
      <c r="F64" s="54"/>
      <c r="G64" s="87">
        <v>256501.5388210149</v>
      </c>
      <c r="H64" s="80">
        <v>1175.1130357562859</v>
      </c>
      <c r="I64" s="89"/>
      <c r="J64" s="102">
        <f t="shared" si="9"/>
        <v>1.7463681502943418E-2</v>
      </c>
      <c r="K64" s="125">
        <f t="shared" si="9"/>
        <v>2.5146392645299498E-2</v>
      </c>
      <c r="L64" s="102">
        <v>2.1219331177548817E-2</v>
      </c>
      <c r="M64" s="96">
        <f>INDEX('Pace of change parameters'!$E$20:$I$20,1,$B$6)</f>
        <v>1.356605044543624E-2</v>
      </c>
      <c r="N64" s="107">
        <f>IF(INDEX('Pace of change parameters'!$E$28:$I$28,1,$B$6)=1,(1+L64)*D64,D64)</f>
        <v>266518.84227004787</v>
      </c>
      <c r="O64" s="93">
        <f>IF(K64&lt;INDEX('Pace of change parameters'!$E$16:$I$16,1,$B$6),1,IF(K64&gt;INDEX('Pace of change parameters'!$E$17:$I$17,1,$B$6),0,(K64-INDEX('Pace of change parameters'!$E$17:$I$17,1,$B$6))/(INDEX('Pace of change parameters'!$E$16:$I$16,1,$B$6)-INDEX('Pace of change parameters'!$E$17:$I$17,1,$B$6))))</f>
        <v>0</v>
      </c>
      <c r="P64" s="56">
        <v>2.1219331177548817E-2</v>
      </c>
      <c r="Q64" s="56">
        <v>1.356605044543624E-2</v>
      </c>
      <c r="R64" s="9">
        <f>IF(INDEX('Pace of change parameters'!$E$29:$I$29,1,$B$6)=1,D64*(1+P64),D64)</f>
        <v>266518.84227004787</v>
      </c>
      <c r="S64" s="102">
        <f>IF(P64&lt;INDEX('Pace of change parameters'!$E$22:$I$22,1,$B$6),INDEX('Pace of change parameters'!$E$22:$I$22,1,$B$6),P64)</f>
        <v>2.1219331177548817E-2</v>
      </c>
      <c r="T64" s="131">
        <v>1.356605044543624E-2</v>
      </c>
      <c r="U64" s="116">
        <f t="shared" si="3"/>
        <v>266518.84227004787</v>
      </c>
      <c r="V64" s="130">
        <f>IF(J64&gt;INDEX('Pace of change parameters'!$E$24:$I$24,1,$B$6),0,IF(J64&lt;INDEX('Pace of change parameters'!$E$23:$I$23,1,$B$6),1,(J64-INDEX('Pace of change parameters'!$E$24:$I$24,1,$B$6))/(INDEX('Pace of change parameters'!$E$23:$I$23,1,$B$6)-INDEX('Pace of change parameters'!$E$24:$I$24,1,$B$6))))</f>
        <v>1</v>
      </c>
      <c r="W64" s="131">
        <f>MIN(S64, S64+(INDEX('Pace of change parameters'!$E$25:$I$25,1,$B$6)-S64)*(1-V64))</f>
        <v>2.1219331177548817E-2</v>
      </c>
      <c r="X64" s="131">
        <v>1.356605044543624E-2</v>
      </c>
      <c r="Y64" s="107">
        <f t="shared" si="4"/>
        <v>266518.84227004787</v>
      </c>
      <c r="Z64" s="96">
        <v>0</v>
      </c>
      <c r="AA64" s="98">
        <f t="shared" si="7"/>
        <v>262150.00338846527</v>
      </c>
      <c r="AB64" s="98">
        <f>IF(INDEX('Pace of change parameters'!$E$27:$I$27,1,$B$6)=1,MAX(AA64,Y64),Y64)</f>
        <v>266518.84227004787</v>
      </c>
      <c r="AC64" s="96">
        <f t="shared" si="5"/>
        <v>2.1219331177548817E-2</v>
      </c>
      <c r="AD64" s="142">
        <v>1.356605044543624E-2</v>
      </c>
      <c r="AE64" s="55">
        <f>IF(ROUND(AB64,0)/D64 &gt; (1+'Pace of change parameters'!$H$25), ROUND(AB64,0), ROUNDUP(AB64,0))</f>
        <v>266519</v>
      </c>
      <c r="AF64" s="55">
        <v>1221.0061296952742</v>
      </c>
      <c r="AG64" s="16">
        <f t="shared" si="10"/>
        <v>2.1219935550863767E-2</v>
      </c>
      <c r="AH64" s="16">
        <f t="shared" si="10"/>
        <v>1.3566650289421833E-2</v>
      </c>
      <c r="AI64" s="55"/>
      <c r="AJ64" s="55">
        <v>262150.00338846527</v>
      </c>
      <c r="AK64" s="55">
        <v>1200.9904023238607</v>
      </c>
      <c r="AL64" s="16">
        <f t="shared" si="8"/>
        <v>1.6666017757247742E-2</v>
      </c>
      <c r="AM64" s="57">
        <f t="shared" si="8"/>
        <v>1.6666017757247742E-2</v>
      </c>
      <c r="AN64" s="10"/>
    </row>
    <row r="65" spans="1:40" x14ac:dyDescent="0.2">
      <c r="A65" s="188" t="s">
        <v>177</v>
      </c>
      <c r="B65" s="188" t="s">
        <v>178</v>
      </c>
      <c r="D65" s="67">
        <v>379264</v>
      </c>
      <c r="E65" s="72">
        <v>1360.8408212950819</v>
      </c>
      <c r="F65" s="54"/>
      <c r="G65" s="87">
        <v>385315.74912228063</v>
      </c>
      <c r="H65" s="80">
        <v>1373.6479144136085</v>
      </c>
      <c r="I65" s="89"/>
      <c r="J65" s="102">
        <f t="shared" si="9"/>
        <v>-1.570594800774705E-2</v>
      </c>
      <c r="K65" s="125">
        <f t="shared" si="9"/>
        <v>-9.3234175833141197E-3</v>
      </c>
      <c r="L65" s="102">
        <v>2.0138391445614356E-2</v>
      </c>
      <c r="M65" s="96">
        <f>INDEX('Pace of change parameters'!$E$20:$I$20,1,$B$6)</f>
        <v>1.356605044543624E-2</v>
      </c>
      <c r="N65" s="107">
        <f>IF(INDEX('Pace of change parameters'!$E$28:$I$28,1,$B$6)=1,(1+L65)*D65,D65)</f>
        <v>386901.76689322951</v>
      </c>
      <c r="O65" s="93">
        <f>IF(K65&lt;INDEX('Pace of change parameters'!$E$16:$I$16,1,$B$6),1,IF(K65&gt;INDEX('Pace of change parameters'!$E$17:$I$17,1,$B$6),0,(K65-INDEX('Pace of change parameters'!$E$17:$I$17,1,$B$6))/(INDEX('Pace of change parameters'!$E$16:$I$16,1,$B$6)-INDEX('Pace of change parameters'!$E$17:$I$17,1,$B$6))))</f>
        <v>0</v>
      </c>
      <c r="P65" s="56">
        <v>2.0138391445614356E-2</v>
      </c>
      <c r="Q65" s="56">
        <v>1.356605044543624E-2</v>
      </c>
      <c r="R65" s="9">
        <f>IF(INDEX('Pace of change parameters'!$E$29:$I$29,1,$B$6)=1,D65*(1+P65),D65)</f>
        <v>386901.76689322951</v>
      </c>
      <c r="S65" s="102">
        <f>IF(P65&lt;INDEX('Pace of change parameters'!$E$22:$I$22,1,$B$6),INDEX('Pace of change parameters'!$E$22:$I$22,1,$B$6),P65)</f>
        <v>2.0783552784106655E-2</v>
      </c>
      <c r="T65" s="131">
        <v>1.4207055269133795E-2</v>
      </c>
      <c r="U65" s="116">
        <f t="shared" si="3"/>
        <v>387146.45336311142</v>
      </c>
      <c r="V65" s="130">
        <f>IF(J65&gt;INDEX('Pace of change parameters'!$E$24:$I$24,1,$B$6),0,IF(J65&lt;INDEX('Pace of change parameters'!$E$23:$I$23,1,$B$6),1,(J65-INDEX('Pace of change parameters'!$E$24:$I$24,1,$B$6))/(INDEX('Pace of change parameters'!$E$23:$I$23,1,$B$6)-INDEX('Pace of change parameters'!$E$24:$I$24,1,$B$6))))</f>
        <v>1</v>
      </c>
      <c r="W65" s="131">
        <f>MIN(S65, S65+(INDEX('Pace of change parameters'!$E$25:$I$25,1,$B$6)-S65)*(1-V65))</f>
        <v>2.0783552784106655E-2</v>
      </c>
      <c r="X65" s="131">
        <v>1.4207055269133795E-2</v>
      </c>
      <c r="Y65" s="107">
        <f t="shared" si="4"/>
        <v>387146.45336311142</v>
      </c>
      <c r="Z65" s="96">
        <v>0</v>
      </c>
      <c r="AA65" s="98">
        <f t="shared" si="7"/>
        <v>393800.8536023614</v>
      </c>
      <c r="AB65" s="98">
        <f>IF(INDEX('Pace of change parameters'!$E$27:$I$27,1,$B$6)=1,MAX(AA65,Y65),Y65)</f>
        <v>387146.45336311142</v>
      </c>
      <c r="AC65" s="96">
        <f t="shared" si="5"/>
        <v>2.0783552784106707E-2</v>
      </c>
      <c r="AD65" s="142">
        <v>1.4207055269133795E-2</v>
      </c>
      <c r="AE65" s="55">
        <f>IF(ROUND(AB65,0)/D65 &gt; (1+'Pace of change parameters'!$H$25), ROUND(AB65,0), ROUNDUP(AB65,0))</f>
        <v>387146</v>
      </c>
      <c r="AF65" s="55">
        <v>1380.1727458194357</v>
      </c>
      <c r="AG65" s="16">
        <f t="shared" si="10"/>
        <v>2.0782357408032359E-2</v>
      </c>
      <c r="AH65" s="16">
        <f t="shared" si="10"/>
        <v>1.4205867594386357E-2</v>
      </c>
      <c r="AI65" s="55"/>
      <c r="AJ65" s="55">
        <v>393800.8536023614</v>
      </c>
      <c r="AK65" s="55">
        <v>1403.8972517407096</v>
      </c>
      <c r="AL65" s="16">
        <f t="shared" si="8"/>
        <v>-1.689903295405526E-2</v>
      </c>
      <c r="AM65" s="57">
        <f t="shared" si="8"/>
        <v>-1.689903295405526E-2</v>
      </c>
      <c r="AN65" s="10"/>
    </row>
    <row r="66" spans="1:40" x14ac:dyDescent="0.2">
      <c r="A66" s="188" t="s">
        <v>179</v>
      </c>
      <c r="B66" s="188" t="s">
        <v>180</v>
      </c>
      <c r="D66" s="67">
        <v>425750</v>
      </c>
      <c r="E66" s="72">
        <v>1140.3871991844376</v>
      </c>
      <c r="F66" s="54"/>
      <c r="G66" s="87">
        <v>420521.10884612991</v>
      </c>
      <c r="H66" s="80">
        <v>1121.3228333538823</v>
      </c>
      <c r="I66" s="89"/>
      <c r="J66" s="102">
        <f t="shared" si="9"/>
        <v>1.2434313150694543E-2</v>
      </c>
      <c r="K66" s="125">
        <f t="shared" si="9"/>
        <v>1.7001674507540088E-2</v>
      </c>
      <c r="L66" s="102">
        <v>1.813851737122496E-2</v>
      </c>
      <c r="M66" s="96">
        <f>INDEX('Pace of change parameters'!$E$20:$I$20,1,$B$6)</f>
        <v>1.356605044543624E-2</v>
      </c>
      <c r="N66" s="107">
        <f>IF(INDEX('Pace of change parameters'!$E$28:$I$28,1,$B$6)=1,(1+L66)*D66,D66)</f>
        <v>433472.473770799</v>
      </c>
      <c r="O66" s="93">
        <f>IF(K66&lt;INDEX('Pace of change parameters'!$E$16:$I$16,1,$B$6),1,IF(K66&gt;INDEX('Pace of change parameters'!$E$17:$I$17,1,$B$6),0,(K66-INDEX('Pace of change parameters'!$E$17:$I$17,1,$B$6))/(INDEX('Pace of change parameters'!$E$16:$I$16,1,$B$6)-INDEX('Pace of change parameters'!$E$17:$I$17,1,$B$6))))</f>
        <v>0</v>
      </c>
      <c r="P66" s="56">
        <v>1.813851737122496E-2</v>
      </c>
      <c r="Q66" s="56">
        <v>1.356605044543624E-2</v>
      </c>
      <c r="R66" s="9">
        <f>IF(INDEX('Pace of change parameters'!$E$29:$I$29,1,$B$6)=1,D66*(1+P66),D66)</f>
        <v>433472.473770799</v>
      </c>
      <c r="S66" s="102">
        <f>IF(P66&lt;INDEX('Pace of change parameters'!$E$22:$I$22,1,$B$6),INDEX('Pace of change parameters'!$E$22:$I$22,1,$B$6),P66)</f>
        <v>2.0783552784106655E-2</v>
      </c>
      <c r="T66" s="131">
        <v>1.6199206986497794E-2</v>
      </c>
      <c r="U66" s="116">
        <f t="shared" si="3"/>
        <v>434598.59759783343</v>
      </c>
      <c r="V66" s="130">
        <f>IF(J66&gt;INDEX('Pace of change parameters'!$E$24:$I$24,1,$B$6),0,IF(J66&lt;INDEX('Pace of change parameters'!$E$23:$I$23,1,$B$6),1,(J66-INDEX('Pace of change parameters'!$E$24:$I$24,1,$B$6))/(INDEX('Pace of change parameters'!$E$23:$I$23,1,$B$6)-INDEX('Pace of change parameters'!$E$24:$I$24,1,$B$6))))</f>
        <v>1</v>
      </c>
      <c r="W66" s="131">
        <f>MIN(S66, S66+(INDEX('Pace of change parameters'!$E$25:$I$25,1,$B$6)-S66)*(1-V66))</f>
        <v>2.0783552784106655E-2</v>
      </c>
      <c r="X66" s="131">
        <v>1.6199206986497794E-2</v>
      </c>
      <c r="Y66" s="107">
        <f t="shared" si="4"/>
        <v>434598.59759783343</v>
      </c>
      <c r="Z66" s="96">
        <v>0</v>
      </c>
      <c r="AA66" s="98">
        <f t="shared" si="7"/>
        <v>429781.47661663196</v>
      </c>
      <c r="AB66" s="98">
        <f>IF(INDEX('Pace of change parameters'!$E$27:$I$27,1,$B$6)=1,MAX(AA66,Y66),Y66)</f>
        <v>434598.59759783343</v>
      </c>
      <c r="AC66" s="96">
        <f t="shared" si="5"/>
        <v>2.0783552784106707E-2</v>
      </c>
      <c r="AD66" s="142">
        <v>1.6199206986497794E-2</v>
      </c>
      <c r="AE66" s="55">
        <f>IF(ROUND(AB66,0)/D66 &gt; (1+'Pace of change parameters'!$H$25), ROUND(AB66,0), ROUNDUP(AB66,0))</f>
        <v>434599</v>
      </c>
      <c r="AF66" s="55">
        <v>1158.8616404773109</v>
      </c>
      <c r="AG66" s="16">
        <f t="shared" si="10"/>
        <v>2.0784497944803304E-2</v>
      </c>
      <c r="AH66" s="16">
        <f t="shared" si="10"/>
        <v>1.6200147902471596E-2</v>
      </c>
      <c r="AI66" s="55"/>
      <c r="AJ66" s="55">
        <v>429781.47661663196</v>
      </c>
      <c r="AK66" s="55">
        <v>1146.0156766092678</v>
      </c>
      <c r="AL66" s="16">
        <f t="shared" si="8"/>
        <v>1.1209239219179601E-2</v>
      </c>
      <c r="AM66" s="57">
        <f t="shared" si="8"/>
        <v>1.1209239219179379E-2</v>
      </c>
      <c r="AN66" s="10"/>
    </row>
    <row r="67" spans="1:40" x14ac:dyDescent="0.2">
      <c r="A67" s="188" t="s">
        <v>181</v>
      </c>
      <c r="B67" s="188" t="s">
        <v>182</v>
      </c>
      <c r="D67" s="67">
        <v>230131</v>
      </c>
      <c r="E67" s="72">
        <v>1356.9435563051388</v>
      </c>
      <c r="F67" s="54"/>
      <c r="G67" s="87">
        <v>222693.86813772135</v>
      </c>
      <c r="H67" s="80">
        <v>1311.2618605801988</v>
      </c>
      <c r="I67" s="89"/>
      <c r="J67" s="102">
        <f t="shared" si="9"/>
        <v>3.339621303663054E-2</v>
      </c>
      <c r="K67" s="125">
        <f t="shared" si="9"/>
        <v>3.4837965701776108E-2</v>
      </c>
      <c r="L67" s="102">
        <v>1.4980136868529392E-2</v>
      </c>
      <c r="M67" s="96">
        <f>INDEX('Pace of change parameters'!$E$20:$I$20,1,$B$6)</f>
        <v>1.356605044543624E-2</v>
      </c>
      <c r="N67" s="107">
        <f>IF(INDEX('Pace of change parameters'!$E$28:$I$28,1,$B$6)=1,(1+L67)*D67,D67)</f>
        <v>233578.39387769153</v>
      </c>
      <c r="O67" s="93">
        <f>IF(K67&lt;INDEX('Pace of change parameters'!$E$16:$I$16,1,$B$6),1,IF(K67&gt;INDEX('Pace of change parameters'!$E$17:$I$17,1,$B$6),0,(K67-INDEX('Pace of change parameters'!$E$17:$I$17,1,$B$6))/(INDEX('Pace of change parameters'!$E$16:$I$16,1,$B$6)-INDEX('Pace of change parameters'!$E$17:$I$17,1,$B$6))))</f>
        <v>0</v>
      </c>
      <c r="P67" s="56">
        <v>1.4980136868529392E-2</v>
      </c>
      <c r="Q67" s="56">
        <v>1.356605044543624E-2</v>
      </c>
      <c r="R67" s="9">
        <f>IF(INDEX('Pace of change parameters'!$E$29:$I$29,1,$B$6)=1,D67*(1+P67),D67)</f>
        <v>233578.39387769153</v>
      </c>
      <c r="S67" s="102">
        <f>IF(P67&lt;INDEX('Pace of change parameters'!$E$22:$I$22,1,$B$6),INDEX('Pace of change parameters'!$E$22:$I$22,1,$B$6),P67)</f>
        <v>2.0783552784106655E-2</v>
      </c>
      <c r="T67" s="131">
        <v>1.9361380949924678E-2</v>
      </c>
      <c r="U67" s="116">
        <f t="shared" si="3"/>
        <v>234913.93978575926</v>
      </c>
      <c r="V67" s="130">
        <f>IF(J67&gt;INDEX('Pace of change parameters'!$E$24:$I$24,1,$B$6),0,IF(J67&lt;INDEX('Pace of change parameters'!$E$23:$I$23,1,$B$6),1,(J67-INDEX('Pace of change parameters'!$E$24:$I$24,1,$B$6))/(INDEX('Pace of change parameters'!$E$23:$I$23,1,$B$6)-INDEX('Pace of change parameters'!$E$24:$I$24,1,$B$6))))</f>
        <v>1</v>
      </c>
      <c r="W67" s="131">
        <f>MIN(S67, S67+(INDEX('Pace of change parameters'!$E$25:$I$25,1,$B$6)-S67)*(1-V67))</f>
        <v>2.0783552784106655E-2</v>
      </c>
      <c r="X67" s="131">
        <v>1.9361380949924678E-2</v>
      </c>
      <c r="Y67" s="107">
        <f t="shared" si="4"/>
        <v>234913.93978575926</v>
      </c>
      <c r="Z67" s="96">
        <v>0</v>
      </c>
      <c r="AA67" s="98">
        <f t="shared" si="7"/>
        <v>227597.84816585726</v>
      </c>
      <c r="AB67" s="98">
        <f>IF(INDEX('Pace of change parameters'!$E$27:$I$27,1,$B$6)=1,MAX(AA67,Y67),Y67)</f>
        <v>234913.93978575926</v>
      </c>
      <c r="AC67" s="96">
        <f t="shared" si="5"/>
        <v>2.0783552784106707E-2</v>
      </c>
      <c r="AD67" s="142">
        <v>1.9361380949924678E-2</v>
      </c>
      <c r="AE67" s="55">
        <f>IF(ROUND(AB67,0)/D67 &gt; (1+'Pace of change parameters'!$H$25), ROUND(AB67,0), ROUNDUP(AB67,0))</f>
        <v>234914</v>
      </c>
      <c r="AF67" s="55">
        <v>1383.2162119786719</v>
      </c>
      <c r="AG67" s="16">
        <f t="shared" si="10"/>
        <v>2.0783814436125425E-2</v>
      </c>
      <c r="AH67" s="16">
        <f t="shared" si="10"/>
        <v>1.9361642237405663E-2</v>
      </c>
      <c r="AI67" s="55"/>
      <c r="AJ67" s="55">
        <v>227597.84816585726</v>
      </c>
      <c r="AK67" s="55">
        <v>1340.1373838701568</v>
      </c>
      <c r="AL67" s="16">
        <f t="shared" si="8"/>
        <v>3.214508350189349E-2</v>
      </c>
      <c r="AM67" s="57">
        <f t="shared" si="8"/>
        <v>3.214508350189349E-2</v>
      </c>
      <c r="AN67" s="10"/>
    </row>
    <row r="68" spans="1:40" x14ac:dyDescent="0.2">
      <c r="A68" s="188" t="s">
        <v>183</v>
      </c>
      <c r="B68" s="188" t="s">
        <v>184</v>
      </c>
      <c r="D68" s="67">
        <v>246146</v>
      </c>
      <c r="E68" s="72">
        <v>1269.3731544119257</v>
      </c>
      <c r="F68" s="54"/>
      <c r="G68" s="87">
        <v>234304.6370627156</v>
      </c>
      <c r="H68" s="80">
        <v>1200.4823712135551</v>
      </c>
      <c r="I68" s="89"/>
      <c r="J68" s="102">
        <f t="shared" si="9"/>
        <v>5.0538320904484957E-2</v>
      </c>
      <c r="K68" s="125">
        <f t="shared" si="9"/>
        <v>5.7385918236125155E-2</v>
      </c>
      <c r="L68" s="102">
        <v>2.0172655882252144E-2</v>
      </c>
      <c r="M68" s="96">
        <f>INDEX('Pace of change parameters'!$E$20:$I$20,1,$B$6)</f>
        <v>1.356605044543624E-2</v>
      </c>
      <c r="N68" s="107">
        <f>IF(INDEX('Pace of change parameters'!$E$28:$I$28,1,$B$6)=1,(1+L68)*D68,D68)</f>
        <v>251111.41855479285</v>
      </c>
      <c r="O68" s="93">
        <f>IF(K68&lt;INDEX('Pace of change parameters'!$E$16:$I$16,1,$B$6),1,IF(K68&gt;INDEX('Pace of change parameters'!$E$17:$I$17,1,$B$6),0,(K68-INDEX('Pace of change parameters'!$E$17:$I$17,1,$B$6))/(INDEX('Pace of change parameters'!$E$16:$I$16,1,$B$6)-INDEX('Pace of change parameters'!$E$17:$I$17,1,$B$6))))</f>
        <v>0</v>
      </c>
      <c r="P68" s="56">
        <v>2.0172655882252144E-2</v>
      </c>
      <c r="Q68" s="56">
        <v>1.356605044543624E-2</v>
      </c>
      <c r="R68" s="9">
        <f>IF(INDEX('Pace of change parameters'!$E$29:$I$29,1,$B$6)=1,D68*(1+P68),D68)</f>
        <v>251111.41855479285</v>
      </c>
      <c r="S68" s="102">
        <f>IF(P68&lt;INDEX('Pace of change parameters'!$E$22:$I$22,1,$B$6),INDEX('Pace of change parameters'!$E$22:$I$22,1,$B$6),P68)</f>
        <v>2.0783552784106655E-2</v>
      </c>
      <c r="T68" s="131">
        <v>1.4172991198525331E-2</v>
      </c>
      <c r="U68" s="116">
        <f t="shared" si="3"/>
        <v>251261.78838359672</v>
      </c>
      <c r="V68" s="130">
        <f>IF(J68&gt;INDEX('Pace of change parameters'!$E$24:$I$24,1,$B$6),0,IF(J68&lt;INDEX('Pace of change parameters'!$E$23:$I$23,1,$B$6),1,(J68-INDEX('Pace of change parameters'!$E$24:$I$24,1,$B$6))/(INDEX('Pace of change parameters'!$E$23:$I$23,1,$B$6)-INDEX('Pace of change parameters'!$E$24:$I$24,1,$B$6))))</f>
        <v>0.98923358191030097</v>
      </c>
      <c r="W68" s="131">
        <f>MIN(S68, S68+(INDEX('Pace of change parameters'!$E$25:$I$25,1,$B$6)-S68)*(1-V68))</f>
        <v>2.0561764571458856E-2</v>
      </c>
      <c r="X68" s="131">
        <v>1.3952639279237289E-2</v>
      </c>
      <c r="Y68" s="107">
        <f t="shared" si="4"/>
        <v>251207.1961022063</v>
      </c>
      <c r="Z68" s="96">
        <v>0</v>
      </c>
      <c r="AA68" s="98">
        <f t="shared" si="7"/>
        <v>239464.29983324412</v>
      </c>
      <c r="AB68" s="98">
        <f>IF(INDEX('Pace of change parameters'!$E$27:$I$27,1,$B$6)=1,MAX(AA68,Y68),Y68)</f>
        <v>251207.1961022063</v>
      </c>
      <c r="AC68" s="96">
        <f t="shared" si="5"/>
        <v>2.0561764571458863E-2</v>
      </c>
      <c r="AD68" s="142">
        <v>1.3952639279237289E-2</v>
      </c>
      <c r="AE68" s="55">
        <f>IF(ROUND(AB68,0)/D68 &gt; (1+'Pace of change parameters'!$H$25), ROUND(AB68,0), ROUNDUP(AB68,0))</f>
        <v>251207</v>
      </c>
      <c r="AF68" s="55">
        <v>1287.0832553976443</v>
      </c>
      <c r="AG68" s="16">
        <f t="shared" si="10"/>
        <v>2.0560967880851155E-2</v>
      </c>
      <c r="AH68" s="16">
        <f t="shared" si="10"/>
        <v>1.3951847747972312E-2</v>
      </c>
      <c r="AI68" s="55"/>
      <c r="AJ68" s="55">
        <v>239464.29983324412</v>
      </c>
      <c r="AK68" s="55">
        <v>1226.9184002869722</v>
      </c>
      <c r="AL68" s="16">
        <f t="shared" si="8"/>
        <v>4.903737289831156E-2</v>
      </c>
      <c r="AM68" s="57">
        <f t="shared" si="8"/>
        <v>4.903737289831156E-2</v>
      </c>
      <c r="AN68" s="10"/>
    </row>
    <row r="69" spans="1:40" x14ac:dyDescent="0.2">
      <c r="A69" s="188" t="s">
        <v>185</v>
      </c>
      <c r="B69" s="188" t="s">
        <v>186</v>
      </c>
      <c r="D69" s="67">
        <v>225819</v>
      </c>
      <c r="E69" s="72">
        <v>1296.5270218465382</v>
      </c>
      <c r="F69" s="54"/>
      <c r="G69" s="87">
        <v>222802.84475505629</v>
      </c>
      <c r="H69" s="80">
        <v>1273.2130296405064</v>
      </c>
      <c r="I69" s="89"/>
      <c r="J69" s="102">
        <f t="shared" si="9"/>
        <v>1.3537328252067882E-2</v>
      </c>
      <c r="K69" s="125">
        <f t="shared" si="9"/>
        <v>1.8311147988027132E-2</v>
      </c>
      <c r="L69" s="102">
        <v>1.8340005464596354E-2</v>
      </c>
      <c r="M69" s="96">
        <f>INDEX('Pace of change parameters'!$E$20:$I$20,1,$B$6)</f>
        <v>1.356605044543624E-2</v>
      </c>
      <c r="N69" s="107">
        <f>IF(INDEX('Pace of change parameters'!$E$28:$I$28,1,$B$6)=1,(1+L69)*D69,D69)</f>
        <v>229960.52169400969</v>
      </c>
      <c r="O69" s="93">
        <f>IF(K69&lt;INDEX('Pace of change parameters'!$E$16:$I$16,1,$B$6),1,IF(K69&gt;INDEX('Pace of change parameters'!$E$17:$I$17,1,$B$6),0,(K69-INDEX('Pace of change parameters'!$E$17:$I$17,1,$B$6))/(INDEX('Pace of change parameters'!$E$16:$I$16,1,$B$6)-INDEX('Pace of change parameters'!$E$17:$I$17,1,$B$6))))</f>
        <v>0</v>
      </c>
      <c r="P69" s="56">
        <v>1.8340005464596354E-2</v>
      </c>
      <c r="Q69" s="56">
        <v>1.356605044543624E-2</v>
      </c>
      <c r="R69" s="9">
        <f>IF(INDEX('Pace of change parameters'!$E$29:$I$29,1,$B$6)=1,D69*(1+P69),D69)</f>
        <v>229960.52169400969</v>
      </c>
      <c r="S69" s="102">
        <f>IF(P69&lt;INDEX('Pace of change parameters'!$E$22:$I$22,1,$B$6),INDEX('Pace of change parameters'!$E$22:$I$22,1,$B$6),P69)</f>
        <v>2.0783552784106655E-2</v>
      </c>
      <c r="T69" s="131">
        <v>1.5998142470125654E-2</v>
      </c>
      <c r="U69" s="116">
        <f t="shared" si="3"/>
        <v>230512.32110615418</v>
      </c>
      <c r="V69" s="130">
        <f>IF(J69&gt;INDEX('Pace of change parameters'!$E$24:$I$24,1,$B$6),0,IF(J69&lt;INDEX('Pace of change parameters'!$E$23:$I$23,1,$B$6),1,(J69-INDEX('Pace of change parameters'!$E$24:$I$24,1,$B$6))/(INDEX('Pace of change parameters'!$E$23:$I$23,1,$B$6)-INDEX('Pace of change parameters'!$E$24:$I$24,1,$B$6))))</f>
        <v>1</v>
      </c>
      <c r="W69" s="131">
        <f>MIN(S69, S69+(INDEX('Pace of change parameters'!$E$25:$I$25,1,$B$6)-S69)*(1-V69))</f>
        <v>2.0783552784106655E-2</v>
      </c>
      <c r="X69" s="131">
        <v>1.5998142470125654E-2</v>
      </c>
      <c r="Y69" s="107">
        <f t="shared" si="4"/>
        <v>230512.32110615418</v>
      </c>
      <c r="Z69" s="96">
        <v>0</v>
      </c>
      <c r="AA69" s="98">
        <f t="shared" si="7"/>
        <v>227709.22457605318</v>
      </c>
      <c r="AB69" s="98">
        <f>IF(INDEX('Pace of change parameters'!$E$27:$I$27,1,$B$6)=1,MAX(AA69,Y69),Y69)</f>
        <v>230512.32110615418</v>
      </c>
      <c r="AC69" s="96">
        <f t="shared" si="5"/>
        <v>2.0783552784106707E-2</v>
      </c>
      <c r="AD69" s="142">
        <v>1.5998142470125654E-2</v>
      </c>
      <c r="AE69" s="55">
        <f>IF(ROUND(AB69,0)/D69 &gt; (1+'Pace of change parameters'!$H$25), ROUND(AB69,0), ROUNDUP(AB69,0))</f>
        <v>230512</v>
      </c>
      <c r="AF69" s="55">
        <v>1317.2672108883919</v>
      </c>
      <c r="AG69" s="16">
        <f t="shared" si="10"/>
        <v>2.0782130821587197E-2</v>
      </c>
      <c r="AH69" s="16">
        <f t="shared" si="10"/>
        <v>1.5996727173734682E-2</v>
      </c>
      <c r="AI69" s="55"/>
      <c r="AJ69" s="55">
        <v>227709.22457605318</v>
      </c>
      <c r="AK69" s="55">
        <v>1301.2506730706255</v>
      </c>
      <c r="AL69" s="16">
        <f t="shared" si="8"/>
        <v>1.2308572167706533E-2</v>
      </c>
      <c r="AM69" s="57">
        <f t="shared" si="8"/>
        <v>1.2308572167706533E-2</v>
      </c>
      <c r="AN69" s="10"/>
    </row>
    <row r="70" spans="1:40" x14ac:dyDescent="0.2">
      <c r="A70" s="188" t="s">
        <v>187</v>
      </c>
      <c r="B70" s="188" t="s">
        <v>188</v>
      </c>
      <c r="D70" s="67">
        <v>364303</v>
      </c>
      <c r="E70" s="72">
        <v>1390.0082827545659</v>
      </c>
      <c r="F70" s="54"/>
      <c r="G70" s="87">
        <v>344156.93418071477</v>
      </c>
      <c r="H70" s="80">
        <v>1308.3545969671013</v>
      </c>
      <c r="I70" s="89"/>
      <c r="J70" s="102">
        <f t="shared" si="9"/>
        <v>5.8537439808510783E-2</v>
      </c>
      <c r="K70" s="125">
        <f t="shared" si="9"/>
        <v>6.240944616753441E-2</v>
      </c>
      <c r="L70" s="102">
        <v>1.727355671306996E-2</v>
      </c>
      <c r="M70" s="96">
        <f>INDEX('Pace of change parameters'!$E$20:$I$20,1,$B$6)</f>
        <v>1.356605044543624E-2</v>
      </c>
      <c r="N70" s="107">
        <f>IF(INDEX('Pace of change parameters'!$E$28:$I$28,1,$B$6)=1,(1+L70)*D70,D70)</f>
        <v>370595.80853124155</v>
      </c>
      <c r="O70" s="93">
        <f>IF(K70&lt;INDEX('Pace of change parameters'!$E$16:$I$16,1,$B$6),1,IF(K70&gt;INDEX('Pace of change parameters'!$E$17:$I$17,1,$B$6),0,(K70-INDEX('Pace of change parameters'!$E$17:$I$17,1,$B$6))/(INDEX('Pace of change parameters'!$E$16:$I$16,1,$B$6)-INDEX('Pace of change parameters'!$E$17:$I$17,1,$B$6))))</f>
        <v>0</v>
      </c>
      <c r="P70" s="56">
        <v>1.727355671306996E-2</v>
      </c>
      <c r="Q70" s="56">
        <v>1.356605044543624E-2</v>
      </c>
      <c r="R70" s="9">
        <f>IF(INDEX('Pace of change parameters'!$E$29:$I$29,1,$B$6)=1,D70*(1+P70),D70)</f>
        <v>370595.80853124155</v>
      </c>
      <c r="S70" s="102">
        <f>IF(P70&lt;INDEX('Pace of change parameters'!$E$22:$I$22,1,$B$6),INDEX('Pace of change parameters'!$E$22:$I$22,1,$B$6),P70)</f>
        <v>2.0783552784106655E-2</v>
      </c>
      <c r="T70" s="131">
        <v>1.7063254153645069E-2</v>
      </c>
      <c r="U70" s="116">
        <f t="shared" si="3"/>
        <v>371874.51062990841</v>
      </c>
      <c r="V70" s="130">
        <f>IF(J70&gt;INDEX('Pace of change parameters'!$E$24:$I$24,1,$B$6),0,IF(J70&lt;INDEX('Pace of change parameters'!$E$23:$I$23,1,$B$6),1,(J70-INDEX('Pace of change parameters'!$E$24:$I$24,1,$B$6))/(INDEX('Pace of change parameters'!$E$23:$I$23,1,$B$6)-INDEX('Pace of change parameters'!$E$24:$I$24,1,$B$6))))</f>
        <v>0.82925120382978446</v>
      </c>
      <c r="W70" s="131">
        <f>MIN(S70, S70+(INDEX('Pace of change parameters'!$E$25:$I$25,1,$B$6)-S70)*(1-V70))</f>
        <v>1.7266127583000213E-2</v>
      </c>
      <c r="X70" s="131">
        <v>1.3558648391216455E-2</v>
      </c>
      <c r="Y70" s="107">
        <f t="shared" si="4"/>
        <v>370593.10207686969</v>
      </c>
      <c r="Z70" s="96">
        <v>0</v>
      </c>
      <c r="AA70" s="98">
        <f t="shared" si="7"/>
        <v>351735.67330757278</v>
      </c>
      <c r="AB70" s="98">
        <f>IF(INDEX('Pace of change parameters'!$E$27:$I$27,1,$B$6)=1,MAX(AA70,Y70),Y70)</f>
        <v>370593.10207686969</v>
      </c>
      <c r="AC70" s="96">
        <f t="shared" si="5"/>
        <v>1.7266127583000168E-2</v>
      </c>
      <c r="AD70" s="142">
        <v>1.3558648391216455E-2</v>
      </c>
      <c r="AE70" s="55">
        <f>IF(ROUND(AB70,0)/D70 &gt; (1+'Pace of change parameters'!$H$25), ROUND(AB70,0), ROUNDUP(AB70,0))</f>
        <v>370593</v>
      </c>
      <c r="AF70" s="55">
        <v>1408.8545282636328</v>
      </c>
      <c r="AG70" s="16">
        <f t="shared" si="10"/>
        <v>1.7265847385280919E-2</v>
      </c>
      <c r="AH70" s="16">
        <f t="shared" si="10"/>
        <v>1.3558369214692334E-2</v>
      </c>
      <c r="AI70" s="55"/>
      <c r="AJ70" s="55">
        <v>351735.67330757278</v>
      </c>
      <c r="AK70" s="55">
        <v>1337.1660989042741</v>
      </c>
      <c r="AL70" s="16">
        <f t="shared" si="8"/>
        <v>5.3612209745747208E-2</v>
      </c>
      <c r="AM70" s="57">
        <f t="shared" si="8"/>
        <v>5.361220974574743E-2</v>
      </c>
      <c r="AN70" s="10"/>
    </row>
    <row r="71" spans="1:40" x14ac:dyDescent="0.2">
      <c r="A71" s="188" t="s">
        <v>189</v>
      </c>
      <c r="B71" s="188" t="s">
        <v>190</v>
      </c>
      <c r="D71" s="67">
        <v>164482</v>
      </c>
      <c r="E71" s="72">
        <v>1378.278752808767</v>
      </c>
      <c r="F71" s="54"/>
      <c r="G71" s="87">
        <v>159965.99344123664</v>
      </c>
      <c r="H71" s="80">
        <v>1338.9511715714298</v>
      </c>
      <c r="I71" s="89"/>
      <c r="J71" s="102">
        <f t="shared" si="9"/>
        <v>2.8231041245790234E-2</v>
      </c>
      <c r="K71" s="125">
        <f t="shared" si="9"/>
        <v>2.9371930860765616E-2</v>
      </c>
      <c r="L71" s="102">
        <v>1.4690668293622977E-2</v>
      </c>
      <c r="M71" s="96">
        <f>INDEX('Pace of change parameters'!$E$20:$I$20,1,$B$6)</f>
        <v>1.356605044543624E-2</v>
      </c>
      <c r="N71" s="107">
        <f>IF(INDEX('Pace of change parameters'!$E$28:$I$28,1,$B$6)=1,(1+L71)*D71,D71)</f>
        <v>166898.3505022717</v>
      </c>
      <c r="O71" s="93">
        <f>IF(K71&lt;INDEX('Pace of change parameters'!$E$16:$I$16,1,$B$6),1,IF(K71&gt;INDEX('Pace of change parameters'!$E$17:$I$17,1,$B$6),0,(K71-INDEX('Pace of change parameters'!$E$17:$I$17,1,$B$6))/(INDEX('Pace of change parameters'!$E$16:$I$16,1,$B$6)-INDEX('Pace of change parameters'!$E$17:$I$17,1,$B$6))))</f>
        <v>0</v>
      </c>
      <c r="P71" s="56">
        <v>1.4690668293622977E-2</v>
      </c>
      <c r="Q71" s="56">
        <v>1.356605044543624E-2</v>
      </c>
      <c r="R71" s="9">
        <f>IF(INDEX('Pace of change parameters'!$E$29:$I$29,1,$B$6)=1,D71*(1+P71),D71)</f>
        <v>166898.3505022717</v>
      </c>
      <c r="S71" s="102">
        <f>IF(P71&lt;INDEX('Pace of change parameters'!$E$22:$I$22,1,$B$6),INDEX('Pace of change parameters'!$E$22:$I$22,1,$B$6),P71)</f>
        <v>2.0783552784106655E-2</v>
      </c>
      <c r="T71" s="131">
        <v>1.965218197478702E-2</v>
      </c>
      <c r="U71" s="116">
        <f t="shared" si="3"/>
        <v>167900.52032903544</v>
      </c>
      <c r="V71" s="130">
        <f>IF(J71&gt;INDEX('Pace of change parameters'!$E$24:$I$24,1,$B$6),0,IF(J71&lt;INDEX('Pace of change parameters'!$E$23:$I$23,1,$B$6),1,(J71-INDEX('Pace of change parameters'!$E$24:$I$24,1,$B$6))/(INDEX('Pace of change parameters'!$E$23:$I$23,1,$B$6)-INDEX('Pace of change parameters'!$E$24:$I$24,1,$B$6))))</f>
        <v>1</v>
      </c>
      <c r="W71" s="131">
        <f>MIN(S71, S71+(INDEX('Pace of change parameters'!$E$25:$I$25,1,$B$6)-S71)*(1-V71))</f>
        <v>2.0783552784106655E-2</v>
      </c>
      <c r="X71" s="131">
        <v>1.965218197478702E-2</v>
      </c>
      <c r="Y71" s="107">
        <f t="shared" si="4"/>
        <v>167900.52032903544</v>
      </c>
      <c r="Z71" s="96">
        <v>0</v>
      </c>
      <c r="AA71" s="98">
        <f t="shared" si="7"/>
        <v>163488.63213612698</v>
      </c>
      <c r="AB71" s="98">
        <f>IF(INDEX('Pace of change parameters'!$E$27:$I$27,1,$B$6)=1,MAX(AA71,Y71),Y71)</f>
        <v>167900.52032903544</v>
      </c>
      <c r="AC71" s="96">
        <f t="shared" si="5"/>
        <v>2.0783552784106707E-2</v>
      </c>
      <c r="AD71" s="142">
        <v>1.965218197478702E-2</v>
      </c>
      <c r="AE71" s="55">
        <f>IF(ROUND(AB71,0)/D71 &gt; (1+'Pace of change parameters'!$H$25), ROUND(AB71,0), ROUNDUP(AB71,0))</f>
        <v>167901</v>
      </c>
      <c r="AF71" s="55">
        <v>1405.368952624289</v>
      </c>
      <c r="AG71" s="16">
        <f t="shared" si="10"/>
        <v>2.0786469036125466E-2</v>
      </c>
      <c r="AH71" s="16">
        <f t="shared" si="10"/>
        <v>1.9655094994619482E-2</v>
      </c>
      <c r="AI71" s="55"/>
      <c r="AJ71" s="55">
        <v>163488.63213612698</v>
      </c>
      <c r="AK71" s="55">
        <v>1368.4364459480673</v>
      </c>
      <c r="AL71" s="16">
        <f t="shared" si="8"/>
        <v>2.6988835897771235E-2</v>
      </c>
      <c r="AM71" s="57">
        <f t="shared" si="8"/>
        <v>2.6988835897771235E-2</v>
      </c>
      <c r="AN71" s="10"/>
    </row>
    <row r="72" spans="1:40" x14ac:dyDescent="0.2">
      <c r="A72" s="188" t="s">
        <v>191</v>
      </c>
      <c r="B72" s="188" t="s">
        <v>192</v>
      </c>
      <c r="D72" s="67">
        <v>761852</v>
      </c>
      <c r="E72" s="72">
        <v>1280.6395034395541</v>
      </c>
      <c r="F72" s="54"/>
      <c r="G72" s="87">
        <v>721985.92322812462</v>
      </c>
      <c r="H72" s="80">
        <v>1207.69115618653</v>
      </c>
      <c r="I72" s="89"/>
      <c r="J72" s="102">
        <f t="shared" si="9"/>
        <v>5.5217249380191902E-2</v>
      </c>
      <c r="K72" s="125">
        <f t="shared" si="9"/>
        <v>6.0403147675080815E-2</v>
      </c>
      <c r="L72" s="102">
        <v>1.8547252615747745E-2</v>
      </c>
      <c r="M72" s="96">
        <f>INDEX('Pace of change parameters'!$E$20:$I$20,1,$B$6)</f>
        <v>1.356605044543624E-2</v>
      </c>
      <c r="N72" s="107">
        <f>IF(INDEX('Pace of change parameters'!$E$28:$I$28,1,$B$6)=1,(1+L72)*D72,D72)</f>
        <v>775982.26149981259</v>
      </c>
      <c r="O72" s="93">
        <f>IF(K72&lt;INDEX('Pace of change parameters'!$E$16:$I$16,1,$B$6),1,IF(K72&gt;INDEX('Pace of change parameters'!$E$17:$I$17,1,$B$6),0,(K72-INDEX('Pace of change parameters'!$E$17:$I$17,1,$B$6))/(INDEX('Pace of change parameters'!$E$16:$I$16,1,$B$6)-INDEX('Pace of change parameters'!$E$17:$I$17,1,$B$6))))</f>
        <v>0</v>
      </c>
      <c r="P72" s="56">
        <v>1.8547252615747745E-2</v>
      </c>
      <c r="Q72" s="56">
        <v>1.356605044543624E-2</v>
      </c>
      <c r="R72" s="9">
        <f>IF(INDEX('Pace of change parameters'!$E$29:$I$29,1,$B$6)=1,D72*(1+P72),D72)</f>
        <v>775982.26149981259</v>
      </c>
      <c r="S72" s="102">
        <f>IF(P72&lt;INDEX('Pace of change parameters'!$E$22:$I$22,1,$B$6),INDEX('Pace of change parameters'!$E$22:$I$22,1,$B$6),P72)</f>
        <v>2.0783552784106655E-2</v>
      </c>
      <c r="T72" s="131">
        <v>1.5791413994778791E-2</v>
      </c>
      <c r="U72" s="116">
        <f t="shared" si="3"/>
        <v>777685.99125567731</v>
      </c>
      <c r="V72" s="130">
        <f>IF(J72&gt;INDEX('Pace of change parameters'!$E$24:$I$24,1,$B$6),0,IF(J72&lt;INDEX('Pace of change parameters'!$E$23:$I$23,1,$B$6),1,(J72-INDEX('Pace of change parameters'!$E$24:$I$24,1,$B$6))/(INDEX('Pace of change parameters'!$E$23:$I$23,1,$B$6)-INDEX('Pace of change parameters'!$E$24:$I$24,1,$B$6))))</f>
        <v>0.89565501239616208</v>
      </c>
      <c r="W72" s="131">
        <f>MIN(S72, S72+(INDEX('Pace of change parameters'!$E$25:$I$25,1,$B$6)-S72)*(1-V72))</f>
        <v>1.8634046039467594E-2</v>
      </c>
      <c r="X72" s="131">
        <v>1.3652419406187555E-2</v>
      </c>
      <c r="Y72" s="107">
        <f t="shared" si="4"/>
        <v>776048.38524326053</v>
      </c>
      <c r="Z72" s="96">
        <v>0</v>
      </c>
      <c r="AA72" s="98">
        <f t="shared" si="7"/>
        <v>737884.89960189874</v>
      </c>
      <c r="AB72" s="98">
        <f>IF(INDEX('Pace of change parameters'!$E$27:$I$27,1,$B$6)=1,MAX(AA72,Y72),Y72)</f>
        <v>776048.38524326053</v>
      </c>
      <c r="AC72" s="96">
        <f t="shared" si="5"/>
        <v>1.8634046039467611E-2</v>
      </c>
      <c r="AD72" s="142">
        <v>1.3652419406187555E-2</v>
      </c>
      <c r="AE72" s="55">
        <f>IF(ROUND(AB72,0)/D72 &gt; (1+'Pace of change parameters'!$H$25), ROUND(AB72,0), ROUNDUP(AB72,0))</f>
        <v>776048</v>
      </c>
      <c r="AF72" s="55">
        <v>1298.1226866387399</v>
      </c>
      <c r="AG72" s="16">
        <f t="shared" si="10"/>
        <v>1.8633540372670732E-2</v>
      </c>
      <c r="AH72" s="16">
        <f t="shared" si="10"/>
        <v>1.3651916212352733E-2</v>
      </c>
      <c r="AI72" s="55"/>
      <c r="AJ72" s="55">
        <v>737884.89960189874</v>
      </c>
      <c r="AK72" s="55">
        <v>1234.2859311555133</v>
      </c>
      <c r="AL72" s="16">
        <f t="shared" si="8"/>
        <v>5.1719584475425462E-2</v>
      </c>
      <c r="AM72" s="57">
        <f t="shared" si="8"/>
        <v>5.1719584475425462E-2</v>
      </c>
      <c r="AN72" s="10"/>
    </row>
    <row r="73" spans="1:40" x14ac:dyDescent="0.2">
      <c r="A73" s="188" t="s">
        <v>193</v>
      </c>
      <c r="B73" s="188" t="s">
        <v>194</v>
      </c>
      <c r="D73" s="67">
        <v>409907</v>
      </c>
      <c r="E73" s="72">
        <v>1142.0664886986249</v>
      </c>
      <c r="F73" s="54"/>
      <c r="G73" s="87">
        <v>401274.95791540615</v>
      </c>
      <c r="H73" s="80">
        <v>1111.4969798185884</v>
      </c>
      <c r="I73" s="89"/>
      <c r="J73" s="102">
        <f t="shared" si="9"/>
        <v>2.1511539442771843E-2</v>
      </c>
      <c r="K73" s="125">
        <f t="shared" si="9"/>
        <v>2.7503006697351395E-2</v>
      </c>
      <c r="L73" s="102">
        <v>1.9510915057450173E-2</v>
      </c>
      <c r="M73" s="96">
        <f>INDEX('Pace of change parameters'!$E$20:$I$20,1,$B$6)</f>
        <v>1.356605044543624E-2</v>
      </c>
      <c r="N73" s="107">
        <f>IF(INDEX('Pace of change parameters'!$E$28:$I$28,1,$B$6)=1,(1+L73)*D73,D73)</f>
        <v>417904.66065845423</v>
      </c>
      <c r="O73" s="93">
        <f>IF(K73&lt;INDEX('Pace of change parameters'!$E$16:$I$16,1,$B$6),1,IF(K73&gt;INDEX('Pace of change parameters'!$E$17:$I$17,1,$B$6),0,(K73-INDEX('Pace of change parameters'!$E$17:$I$17,1,$B$6))/(INDEX('Pace of change parameters'!$E$16:$I$16,1,$B$6)-INDEX('Pace of change parameters'!$E$17:$I$17,1,$B$6))))</f>
        <v>0</v>
      </c>
      <c r="P73" s="56">
        <v>1.9510915057450173E-2</v>
      </c>
      <c r="Q73" s="56">
        <v>1.356605044543624E-2</v>
      </c>
      <c r="R73" s="9">
        <f>IF(INDEX('Pace of change parameters'!$E$29:$I$29,1,$B$6)=1,D73*(1+P73),D73)</f>
        <v>417904.66065845423</v>
      </c>
      <c r="S73" s="102">
        <f>IF(P73&lt;INDEX('Pace of change parameters'!$E$22:$I$22,1,$B$6),INDEX('Pace of change parameters'!$E$22:$I$22,1,$B$6),P73)</f>
        <v>2.0783552784106655E-2</v>
      </c>
      <c r="T73" s="131">
        <v>1.48312673010913E-2</v>
      </c>
      <c r="U73" s="116">
        <f t="shared" ref="U73:U136" si="11">D73*(1+S73)</f>
        <v>418426.32377107482</v>
      </c>
      <c r="V73" s="130">
        <f>IF(J73&gt;INDEX('Pace of change parameters'!$E$24:$I$24,1,$B$6),0,IF(J73&lt;INDEX('Pace of change parameters'!$E$23:$I$23,1,$B$6),1,(J73-INDEX('Pace of change parameters'!$E$24:$I$24,1,$B$6))/(INDEX('Pace of change parameters'!$E$23:$I$23,1,$B$6)-INDEX('Pace of change parameters'!$E$24:$I$24,1,$B$6))))</f>
        <v>1</v>
      </c>
      <c r="W73" s="131">
        <f>MIN(S73, S73+(INDEX('Pace of change parameters'!$E$25:$I$25,1,$B$6)-S73)*(1-V73))</f>
        <v>2.0783552784106655E-2</v>
      </c>
      <c r="X73" s="131">
        <v>1.48312673010913E-2</v>
      </c>
      <c r="Y73" s="107">
        <f t="shared" ref="Y73:Y136" si="12">D73*(1+W73)</f>
        <v>418426.32377107482</v>
      </c>
      <c r="Z73" s="96">
        <v>0</v>
      </c>
      <c r="AA73" s="98">
        <f t="shared" si="7"/>
        <v>410111.50288121204</v>
      </c>
      <c r="AB73" s="98">
        <f>IF(INDEX('Pace of change parameters'!$E$27:$I$27,1,$B$6)=1,MAX(AA73,Y73),Y73)</f>
        <v>418426.32377107482</v>
      </c>
      <c r="AC73" s="96">
        <f t="shared" ref="AC73:AC136" si="13">AB73/D73-1</f>
        <v>2.0783552784106707E-2</v>
      </c>
      <c r="AD73" s="142">
        <v>1.48312673010913E-2</v>
      </c>
      <c r="AE73" s="55">
        <f>IF(ROUND(AB73,0)/D73 &gt; (1+'Pace of change parameters'!$H$25), ROUND(AB73,0), ROUNDUP(AB73,0))</f>
        <v>418426</v>
      </c>
      <c r="AF73" s="55">
        <v>1159.0038852502159</v>
      </c>
      <c r="AG73" s="16">
        <f t="shared" ref="AG73:AH104" si="14">AE73/D73 - 1</f>
        <v>2.078276291939396E-2</v>
      </c>
      <c r="AH73" s="16">
        <f t="shared" si="14"/>
        <v>1.4830482042154314E-2</v>
      </c>
      <c r="AI73" s="55"/>
      <c r="AJ73" s="55">
        <v>410111.50288121204</v>
      </c>
      <c r="AK73" s="55">
        <v>1135.9734462608201</v>
      </c>
      <c r="AL73" s="16">
        <f t="shared" si="8"/>
        <v>2.02737476524677E-2</v>
      </c>
      <c r="AM73" s="57">
        <f t="shared" si="8"/>
        <v>2.02737476524677E-2</v>
      </c>
      <c r="AN73" s="10"/>
    </row>
    <row r="74" spans="1:40" x14ac:dyDescent="0.2">
      <c r="A74" s="188" t="s">
        <v>195</v>
      </c>
      <c r="B74" s="188" t="s">
        <v>196</v>
      </c>
      <c r="D74" s="67">
        <v>508510</v>
      </c>
      <c r="E74" s="72">
        <v>1378.1070012029547</v>
      </c>
      <c r="F74" s="54"/>
      <c r="G74" s="87">
        <v>494509.5753041688</v>
      </c>
      <c r="H74" s="80">
        <v>1333.2692670941883</v>
      </c>
      <c r="I74" s="89"/>
      <c r="J74" s="102">
        <f t="shared" si="9"/>
        <v>2.8311736304033497E-2</v>
      </c>
      <c r="K74" s="125">
        <f t="shared" si="9"/>
        <v>3.3629916488278955E-2</v>
      </c>
      <c r="L74" s="102">
        <v>1.8807969500329813E-2</v>
      </c>
      <c r="M74" s="96">
        <f>INDEX('Pace of change parameters'!$E$20:$I$20,1,$B$6)</f>
        <v>1.356605044543624E-2</v>
      </c>
      <c r="N74" s="107">
        <f>IF(INDEX('Pace of change parameters'!$E$28:$I$28,1,$B$6)=1,(1+L74)*D74,D74)</f>
        <v>518074.04057061271</v>
      </c>
      <c r="O74" s="93">
        <f>IF(K74&lt;INDEX('Pace of change parameters'!$E$16:$I$16,1,$B$6),1,IF(K74&gt;INDEX('Pace of change parameters'!$E$17:$I$17,1,$B$6),0,(K74-INDEX('Pace of change parameters'!$E$17:$I$17,1,$B$6))/(INDEX('Pace of change parameters'!$E$16:$I$16,1,$B$6)-INDEX('Pace of change parameters'!$E$17:$I$17,1,$B$6))))</f>
        <v>0</v>
      </c>
      <c r="P74" s="56">
        <v>1.8807969500329813E-2</v>
      </c>
      <c r="Q74" s="56">
        <v>1.356605044543624E-2</v>
      </c>
      <c r="R74" s="9">
        <f>IF(INDEX('Pace of change parameters'!$E$29:$I$29,1,$B$6)=1,D74*(1+P74),D74)</f>
        <v>518074.04057061271</v>
      </c>
      <c r="S74" s="102">
        <f>IF(P74&lt;INDEX('Pace of change parameters'!$E$22:$I$22,1,$B$6),INDEX('Pace of change parameters'!$E$22:$I$22,1,$B$6),P74)</f>
        <v>2.0783552784106655E-2</v>
      </c>
      <c r="T74" s="131">
        <v>1.5531469058372549E-2</v>
      </c>
      <c r="U74" s="116">
        <f t="shared" si="11"/>
        <v>519078.64442624612</v>
      </c>
      <c r="V74" s="130">
        <f>IF(J74&gt;INDEX('Pace of change parameters'!$E$24:$I$24,1,$B$6),0,IF(J74&lt;INDEX('Pace of change parameters'!$E$23:$I$23,1,$B$6),1,(J74-INDEX('Pace of change parameters'!$E$24:$I$24,1,$B$6))/(INDEX('Pace of change parameters'!$E$23:$I$23,1,$B$6)-INDEX('Pace of change parameters'!$E$24:$I$24,1,$B$6))))</f>
        <v>1</v>
      </c>
      <c r="W74" s="131">
        <f>MIN(S74, S74+(INDEX('Pace of change parameters'!$E$25:$I$25,1,$B$6)-S74)*(1-V74))</f>
        <v>2.0783552784106655E-2</v>
      </c>
      <c r="X74" s="131">
        <v>1.5531469058372549E-2</v>
      </c>
      <c r="Y74" s="107">
        <f t="shared" si="12"/>
        <v>519078.64442624612</v>
      </c>
      <c r="Z74" s="96">
        <v>0</v>
      </c>
      <c r="AA74" s="98">
        <f t="shared" ref="AA74:AA137" si="15">(1+Z74)*AJ74</f>
        <v>505399.25583867676</v>
      </c>
      <c r="AB74" s="98">
        <f>IF(INDEX('Pace of change parameters'!$E$27:$I$27,1,$B$6)=1,MAX(AA74,Y74),Y74)</f>
        <v>519078.64442624612</v>
      </c>
      <c r="AC74" s="96">
        <f t="shared" si="13"/>
        <v>2.0783552784106707E-2</v>
      </c>
      <c r="AD74" s="142">
        <v>1.5531469058372549E-2</v>
      </c>
      <c r="AE74" s="55">
        <f>IF(ROUND(AB74,0)/D74 &gt; (1+'Pace of change parameters'!$H$25), ROUND(AB74,0), ROUNDUP(AB74,0))</f>
        <v>519079</v>
      </c>
      <c r="AF74" s="55">
        <v>1399.5119861294825</v>
      </c>
      <c r="AG74" s="16">
        <f t="shared" si="14"/>
        <v>2.0784252030441985E-2</v>
      </c>
      <c r="AH74" s="16">
        <f t="shared" si="14"/>
        <v>1.5532164706980822E-2</v>
      </c>
      <c r="AI74" s="55"/>
      <c r="AJ74" s="55">
        <v>505399.25583867676</v>
      </c>
      <c r="AK74" s="55">
        <v>1362.6294192736539</v>
      </c>
      <c r="AL74" s="16">
        <f t="shared" ref="AL74:AM137" si="16">AE74/AJ74-1</f>
        <v>2.7067202816954294E-2</v>
      </c>
      <c r="AM74" s="57">
        <f t="shared" si="16"/>
        <v>2.7067202816954294E-2</v>
      </c>
      <c r="AN74" s="10"/>
    </row>
    <row r="75" spans="1:40" x14ac:dyDescent="0.2">
      <c r="A75" s="188" t="s">
        <v>197</v>
      </c>
      <c r="B75" s="188" t="s">
        <v>198</v>
      </c>
      <c r="D75" s="67">
        <v>932469</v>
      </c>
      <c r="E75" s="72">
        <v>1271.3873465731767</v>
      </c>
      <c r="F75" s="54"/>
      <c r="G75" s="87">
        <v>942950.91624174488</v>
      </c>
      <c r="H75" s="80">
        <v>1276.849853579728</v>
      </c>
      <c r="I75" s="89"/>
      <c r="J75" s="102">
        <f t="shared" si="9"/>
        <v>-1.1116078325181467E-2</v>
      </c>
      <c r="K75" s="125">
        <f t="shared" si="9"/>
        <v>-4.2781122551228679E-3</v>
      </c>
      <c r="L75" s="102">
        <v>2.0574689286455117E-2</v>
      </c>
      <c r="M75" s="96">
        <f>INDEX('Pace of change parameters'!$E$20:$I$20,1,$B$6)</f>
        <v>1.356605044543624E-2</v>
      </c>
      <c r="N75" s="107">
        <f>IF(INDEX('Pace of change parameters'!$E$28:$I$28,1,$B$6)=1,(1+L75)*D75,D75)</f>
        <v>951654.25994425151</v>
      </c>
      <c r="O75" s="93">
        <f>IF(K75&lt;INDEX('Pace of change parameters'!$E$16:$I$16,1,$B$6),1,IF(K75&gt;INDEX('Pace of change parameters'!$E$17:$I$17,1,$B$6),0,(K75-INDEX('Pace of change parameters'!$E$17:$I$17,1,$B$6))/(INDEX('Pace of change parameters'!$E$16:$I$16,1,$B$6)-INDEX('Pace of change parameters'!$E$17:$I$17,1,$B$6))))</f>
        <v>0</v>
      </c>
      <c r="P75" s="56">
        <v>2.0574689286455117E-2</v>
      </c>
      <c r="Q75" s="56">
        <v>1.356605044543624E-2</v>
      </c>
      <c r="R75" s="9">
        <f>IF(INDEX('Pace of change parameters'!$E$29:$I$29,1,$B$6)=1,D75*(1+P75),D75)</f>
        <v>951654.25994425151</v>
      </c>
      <c r="S75" s="102">
        <f>IF(P75&lt;INDEX('Pace of change parameters'!$E$22:$I$22,1,$B$6),INDEX('Pace of change parameters'!$E$22:$I$22,1,$B$6),P75)</f>
        <v>2.0783552784106655E-2</v>
      </c>
      <c r="T75" s="131">
        <v>1.3773479605319716E-2</v>
      </c>
      <c r="U75" s="116">
        <f t="shared" si="11"/>
        <v>951849.01868104318</v>
      </c>
      <c r="V75" s="130">
        <f>IF(J75&gt;INDEX('Pace of change parameters'!$E$24:$I$24,1,$B$6),0,IF(J75&lt;INDEX('Pace of change parameters'!$E$23:$I$23,1,$B$6),1,(J75-INDEX('Pace of change parameters'!$E$24:$I$24,1,$B$6))/(INDEX('Pace of change parameters'!$E$23:$I$23,1,$B$6)-INDEX('Pace of change parameters'!$E$24:$I$24,1,$B$6))))</f>
        <v>1</v>
      </c>
      <c r="W75" s="131">
        <f>MIN(S75, S75+(INDEX('Pace of change parameters'!$E$25:$I$25,1,$B$6)-S75)*(1-V75))</f>
        <v>2.0783552784106655E-2</v>
      </c>
      <c r="X75" s="131">
        <v>1.3773479605319716E-2</v>
      </c>
      <c r="Y75" s="107">
        <f t="shared" si="12"/>
        <v>951849.01868104318</v>
      </c>
      <c r="Z75" s="96">
        <v>0</v>
      </c>
      <c r="AA75" s="98">
        <f t="shared" si="15"/>
        <v>963715.80078675726</v>
      </c>
      <c r="AB75" s="98">
        <f>IF(INDEX('Pace of change parameters'!$E$27:$I$27,1,$B$6)=1,MAX(AA75,Y75),Y75)</f>
        <v>951849.01868104318</v>
      </c>
      <c r="AC75" s="96">
        <f t="shared" si="13"/>
        <v>2.0783552784106707E-2</v>
      </c>
      <c r="AD75" s="142">
        <v>1.3773479605319716E-2</v>
      </c>
      <c r="AE75" s="55">
        <f>IF(ROUND(AB75,0)/D75 &gt; (1+'Pace of change parameters'!$H$25), ROUND(AB75,0), ROUNDUP(AB75,0))</f>
        <v>951849</v>
      </c>
      <c r="AF75" s="55">
        <v>1288.8987489656629</v>
      </c>
      <c r="AG75" s="16">
        <f t="shared" si="14"/>
        <v>2.0783532750150435E-2</v>
      </c>
      <c r="AH75" s="16">
        <f t="shared" si="14"/>
        <v>1.3773459708943392E-2</v>
      </c>
      <c r="AI75" s="55"/>
      <c r="AJ75" s="55">
        <v>963715.80078675726</v>
      </c>
      <c r="AK75" s="55">
        <v>1304.9675841362373</v>
      </c>
      <c r="AL75" s="16">
        <f t="shared" si="16"/>
        <v>-1.2313589522003787E-2</v>
      </c>
      <c r="AM75" s="57">
        <f t="shared" si="16"/>
        <v>-1.2313589522003676E-2</v>
      </c>
      <c r="AN75" s="10"/>
    </row>
    <row r="76" spans="1:40" x14ac:dyDescent="0.2">
      <c r="A76" s="188" t="s">
        <v>199</v>
      </c>
      <c r="B76" s="188" t="s">
        <v>200</v>
      </c>
      <c r="D76" s="67">
        <v>355620</v>
      </c>
      <c r="E76" s="72">
        <v>1187.339543401419</v>
      </c>
      <c r="F76" s="54"/>
      <c r="G76" s="87">
        <v>368788.81378972327</v>
      </c>
      <c r="H76" s="80">
        <v>1223.5751505763064</v>
      </c>
      <c r="I76" s="89"/>
      <c r="J76" s="102">
        <f t="shared" si="9"/>
        <v>-3.570827882331562E-2</v>
      </c>
      <c r="K76" s="125">
        <f t="shared" si="9"/>
        <v>-2.9614533408773847E-2</v>
      </c>
      <c r="L76" s="102">
        <v>1.9971180072288597E-2</v>
      </c>
      <c r="M76" s="96">
        <f>INDEX('Pace of change parameters'!$E$20:$I$20,1,$B$6)</f>
        <v>1.356605044543624E-2</v>
      </c>
      <c r="N76" s="107">
        <f>IF(INDEX('Pace of change parameters'!$E$28:$I$28,1,$B$6)=1,(1+L76)*D76,D76)</f>
        <v>362722.15105730726</v>
      </c>
      <c r="O76" s="93">
        <f>IF(K76&lt;INDEX('Pace of change parameters'!$E$16:$I$16,1,$B$6),1,IF(K76&gt;INDEX('Pace of change parameters'!$E$17:$I$17,1,$B$6),0,(K76-INDEX('Pace of change parameters'!$E$17:$I$17,1,$B$6))/(INDEX('Pace of change parameters'!$E$16:$I$16,1,$B$6)-INDEX('Pace of change parameters'!$E$17:$I$17,1,$B$6))))</f>
        <v>0</v>
      </c>
      <c r="P76" s="56">
        <v>1.9971180072288597E-2</v>
      </c>
      <c r="Q76" s="56">
        <v>1.356605044543624E-2</v>
      </c>
      <c r="R76" s="9">
        <f>IF(INDEX('Pace of change parameters'!$E$29:$I$29,1,$B$6)=1,D76*(1+P76),D76)</f>
        <v>362722.15105730726</v>
      </c>
      <c r="S76" s="102">
        <f>IF(P76&lt;INDEX('Pace of change parameters'!$E$22:$I$22,1,$B$6),INDEX('Pace of change parameters'!$E$22:$I$22,1,$B$6),P76)</f>
        <v>2.0783552784106655E-2</v>
      </c>
      <c r="T76" s="131">
        <v>1.4373321687108698E-2</v>
      </c>
      <c r="U76" s="116">
        <f t="shared" si="11"/>
        <v>363011.04704108404</v>
      </c>
      <c r="V76" s="130">
        <f>IF(J76&gt;INDEX('Pace of change parameters'!$E$24:$I$24,1,$B$6),0,IF(J76&lt;INDEX('Pace of change parameters'!$E$23:$I$23,1,$B$6),1,(J76-INDEX('Pace of change parameters'!$E$24:$I$24,1,$B$6))/(INDEX('Pace of change parameters'!$E$23:$I$23,1,$B$6)-INDEX('Pace of change parameters'!$E$24:$I$24,1,$B$6))))</f>
        <v>1</v>
      </c>
      <c r="W76" s="131">
        <f>MIN(S76, S76+(INDEX('Pace of change parameters'!$E$25:$I$25,1,$B$6)-S76)*(1-V76))</f>
        <v>2.0783552784106655E-2</v>
      </c>
      <c r="X76" s="131">
        <v>1.4373321687108698E-2</v>
      </c>
      <c r="Y76" s="107">
        <f t="shared" si="12"/>
        <v>363011.04704108404</v>
      </c>
      <c r="Z76" s="96">
        <v>0</v>
      </c>
      <c r="AA76" s="98">
        <f t="shared" si="15"/>
        <v>376909.97578016605</v>
      </c>
      <c r="AB76" s="98">
        <f>IF(INDEX('Pace of change parameters'!$E$27:$I$27,1,$B$6)=1,MAX(AA76,Y76),Y76)</f>
        <v>363011.04704108404</v>
      </c>
      <c r="AC76" s="96">
        <f t="shared" si="13"/>
        <v>2.0783552784106707E-2</v>
      </c>
      <c r="AD76" s="142">
        <v>1.4373321687108698E-2</v>
      </c>
      <c r="AE76" s="55">
        <f>IF(ROUND(AB76,0)/D76 &gt; (1+'Pace of change parameters'!$H$25), ROUND(AB76,0), ROUNDUP(AB76,0))</f>
        <v>363011</v>
      </c>
      <c r="AF76" s="55">
        <v>1204.4054005366716</v>
      </c>
      <c r="AG76" s="16">
        <f t="shared" si="14"/>
        <v>2.0783420505033456E-2</v>
      </c>
      <c r="AH76" s="16">
        <f t="shared" si="14"/>
        <v>1.4373190238710754E-2</v>
      </c>
      <c r="AI76" s="55"/>
      <c r="AJ76" s="55">
        <v>376909.97578016605</v>
      </c>
      <c r="AK76" s="55">
        <v>1250.5197097216833</v>
      </c>
      <c r="AL76" s="16">
        <f t="shared" si="16"/>
        <v>-3.687611544745284E-2</v>
      </c>
      <c r="AM76" s="57">
        <f t="shared" si="16"/>
        <v>-3.6876115447452618E-2</v>
      </c>
      <c r="AN76" s="10"/>
    </row>
    <row r="77" spans="1:40" x14ac:dyDescent="0.2">
      <c r="A77" s="188" t="s">
        <v>201</v>
      </c>
      <c r="B77" s="188" t="s">
        <v>202</v>
      </c>
      <c r="D77" s="67">
        <v>170850</v>
      </c>
      <c r="E77" s="72">
        <v>1284.3284520759676</v>
      </c>
      <c r="F77" s="54"/>
      <c r="G77" s="87">
        <v>171712.20355104774</v>
      </c>
      <c r="H77" s="80">
        <v>1286.9162461843603</v>
      </c>
      <c r="I77" s="89"/>
      <c r="J77" s="102">
        <f t="shared" si="9"/>
        <v>-5.0212130135026678E-3</v>
      </c>
      <c r="K77" s="125">
        <f t="shared" si="9"/>
        <v>-2.0108488925097978E-3</v>
      </c>
      <c r="L77" s="102">
        <v>1.6632651374445473E-2</v>
      </c>
      <c r="M77" s="96">
        <f>INDEX('Pace of change parameters'!$E$20:$I$20,1,$B$6)</f>
        <v>1.356605044543624E-2</v>
      </c>
      <c r="N77" s="107">
        <f>IF(INDEX('Pace of change parameters'!$E$28:$I$28,1,$B$6)=1,(1+L77)*D77,D77)</f>
        <v>173691.68848732402</v>
      </c>
      <c r="O77" s="93">
        <f>IF(K77&lt;INDEX('Pace of change parameters'!$E$16:$I$16,1,$B$6),1,IF(K77&gt;INDEX('Pace of change parameters'!$E$17:$I$17,1,$B$6),0,(K77-INDEX('Pace of change parameters'!$E$17:$I$17,1,$B$6))/(INDEX('Pace of change parameters'!$E$16:$I$16,1,$B$6)-INDEX('Pace of change parameters'!$E$17:$I$17,1,$B$6))))</f>
        <v>0</v>
      </c>
      <c r="P77" s="56">
        <v>1.6632651374445473E-2</v>
      </c>
      <c r="Q77" s="56">
        <v>1.356605044543624E-2</v>
      </c>
      <c r="R77" s="9">
        <f>IF(INDEX('Pace of change parameters'!$E$29:$I$29,1,$B$6)=1,D77*(1+P77),D77)</f>
        <v>173691.68848732402</v>
      </c>
      <c r="S77" s="102">
        <f>IF(P77&lt;INDEX('Pace of change parameters'!$E$22:$I$22,1,$B$6),INDEX('Pace of change parameters'!$E$22:$I$22,1,$B$6),P77)</f>
        <v>2.0783552784106655E-2</v>
      </c>
      <c r="T77" s="131">
        <v>1.7704430952781625E-2</v>
      </c>
      <c r="U77" s="116">
        <f t="shared" si="11"/>
        <v>174400.86999316464</v>
      </c>
      <c r="V77" s="130">
        <f>IF(J77&gt;INDEX('Pace of change parameters'!$E$24:$I$24,1,$B$6),0,IF(J77&lt;INDEX('Pace of change parameters'!$E$23:$I$23,1,$B$6),1,(J77-INDEX('Pace of change parameters'!$E$24:$I$24,1,$B$6))/(INDEX('Pace of change parameters'!$E$23:$I$23,1,$B$6)-INDEX('Pace of change parameters'!$E$24:$I$24,1,$B$6))))</f>
        <v>1</v>
      </c>
      <c r="W77" s="131">
        <f>MIN(S77, S77+(INDEX('Pace of change parameters'!$E$25:$I$25,1,$B$6)-S77)*(1-V77))</f>
        <v>2.0783552784106655E-2</v>
      </c>
      <c r="X77" s="131">
        <v>1.7704430952781625E-2</v>
      </c>
      <c r="Y77" s="107">
        <f t="shared" si="12"/>
        <v>174400.86999316464</v>
      </c>
      <c r="Z77" s="96">
        <v>0</v>
      </c>
      <c r="AA77" s="98">
        <f t="shared" si="15"/>
        <v>175493.50756199061</v>
      </c>
      <c r="AB77" s="98">
        <f>IF(INDEX('Pace of change parameters'!$E$27:$I$27,1,$B$6)=1,MAX(AA77,Y77),Y77)</f>
        <v>174400.86999316464</v>
      </c>
      <c r="AC77" s="96">
        <f t="shared" si="13"/>
        <v>2.0783552784106707E-2</v>
      </c>
      <c r="AD77" s="142">
        <v>1.7704430952781625E-2</v>
      </c>
      <c r="AE77" s="55">
        <f>IF(ROUND(AB77,0)/D77 &gt; (1+'Pace of change parameters'!$H$25), ROUND(AB77,0), ROUNDUP(AB77,0))</f>
        <v>174401</v>
      </c>
      <c r="AF77" s="55">
        <v>1307.0677308271554</v>
      </c>
      <c r="AG77" s="16">
        <f t="shared" si="14"/>
        <v>2.0784313725490167E-2</v>
      </c>
      <c r="AH77" s="16">
        <f t="shared" si="14"/>
        <v>1.7705189598838489E-2</v>
      </c>
      <c r="AI77" s="55"/>
      <c r="AJ77" s="55">
        <v>175493.50756199061</v>
      </c>
      <c r="AK77" s="55">
        <v>1315.2556505063005</v>
      </c>
      <c r="AL77" s="16">
        <f t="shared" si="16"/>
        <v>-6.2253446134165058E-3</v>
      </c>
      <c r="AM77" s="57">
        <f t="shared" si="16"/>
        <v>-6.2253446134166168E-3</v>
      </c>
      <c r="AN77" s="10"/>
    </row>
    <row r="78" spans="1:40" x14ac:dyDescent="0.2">
      <c r="A78" s="188" t="s">
        <v>203</v>
      </c>
      <c r="B78" s="188" t="s">
        <v>204</v>
      </c>
      <c r="D78" s="67">
        <v>605898</v>
      </c>
      <c r="E78" s="72">
        <v>1201.7607673230384</v>
      </c>
      <c r="F78" s="54"/>
      <c r="G78" s="87">
        <v>623806.32350312243</v>
      </c>
      <c r="H78" s="80">
        <v>1224.1857937343161</v>
      </c>
      <c r="I78" s="89"/>
      <c r="J78" s="102">
        <f t="shared" si="9"/>
        <v>-2.8708146789141686E-2</v>
      </c>
      <c r="K78" s="125">
        <f t="shared" si="9"/>
        <v>-1.8318319429987295E-2</v>
      </c>
      <c r="L78" s="102">
        <v>2.4408081341109833E-2</v>
      </c>
      <c r="M78" s="96">
        <f>INDEX('Pace of change parameters'!$E$20:$I$20,1,$B$6)</f>
        <v>1.356605044543624E-2</v>
      </c>
      <c r="N78" s="107">
        <f>IF(INDEX('Pace of change parameters'!$E$28:$I$28,1,$B$6)=1,(1+L78)*D78,D78)</f>
        <v>620686.80766841571</v>
      </c>
      <c r="O78" s="93">
        <f>IF(K78&lt;INDEX('Pace of change parameters'!$E$16:$I$16,1,$B$6),1,IF(K78&gt;INDEX('Pace of change parameters'!$E$17:$I$17,1,$B$6),0,(K78-INDEX('Pace of change parameters'!$E$17:$I$17,1,$B$6))/(INDEX('Pace of change parameters'!$E$16:$I$16,1,$B$6)-INDEX('Pace of change parameters'!$E$17:$I$17,1,$B$6))))</f>
        <v>0</v>
      </c>
      <c r="P78" s="56">
        <v>2.4408081341109833E-2</v>
      </c>
      <c r="Q78" s="56">
        <v>1.356605044543624E-2</v>
      </c>
      <c r="R78" s="9">
        <f>IF(INDEX('Pace of change parameters'!$E$29:$I$29,1,$B$6)=1,D78*(1+P78),D78)</f>
        <v>620686.80766841571</v>
      </c>
      <c r="S78" s="102">
        <f>IF(P78&lt;INDEX('Pace of change parameters'!$E$22:$I$22,1,$B$6),INDEX('Pace of change parameters'!$E$22:$I$22,1,$B$6),P78)</f>
        <v>2.4408081341109833E-2</v>
      </c>
      <c r="T78" s="131">
        <v>1.356605044543624E-2</v>
      </c>
      <c r="U78" s="116">
        <f t="shared" si="11"/>
        <v>620686.80766841571</v>
      </c>
      <c r="V78" s="130">
        <f>IF(J78&gt;INDEX('Pace of change parameters'!$E$24:$I$24,1,$B$6),0,IF(J78&lt;INDEX('Pace of change parameters'!$E$23:$I$23,1,$B$6),1,(J78-INDEX('Pace of change parameters'!$E$24:$I$24,1,$B$6))/(INDEX('Pace of change parameters'!$E$23:$I$23,1,$B$6)-INDEX('Pace of change parameters'!$E$24:$I$24,1,$B$6))))</f>
        <v>1</v>
      </c>
      <c r="W78" s="131">
        <f>MIN(S78, S78+(INDEX('Pace of change parameters'!$E$25:$I$25,1,$B$6)-S78)*(1-V78))</f>
        <v>2.4408081341109833E-2</v>
      </c>
      <c r="X78" s="131">
        <v>1.356605044543624E-2</v>
      </c>
      <c r="Y78" s="107">
        <f t="shared" si="12"/>
        <v>620686.80766841571</v>
      </c>
      <c r="Z78" s="96">
        <v>0</v>
      </c>
      <c r="AA78" s="98">
        <f t="shared" si="15"/>
        <v>637543.27000042039</v>
      </c>
      <c r="AB78" s="98">
        <f>IF(INDEX('Pace of change parameters'!$E$27:$I$27,1,$B$6)=1,MAX(AA78,Y78),Y78)</f>
        <v>620686.80766841571</v>
      </c>
      <c r="AC78" s="96">
        <f t="shared" si="13"/>
        <v>2.4408081341109833E-2</v>
      </c>
      <c r="AD78" s="142">
        <v>1.356605044543624E-2</v>
      </c>
      <c r="AE78" s="55">
        <f>IF(ROUND(AB78,0)/D78 &gt; (1+'Pace of change parameters'!$H$25), ROUND(AB78,0), ROUNDUP(AB78,0))</f>
        <v>620687</v>
      </c>
      <c r="AF78" s="55">
        <v>1218.0642919561044</v>
      </c>
      <c r="AG78" s="16">
        <f t="shared" si="14"/>
        <v>2.440839877339096E-2</v>
      </c>
      <c r="AH78" s="16">
        <f t="shared" si="14"/>
        <v>1.3566364518108331E-2</v>
      </c>
      <c r="AI78" s="55"/>
      <c r="AJ78" s="55">
        <v>637543.27000042039</v>
      </c>
      <c r="AK78" s="55">
        <v>1251.1437999578559</v>
      </c>
      <c r="AL78" s="16">
        <f t="shared" si="16"/>
        <v>-2.6439413281563295E-2</v>
      </c>
      <c r="AM78" s="57">
        <f t="shared" si="16"/>
        <v>-2.6439413281563406E-2</v>
      </c>
      <c r="AN78" s="10"/>
    </row>
    <row r="79" spans="1:40" x14ac:dyDescent="0.2">
      <c r="A79" s="188" t="s">
        <v>205</v>
      </c>
      <c r="B79" s="188" t="s">
        <v>206</v>
      </c>
      <c r="D79" s="67">
        <v>421279</v>
      </c>
      <c r="E79" s="72">
        <v>1323.8891513913652</v>
      </c>
      <c r="F79" s="54"/>
      <c r="G79" s="87">
        <v>430887.79439434072</v>
      </c>
      <c r="H79" s="80">
        <v>1349.9895855855918</v>
      </c>
      <c r="I79" s="89"/>
      <c r="J79" s="102">
        <f t="shared" si="9"/>
        <v>-2.2299992061383223E-2</v>
      </c>
      <c r="K79" s="125">
        <f t="shared" si="9"/>
        <v>-1.9333804107018238E-2</v>
      </c>
      <c r="L79" s="102">
        <v>1.6641050328194851E-2</v>
      </c>
      <c r="M79" s="96">
        <f>INDEX('Pace of change parameters'!$E$20:$I$20,1,$B$6)</f>
        <v>1.356605044543624E-2</v>
      </c>
      <c r="N79" s="107">
        <f>IF(INDEX('Pace of change parameters'!$E$28:$I$28,1,$B$6)=1,(1+L79)*D79,D79)</f>
        <v>428289.52504121157</v>
      </c>
      <c r="O79" s="93">
        <f>IF(K79&lt;INDEX('Pace of change parameters'!$E$16:$I$16,1,$B$6),1,IF(K79&gt;INDEX('Pace of change parameters'!$E$17:$I$17,1,$B$6),0,(K79-INDEX('Pace of change parameters'!$E$17:$I$17,1,$B$6))/(INDEX('Pace of change parameters'!$E$16:$I$16,1,$B$6)-INDEX('Pace of change parameters'!$E$17:$I$17,1,$B$6))))</f>
        <v>0</v>
      </c>
      <c r="P79" s="56">
        <v>1.6641050328194851E-2</v>
      </c>
      <c r="Q79" s="56">
        <v>1.356605044543624E-2</v>
      </c>
      <c r="R79" s="9">
        <f>IF(INDEX('Pace of change parameters'!$E$29:$I$29,1,$B$6)=1,D79*(1+P79),D79)</f>
        <v>428289.52504121157</v>
      </c>
      <c r="S79" s="102">
        <f>IF(P79&lt;INDEX('Pace of change parameters'!$E$22:$I$22,1,$B$6),INDEX('Pace of change parameters'!$E$22:$I$22,1,$B$6),P79)</f>
        <v>2.0783552784106655E-2</v>
      </c>
      <c r="T79" s="131">
        <v>1.7696023213940482E-2</v>
      </c>
      <c r="U79" s="116">
        <f t="shared" si="11"/>
        <v>430034.67433333572</v>
      </c>
      <c r="V79" s="130">
        <f>IF(J79&gt;INDEX('Pace of change parameters'!$E$24:$I$24,1,$B$6),0,IF(J79&lt;INDEX('Pace of change parameters'!$E$23:$I$23,1,$B$6),1,(J79-INDEX('Pace of change parameters'!$E$24:$I$24,1,$B$6))/(INDEX('Pace of change parameters'!$E$23:$I$23,1,$B$6)-INDEX('Pace of change parameters'!$E$24:$I$24,1,$B$6))))</f>
        <v>1</v>
      </c>
      <c r="W79" s="131">
        <f>MIN(S79, S79+(INDEX('Pace of change parameters'!$E$25:$I$25,1,$B$6)-S79)*(1-V79))</f>
        <v>2.0783552784106655E-2</v>
      </c>
      <c r="X79" s="131">
        <v>1.7696023213940482E-2</v>
      </c>
      <c r="Y79" s="107">
        <f t="shared" si="12"/>
        <v>430034.67433333572</v>
      </c>
      <c r="Z79" s="96">
        <v>0</v>
      </c>
      <c r="AA79" s="98">
        <f t="shared" si="15"/>
        <v>440376.44873290829</v>
      </c>
      <c r="AB79" s="98">
        <f>IF(INDEX('Pace of change parameters'!$E$27:$I$27,1,$B$6)=1,MAX(AA79,Y79),Y79)</f>
        <v>430034.67433333572</v>
      </c>
      <c r="AC79" s="96">
        <f t="shared" si="13"/>
        <v>2.0783552784106707E-2</v>
      </c>
      <c r="AD79" s="142">
        <v>1.7696023213940482E-2</v>
      </c>
      <c r="AE79" s="55">
        <f>IF(ROUND(AB79,0)/D79 &gt; (1+'Pace of change parameters'!$H$25), ROUND(AB79,0), ROUNDUP(AB79,0))</f>
        <v>430035</v>
      </c>
      <c r="AF79" s="55">
        <v>1347.3177448744295</v>
      </c>
      <c r="AG79" s="16">
        <f t="shared" si="14"/>
        <v>2.0784325826827432E-2</v>
      </c>
      <c r="AH79" s="16">
        <f t="shared" si="14"/>
        <v>1.7696793918464904E-2</v>
      </c>
      <c r="AI79" s="55"/>
      <c r="AJ79" s="55">
        <v>440376.44873290829</v>
      </c>
      <c r="AK79" s="55">
        <v>1379.7179387785457</v>
      </c>
      <c r="AL79" s="16">
        <f t="shared" si="16"/>
        <v>-2.3483201162695422E-2</v>
      </c>
      <c r="AM79" s="57">
        <f t="shared" si="16"/>
        <v>-2.3483201162695422E-2</v>
      </c>
      <c r="AN79" s="10"/>
    </row>
    <row r="80" spans="1:40" x14ac:dyDescent="0.2">
      <c r="A80" s="188" t="s">
        <v>207</v>
      </c>
      <c r="B80" s="188" t="s">
        <v>208</v>
      </c>
      <c r="D80" s="67">
        <v>163331</v>
      </c>
      <c r="E80" s="72">
        <v>1158.7637172938832</v>
      </c>
      <c r="F80" s="54"/>
      <c r="G80" s="87">
        <v>167629.06157004272</v>
      </c>
      <c r="H80" s="80">
        <v>1181.4874019613578</v>
      </c>
      <c r="I80" s="89"/>
      <c r="J80" s="102">
        <f t="shared" si="9"/>
        <v>-2.5640312782200914E-2</v>
      </c>
      <c r="K80" s="125">
        <f t="shared" si="9"/>
        <v>-1.9233116349570478E-2</v>
      </c>
      <c r="L80" s="102">
        <v>2.0231060161912451E-2</v>
      </c>
      <c r="M80" s="96">
        <f>INDEX('Pace of change parameters'!$E$20:$I$20,1,$B$6)</f>
        <v>1.356605044543624E-2</v>
      </c>
      <c r="N80" s="107">
        <f>IF(INDEX('Pace of change parameters'!$E$28:$I$28,1,$B$6)=1,(1+L80)*D80,D80)</f>
        <v>166635.35928730533</v>
      </c>
      <c r="O80" s="93">
        <f>IF(K80&lt;INDEX('Pace of change parameters'!$E$16:$I$16,1,$B$6),1,IF(K80&gt;INDEX('Pace of change parameters'!$E$17:$I$17,1,$B$6),0,(K80-INDEX('Pace of change parameters'!$E$17:$I$17,1,$B$6))/(INDEX('Pace of change parameters'!$E$16:$I$16,1,$B$6)-INDEX('Pace of change parameters'!$E$17:$I$17,1,$B$6))))</f>
        <v>0</v>
      </c>
      <c r="P80" s="56">
        <v>2.0231060161912451E-2</v>
      </c>
      <c r="Q80" s="56">
        <v>1.356605044543624E-2</v>
      </c>
      <c r="R80" s="9">
        <f>IF(INDEX('Pace of change parameters'!$E$29:$I$29,1,$B$6)=1,D80*(1+P80),D80)</f>
        <v>166635.35928730533</v>
      </c>
      <c r="S80" s="102">
        <f>IF(P80&lt;INDEX('Pace of change parameters'!$E$22:$I$22,1,$B$6),INDEX('Pace of change parameters'!$E$22:$I$22,1,$B$6),P80)</f>
        <v>2.0783552784106655E-2</v>
      </c>
      <c r="T80" s="131">
        <v>1.4114933719867162E-2</v>
      </c>
      <c r="U80" s="116">
        <f t="shared" si="11"/>
        <v>166725.59845978094</v>
      </c>
      <c r="V80" s="130">
        <f>IF(J80&gt;INDEX('Pace of change parameters'!$E$24:$I$24,1,$B$6),0,IF(J80&lt;INDEX('Pace of change parameters'!$E$23:$I$23,1,$B$6),1,(J80-INDEX('Pace of change parameters'!$E$24:$I$24,1,$B$6))/(INDEX('Pace of change parameters'!$E$23:$I$23,1,$B$6)-INDEX('Pace of change parameters'!$E$24:$I$24,1,$B$6))))</f>
        <v>1</v>
      </c>
      <c r="W80" s="131">
        <f>MIN(S80, S80+(INDEX('Pace of change parameters'!$E$25:$I$25,1,$B$6)-S80)*(1-V80))</f>
        <v>2.0783552784106655E-2</v>
      </c>
      <c r="X80" s="131">
        <v>1.4114933719867162E-2</v>
      </c>
      <c r="Y80" s="107">
        <f t="shared" si="12"/>
        <v>166725.59845978094</v>
      </c>
      <c r="Z80" s="96">
        <v>0</v>
      </c>
      <c r="AA80" s="98">
        <f t="shared" si="15"/>
        <v>171320.45000812164</v>
      </c>
      <c r="AB80" s="98">
        <f>IF(INDEX('Pace of change parameters'!$E$27:$I$27,1,$B$6)=1,MAX(AA80,Y80),Y80)</f>
        <v>166725.59845978094</v>
      </c>
      <c r="AC80" s="96">
        <f t="shared" si="13"/>
        <v>2.0783552784106707E-2</v>
      </c>
      <c r="AD80" s="142">
        <v>1.4114933719867162E-2</v>
      </c>
      <c r="AE80" s="55">
        <f>IF(ROUND(AB80,0)/D80 &gt; (1+'Pace of change parameters'!$H$25), ROUND(AB80,0), ROUNDUP(AB80,0))</f>
        <v>166726</v>
      </c>
      <c r="AF80" s="55">
        <v>1175.1224205064261</v>
      </c>
      <c r="AG80" s="16">
        <f t="shared" si="14"/>
        <v>2.0786011228731915E-2</v>
      </c>
      <c r="AH80" s="16">
        <f t="shared" si="14"/>
        <v>1.4117376103858437E-2</v>
      </c>
      <c r="AI80" s="55"/>
      <c r="AJ80" s="55">
        <v>171320.45000812164</v>
      </c>
      <c r="AK80" s="55">
        <v>1207.5051395450864</v>
      </c>
      <c r="AL80" s="16">
        <f t="shared" si="16"/>
        <v>-2.6817872635192308E-2</v>
      </c>
      <c r="AM80" s="57">
        <f t="shared" si="16"/>
        <v>-2.6817872635192308E-2</v>
      </c>
      <c r="AN80" s="10"/>
    </row>
    <row r="81" spans="1:40" x14ac:dyDescent="0.2">
      <c r="A81" s="188" t="s">
        <v>209</v>
      </c>
      <c r="B81" s="188" t="s">
        <v>210</v>
      </c>
      <c r="D81" s="67">
        <v>234280</v>
      </c>
      <c r="E81" s="72">
        <v>1250.0311558979774</v>
      </c>
      <c r="F81" s="54"/>
      <c r="G81" s="87">
        <v>233380.17126575319</v>
      </c>
      <c r="H81" s="80">
        <v>1238.4970703866816</v>
      </c>
      <c r="I81" s="89"/>
      <c r="J81" s="102">
        <f t="shared" si="9"/>
        <v>3.8556349040559379E-3</v>
      </c>
      <c r="K81" s="125">
        <f t="shared" si="9"/>
        <v>9.3129695556686265E-3</v>
      </c>
      <c r="L81" s="102">
        <v>1.9076174547416835E-2</v>
      </c>
      <c r="M81" s="96">
        <f>INDEX('Pace of change parameters'!$E$20:$I$20,1,$B$6)</f>
        <v>1.356605044543624E-2</v>
      </c>
      <c r="N81" s="107">
        <f>IF(INDEX('Pace of change parameters'!$E$28:$I$28,1,$B$6)=1,(1+L81)*D81,D81)</f>
        <v>238749.16617296881</v>
      </c>
      <c r="O81" s="93">
        <f>IF(K81&lt;INDEX('Pace of change parameters'!$E$16:$I$16,1,$B$6),1,IF(K81&gt;INDEX('Pace of change parameters'!$E$17:$I$17,1,$B$6),0,(K81-INDEX('Pace of change parameters'!$E$17:$I$17,1,$B$6))/(INDEX('Pace of change parameters'!$E$16:$I$16,1,$B$6)-INDEX('Pace of change parameters'!$E$17:$I$17,1,$B$6))))</f>
        <v>0</v>
      </c>
      <c r="P81" s="56">
        <v>1.9076174547416835E-2</v>
      </c>
      <c r="Q81" s="56">
        <v>1.356605044543624E-2</v>
      </c>
      <c r="R81" s="9">
        <f>IF(INDEX('Pace of change parameters'!$E$29:$I$29,1,$B$6)=1,D81*(1+P81),D81)</f>
        <v>238749.16617296881</v>
      </c>
      <c r="S81" s="102">
        <f>IF(P81&lt;INDEX('Pace of change parameters'!$E$22:$I$22,1,$B$6),INDEX('Pace of change parameters'!$E$22:$I$22,1,$B$6),P81)</f>
        <v>2.0783552784106655E-2</v>
      </c>
      <c r="T81" s="131">
        <v>1.5264196922805118E-2</v>
      </c>
      <c r="U81" s="116">
        <f t="shared" si="11"/>
        <v>239149.17074626053</v>
      </c>
      <c r="V81" s="130">
        <f>IF(J81&gt;INDEX('Pace of change parameters'!$E$24:$I$24,1,$B$6),0,IF(J81&lt;INDEX('Pace of change parameters'!$E$23:$I$23,1,$B$6),1,(J81-INDEX('Pace of change parameters'!$E$24:$I$24,1,$B$6))/(INDEX('Pace of change parameters'!$E$23:$I$23,1,$B$6)-INDEX('Pace of change parameters'!$E$24:$I$24,1,$B$6))))</f>
        <v>1</v>
      </c>
      <c r="W81" s="131">
        <f>MIN(S81, S81+(INDEX('Pace of change parameters'!$E$25:$I$25,1,$B$6)-S81)*(1-V81))</f>
        <v>2.0783552784106655E-2</v>
      </c>
      <c r="X81" s="131">
        <v>1.5264196922805118E-2</v>
      </c>
      <c r="Y81" s="107">
        <f t="shared" si="12"/>
        <v>239149.17074626053</v>
      </c>
      <c r="Z81" s="96">
        <v>0</v>
      </c>
      <c r="AA81" s="98">
        <f t="shared" si="15"/>
        <v>238519.47621573234</v>
      </c>
      <c r="AB81" s="98">
        <f>IF(INDEX('Pace of change parameters'!$E$27:$I$27,1,$B$6)=1,MAX(AA81,Y81),Y81)</f>
        <v>239149.17074626053</v>
      </c>
      <c r="AC81" s="96">
        <f t="shared" si="13"/>
        <v>2.0783552784106707E-2</v>
      </c>
      <c r="AD81" s="142">
        <v>1.5264196922805118E-2</v>
      </c>
      <c r="AE81" s="55">
        <f>IF(ROUND(AB81,0)/D81 &gt; (1+'Pace of change parameters'!$H$25), ROUND(AB81,0), ROUNDUP(AB81,0))</f>
        <v>239149</v>
      </c>
      <c r="AF81" s="55">
        <v>1269.1109715085188</v>
      </c>
      <c r="AG81" s="16">
        <f t="shared" si="14"/>
        <v>2.0782823971316366E-2</v>
      </c>
      <c r="AH81" s="16">
        <f t="shared" si="14"/>
        <v>1.5263472050690785E-2</v>
      </c>
      <c r="AI81" s="55"/>
      <c r="AJ81" s="55">
        <v>238519.47621573234</v>
      </c>
      <c r="AK81" s="55">
        <v>1265.7702276984269</v>
      </c>
      <c r="AL81" s="16">
        <f t="shared" si="16"/>
        <v>2.6392971939039889E-3</v>
      </c>
      <c r="AM81" s="57">
        <f t="shared" si="16"/>
        <v>2.6392971939042109E-3</v>
      </c>
      <c r="AN81" s="10"/>
    </row>
    <row r="82" spans="1:40" x14ac:dyDescent="0.2">
      <c r="A82" s="188" t="s">
        <v>211</v>
      </c>
      <c r="B82" s="188" t="s">
        <v>212</v>
      </c>
      <c r="D82" s="67">
        <v>286487</v>
      </c>
      <c r="E82" s="72">
        <v>1316.1487341807056</v>
      </c>
      <c r="F82" s="54"/>
      <c r="G82" s="87">
        <v>280636.49800193054</v>
      </c>
      <c r="H82" s="80">
        <v>1286.7064233444239</v>
      </c>
      <c r="I82" s="89"/>
      <c r="J82" s="102">
        <f t="shared" si="9"/>
        <v>2.0847259852954769E-2</v>
      </c>
      <c r="K82" s="125">
        <f t="shared" si="9"/>
        <v>2.2881917974540533E-2</v>
      </c>
      <c r="L82" s="102">
        <v>1.5586196335429126E-2</v>
      </c>
      <c r="M82" s="96">
        <f>INDEX('Pace of change parameters'!$E$20:$I$20,1,$B$6)</f>
        <v>1.356605044543624E-2</v>
      </c>
      <c r="N82" s="107">
        <f>IF(INDEX('Pace of change parameters'!$E$28:$I$28,1,$B$6)=1,(1+L82)*D82,D82)</f>
        <v>290952.24262954807</v>
      </c>
      <c r="O82" s="93">
        <f>IF(K82&lt;INDEX('Pace of change parameters'!$E$16:$I$16,1,$B$6),1,IF(K82&gt;INDEX('Pace of change parameters'!$E$17:$I$17,1,$B$6),0,(K82-INDEX('Pace of change parameters'!$E$17:$I$17,1,$B$6))/(INDEX('Pace of change parameters'!$E$16:$I$16,1,$B$6)-INDEX('Pace of change parameters'!$E$17:$I$17,1,$B$6))))</f>
        <v>0</v>
      </c>
      <c r="P82" s="56">
        <v>1.5586196335429126E-2</v>
      </c>
      <c r="Q82" s="56">
        <v>1.356605044543624E-2</v>
      </c>
      <c r="R82" s="9">
        <f>IF(INDEX('Pace of change parameters'!$E$29:$I$29,1,$B$6)=1,D82*(1+P82),D82)</f>
        <v>290952.24262954807</v>
      </c>
      <c r="S82" s="102">
        <f>IF(P82&lt;INDEX('Pace of change parameters'!$E$22:$I$22,1,$B$6),INDEX('Pace of change parameters'!$E$22:$I$22,1,$B$6),P82)</f>
        <v>2.0783552784106655E-2</v>
      </c>
      <c r="T82" s="131">
        <v>1.8753068610365409E-2</v>
      </c>
      <c r="U82" s="116">
        <f t="shared" si="11"/>
        <v>292441.21768646035</v>
      </c>
      <c r="V82" s="130">
        <f>IF(J82&gt;INDEX('Pace of change parameters'!$E$24:$I$24,1,$B$6),0,IF(J82&lt;INDEX('Pace of change parameters'!$E$23:$I$23,1,$B$6),1,(J82-INDEX('Pace of change parameters'!$E$24:$I$24,1,$B$6))/(INDEX('Pace of change parameters'!$E$23:$I$23,1,$B$6)-INDEX('Pace of change parameters'!$E$24:$I$24,1,$B$6))))</f>
        <v>1</v>
      </c>
      <c r="W82" s="131">
        <f>MIN(S82, S82+(INDEX('Pace of change parameters'!$E$25:$I$25,1,$B$6)-S82)*(1-V82))</f>
        <v>2.0783552784106655E-2</v>
      </c>
      <c r="X82" s="131">
        <v>1.8753068610365409E-2</v>
      </c>
      <c r="Y82" s="107">
        <f t="shared" si="12"/>
        <v>292441.21768646035</v>
      </c>
      <c r="Z82" s="96">
        <v>0</v>
      </c>
      <c r="AA82" s="98">
        <f t="shared" si="15"/>
        <v>286816.44266262668</v>
      </c>
      <c r="AB82" s="98">
        <f>IF(INDEX('Pace of change parameters'!$E$27:$I$27,1,$B$6)=1,MAX(AA82,Y82),Y82)</f>
        <v>292441.21768646035</v>
      </c>
      <c r="AC82" s="96">
        <f t="shared" si="13"/>
        <v>2.0783552784106707E-2</v>
      </c>
      <c r="AD82" s="142">
        <v>1.8753068610365409E-2</v>
      </c>
      <c r="AE82" s="55">
        <f>IF(ROUND(AB82,0)/D82 &gt; (1+'Pace of change parameters'!$H$25), ROUND(AB82,0), ROUNDUP(AB82,0))</f>
        <v>292441</v>
      </c>
      <c r="AF82" s="55">
        <v>1340.8295636110672</v>
      </c>
      <c r="AG82" s="16">
        <f t="shared" si="14"/>
        <v>2.0782792936503203E-2</v>
      </c>
      <c r="AH82" s="16">
        <f t="shared" si="14"/>
        <v>1.8752310274207318E-2</v>
      </c>
      <c r="AI82" s="55"/>
      <c r="AJ82" s="55">
        <v>286816.44266262668</v>
      </c>
      <c r="AK82" s="55">
        <v>1315.0412071214653</v>
      </c>
      <c r="AL82" s="16">
        <f t="shared" si="16"/>
        <v>1.9610302969935711E-2</v>
      </c>
      <c r="AM82" s="57">
        <f t="shared" si="16"/>
        <v>1.9610302969935711E-2</v>
      </c>
      <c r="AN82" s="10"/>
    </row>
    <row r="83" spans="1:40" x14ac:dyDescent="0.2">
      <c r="A83" s="188" t="s">
        <v>213</v>
      </c>
      <c r="B83" s="188" t="s">
        <v>214</v>
      </c>
      <c r="D83" s="67">
        <v>205484</v>
      </c>
      <c r="E83" s="72">
        <v>1164.1446052888596</v>
      </c>
      <c r="F83" s="54"/>
      <c r="G83" s="87">
        <v>207636.82783155009</v>
      </c>
      <c r="H83" s="80">
        <v>1171.3017336422311</v>
      </c>
      <c r="I83" s="89"/>
      <c r="J83" s="102">
        <f t="shared" si="9"/>
        <v>-1.0368236955038745E-2</v>
      </c>
      <c r="K83" s="125">
        <f t="shared" si="9"/>
        <v>-6.1104053275119474E-3</v>
      </c>
      <c r="L83" s="102">
        <v>1.7926857916788608E-2</v>
      </c>
      <c r="M83" s="96">
        <f>INDEX('Pace of change parameters'!$E$20:$I$20,1,$B$6)</f>
        <v>1.356605044543624E-2</v>
      </c>
      <c r="N83" s="107">
        <f>IF(INDEX('Pace of change parameters'!$E$28:$I$28,1,$B$6)=1,(1+L83)*D83,D83)</f>
        <v>209167.68247217339</v>
      </c>
      <c r="O83" s="93">
        <f>IF(K83&lt;INDEX('Pace of change parameters'!$E$16:$I$16,1,$B$6),1,IF(K83&gt;INDEX('Pace of change parameters'!$E$17:$I$17,1,$B$6),0,(K83-INDEX('Pace of change parameters'!$E$17:$I$17,1,$B$6))/(INDEX('Pace of change parameters'!$E$16:$I$16,1,$B$6)-INDEX('Pace of change parameters'!$E$17:$I$17,1,$B$6))))</f>
        <v>0</v>
      </c>
      <c r="P83" s="56">
        <v>1.7926857916788608E-2</v>
      </c>
      <c r="Q83" s="56">
        <v>1.356605044543624E-2</v>
      </c>
      <c r="R83" s="9">
        <f>IF(INDEX('Pace of change parameters'!$E$29:$I$29,1,$B$6)=1,D83*(1+P83),D83)</f>
        <v>209167.68247217339</v>
      </c>
      <c r="S83" s="102">
        <f>IF(P83&lt;INDEX('Pace of change parameters'!$E$22:$I$22,1,$B$6),INDEX('Pace of change parameters'!$E$22:$I$22,1,$B$6),P83)</f>
        <v>2.0783552784106655E-2</v>
      </c>
      <c r="T83" s="131">
        <v>1.6410507207212932E-2</v>
      </c>
      <c r="U83" s="116">
        <f t="shared" si="11"/>
        <v>209754.68756028937</v>
      </c>
      <c r="V83" s="130">
        <f>IF(J83&gt;INDEX('Pace of change parameters'!$E$24:$I$24,1,$B$6),0,IF(J83&lt;INDEX('Pace of change parameters'!$E$23:$I$23,1,$B$6),1,(J83-INDEX('Pace of change parameters'!$E$24:$I$24,1,$B$6))/(INDEX('Pace of change parameters'!$E$23:$I$23,1,$B$6)-INDEX('Pace of change parameters'!$E$24:$I$24,1,$B$6))))</f>
        <v>1</v>
      </c>
      <c r="W83" s="131">
        <f>MIN(S83, S83+(INDEX('Pace of change parameters'!$E$25:$I$25,1,$B$6)-S83)*(1-V83))</f>
        <v>2.0783552784106655E-2</v>
      </c>
      <c r="X83" s="131">
        <v>1.6410507207212932E-2</v>
      </c>
      <c r="Y83" s="107">
        <f t="shared" si="12"/>
        <v>209754.68756028937</v>
      </c>
      <c r="Z83" s="96">
        <v>0</v>
      </c>
      <c r="AA83" s="98">
        <f t="shared" si="15"/>
        <v>212209.23418160595</v>
      </c>
      <c r="AB83" s="98">
        <f>IF(INDEX('Pace of change parameters'!$E$27:$I$27,1,$B$6)=1,MAX(AA83,Y83),Y83)</f>
        <v>209754.68756028937</v>
      </c>
      <c r="AC83" s="96">
        <f t="shared" si="13"/>
        <v>2.0783552784106707E-2</v>
      </c>
      <c r="AD83" s="142">
        <v>1.6410507207212932E-2</v>
      </c>
      <c r="AE83" s="55">
        <f>IF(ROUND(AB83,0)/D83 &gt; (1+'Pace of change parameters'!$H$25), ROUND(AB83,0), ROUNDUP(AB83,0))</f>
        <v>209755</v>
      </c>
      <c r="AF83" s="55">
        <v>1183.2505712302859</v>
      </c>
      <c r="AG83" s="16">
        <f t="shared" si="14"/>
        <v>2.078507329037782E-2</v>
      </c>
      <c r="AH83" s="16">
        <f t="shared" si="14"/>
        <v>1.6412021199621929E-2</v>
      </c>
      <c r="AI83" s="55"/>
      <c r="AJ83" s="55">
        <v>212209.23418160595</v>
      </c>
      <c r="AK83" s="55">
        <v>1197.0951708694749</v>
      </c>
      <c r="AL83" s="16">
        <f t="shared" si="16"/>
        <v>-1.1565162049007038E-2</v>
      </c>
      <c r="AM83" s="57">
        <f t="shared" si="16"/>
        <v>-1.1565162049006816E-2</v>
      </c>
      <c r="AN83" s="10"/>
    </row>
    <row r="84" spans="1:40" x14ac:dyDescent="0.2">
      <c r="A84" s="188" t="s">
        <v>215</v>
      </c>
      <c r="B84" s="188" t="s">
        <v>216</v>
      </c>
      <c r="D84" s="67">
        <v>696361</v>
      </c>
      <c r="E84" s="72">
        <v>1206.7404099513699</v>
      </c>
      <c r="F84" s="54"/>
      <c r="G84" s="87">
        <v>721767.82505169988</v>
      </c>
      <c r="H84" s="80">
        <v>1240.9170087233999</v>
      </c>
      <c r="I84" s="89"/>
      <c r="J84" s="102">
        <f t="shared" si="9"/>
        <v>-3.5200827980770732E-2</v>
      </c>
      <c r="K84" s="125">
        <f t="shared" si="9"/>
        <v>-2.7541405695768018E-2</v>
      </c>
      <c r="L84" s="102">
        <v>2.1612626996549977E-2</v>
      </c>
      <c r="M84" s="96">
        <f>INDEX('Pace of change parameters'!$E$20:$I$20,1,$B$6)</f>
        <v>1.356605044543624E-2</v>
      </c>
      <c r="N84" s="107">
        <f>IF(INDEX('Pace of change parameters'!$E$28:$I$28,1,$B$6)=1,(1+L84)*D84,D84)</f>
        <v>711411.19054794451</v>
      </c>
      <c r="O84" s="93">
        <f>IF(K84&lt;INDEX('Pace of change parameters'!$E$16:$I$16,1,$B$6),1,IF(K84&gt;INDEX('Pace of change parameters'!$E$17:$I$17,1,$B$6),0,(K84-INDEX('Pace of change parameters'!$E$17:$I$17,1,$B$6))/(INDEX('Pace of change parameters'!$E$16:$I$16,1,$B$6)-INDEX('Pace of change parameters'!$E$17:$I$17,1,$B$6))))</f>
        <v>0</v>
      </c>
      <c r="P84" s="56">
        <v>2.1612626996549977E-2</v>
      </c>
      <c r="Q84" s="56">
        <v>1.356605044543624E-2</v>
      </c>
      <c r="R84" s="9">
        <f>IF(INDEX('Pace of change parameters'!$E$29:$I$29,1,$B$6)=1,D84*(1+P84),D84)</f>
        <v>711411.19054794451</v>
      </c>
      <c r="S84" s="102">
        <f>IF(P84&lt;INDEX('Pace of change parameters'!$E$22:$I$22,1,$B$6),INDEX('Pace of change parameters'!$E$22:$I$22,1,$B$6),P84)</f>
        <v>2.1612626996549977E-2</v>
      </c>
      <c r="T84" s="131">
        <v>1.356605044543624E-2</v>
      </c>
      <c r="U84" s="116">
        <f t="shared" si="11"/>
        <v>711411.19054794451</v>
      </c>
      <c r="V84" s="130">
        <f>IF(J84&gt;INDEX('Pace of change parameters'!$E$24:$I$24,1,$B$6),0,IF(J84&lt;INDEX('Pace of change parameters'!$E$23:$I$23,1,$B$6),1,(J84-INDEX('Pace of change parameters'!$E$24:$I$24,1,$B$6))/(INDEX('Pace of change parameters'!$E$23:$I$23,1,$B$6)-INDEX('Pace of change parameters'!$E$24:$I$24,1,$B$6))))</f>
        <v>1</v>
      </c>
      <c r="W84" s="131">
        <f>MIN(S84, S84+(INDEX('Pace of change parameters'!$E$25:$I$25,1,$B$6)-S84)*(1-V84))</f>
        <v>2.1612626996549977E-2</v>
      </c>
      <c r="X84" s="131">
        <v>1.356605044543624E-2</v>
      </c>
      <c r="Y84" s="107">
        <f t="shared" si="12"/>
        <v>711411.19054794451</v>
      </c>
      <c r="Z84" s="96">
        <v>0</v>
      </c>
      <c r="AA84" s="98">
        <f t="shared" si="15"/>
        <v>737661.99864796456</v>
      </c>
      <c r="AB84" s="98">
        <f>IF(INDEX('Pace of change parameters'!$E$27:$I$27,1,$B$6)=1,MAX(AA84,Y84),Y84)</f>
        <v>711411.19054794451</v>
      </c>
      <c r="AC84" s="96">
        <f t="shared" si="13"/>
        <v>2.1612626996549977E-2</v>
      </c>
      <c r="AD84" s="142">
        <v>1.356605044543624E-2</v>
      </c>
      <c r="AE84" s="55">
        <f>IF(ROUND(AB84,0)/D84 &gt; (1+'Pace of change parameters'!$H$25), ROUND(AB84,0), ROUNDUP(AB84,0))</f>
        <v>711411</v>
      </c>
      <c r="AF84" s="55">
        <v>1223.1107836230965</v>
      </c>
      <c r="AG84" s="16">
        <f t="shared" si="14"/>
        <v>2.1612353362695513E-2</v>
      </c>
      <c r="AH84" s="16">
        <f t="shared" si="14"/>
        <v>1.3565778966817099E-2</v>
      </c>
      <c r="AI84" s="55"/>
      <c r="AJ84" s="55">
        <v>737661.99864796456</v>
      </c>
      <c r="AK84" s="55">
        <v>1268.24345591408</v>
      </c>
      <c r="AL84" s="16">
        <f t="shared" si="16"/>
        <v>-3.5586757479820208E-2</v>
      </c>
      <c r="AM84" s="57">
        <f t="shared" si="16"/>
        <v>-3.5586757479820208E-2</v>
      </c>
      <c r="AN84" s="10"/>
    </row>
    <row r="85" spans="1:40" x14ac:dyDescent="0.2">
      <c r="A85" s="188" t="s">
        <v>217</v>
      </c>
      <c r="B85" s="188" t="s">
        <v>218</v>
      </c>
      <c r="D85" s="67">
        <v>392038</v>
      </c>
      <c r="E85" s="72">
        <v>1274.1056662232481</v>
      </c>
      <c r="F85" s="54"/>
      <c r="G85" s="87">
        <v>398767.68892355106</v>
      </c>
      <c r="H85" s="80">
        <v>1290.2994271069097</v>
      </c>
      <c r="I85" s="89"/>
      <c r="J85" s="102">
        <f t="shared" si="9"/>
        <v>-1.6876214173012438E-2</v>
      </c>
      <c r="K85" s="125">
        <f t="shared" si="9"/>
        <v>-1.2550389888935309E-2</v>
      </c>
      <c r="L85" s="102">
        <v>1.8025823159454113E-2</v>
      </c>
      <c r="M85" s="96">
        <f>INDEX('Pace of change parameters'!$E$20:$I$20,1,$B$6)</f>
        <v>1.356605044543624E-2</v>
      </c>
      <c r="N85" s="107">
        <f>IF(INDEX('Pace of change parameters'!$E$28:$I$28,1,$B$6)=1,(1+L85)*D85,D85)</f>
        <v>399104.80765978608</v>
      </c>
      <c r="O85" s="93">
        <f>IF(K85&lt;INDEX('Pace of change parameters'!$E$16:$I$16,1,$B$6),1,IF(K85&gt;INDEX('Pace of change parameters'!$E$17:$I$17,1,$B$6),0,(K85-INDEX('Pace of change parameters'!$E$17:$I$17,1,$B$6))/(INDEX('Pace of change parameters'!$E$16:$I$16,1,$B$6)-INDEX('Pace of change parameters'!$E$17:$I$17,1,$B$6))))</f>
        <v>0</v>
      </c>
      <c r="P85" s="56">
        <v>1.8025823159454113E-2</v>
      </c>
      <c r="Q85" s="56">
        <v>1.356605044543624E-2</v>
      </c>
      <c r="R85" s="9">
        <f>IF(INDEX('Pace of change parameters'!$E$29:$I$29,1,$B$6)=1,D85*(1+P85),D85)</f>
        <v>399104.80765978608</v>
      </c>
      <c r="S85" s="102">
        <f>IF(P85&lt;INDEX('Pace of change parameters'!$E$22:$I$22,1,$B$6),INDEX('Pace of change parameters'!$E$22:$I$22,1,$B$6),P85)</f>
        <v>2.0783552784106655E-2</v>
      </c>
      <c r="T85" s="131">
        <v>1.631169899409568E-2</v>
      </c>
      <c r="U85" s="116">
        <f t="shared" si="11"/>
        <v>400185.94246637565</v>
      </c>
      <c r="V85" s="130">
        <f>IF(J85&gt;INDEX('Pace of change parameters'!$E$24:$I$24,1,$B$6),0,IF(J85&lt;INDEX('Pace of change parameters'!$E$23:$I$23,1,$B$6),1,(J85-INDEX('Pace of change parameters'!$E$24:$I$24,1,$B$6))/(INDEX('Pace of change parameters'!$E$23:$I$23,1,$B$6)-INDEX('Pace of change parameters'!$E$24:$I$24,1,$B$6))))</f>
        <v>1</v>
      </c>
      <c r="W85" s="131">
        <f>MIN(S85, S85+(INDEX('Pace of change parameters'!$E$25:$I$25,1,$B$6)-S85)*(1-V85))</f>
        <v>2.0783552784106655E-2</v>
      </c>
      <c r="X85" s="131">
        <v>1.631169899409568E-2</v>
      </c>
      <c r="Y85" s="107">
        <f t="shared" si="12"/>
        <v>400185.94246637565</v>
      </c>
      <c r="Z85" s="96">
        <v>0</v>
      </c>
      <c r="AA85" s="98">
        <f t="shared" si="15"/>
        <v>407549.02088702313</v>
      </c>
      <c r="AB85" s="98">
        <f>IF(INDEX('Pace of change parameters'!$E$27:$I$27,1,$B$6)=1,MAX(AA85,Y85),Y85)</f>
        <v>400185.94246637565</v>
      </c>
      <c r="AC85" s="96">
        <f t="shared" si="13"/>
        <v>2.0783552784106707E-2</v>
      </c>
      <c r="AD85" s="142">
        <v>1.631169899409568E-2</v>
      </c>
      <c r="AE85" s="55">
        <f>IF(ROUND(AB85,0)/D85 &gt; (1+'Pace of change parameters'!$H$25), ROUND(AB85,0), ROUNDUP(AB85,0))</f>
        <v>400186</v>
      </c>
      <c r="AF85" s="55">
        <v>1294.8886804998854</v>
      </c>
      <c r="AG85" s="16">
        <f t="shared" si="14"/>
        <v>2.0783699539330458E-2</v>
      </c>
      <c r="AH85" s="16">
        <f t="shared" si="14"/>
        <v>1.6311845106413259E-2</v>
      </c>
      <c r="AI85" s="55"/>
      <c r="AJ85" s="55">
        <v>407549.02088702313</v>
      </c>
      <c r="AK85" s="55">
        <v>1318.713333038681</v>
      </c>
      <c r="AL85" s="16">
        <f t="shared" si="16"/>
        <v>-1.806658956264362E-2</v>
      </c>
      <c r="AM85" s="57">
        <f t="shared" si="16"/>
        <v>-1.806658956264362E-2</v>
      </c>
      <c r="AN85" s="10"/>
    </row>
    <row r="86" spans="1:40" x14ac:dyDescent="0.2">
      <c r="A86" s="188" t="s">
        <v>219</v>
      </c>
      <c r="B86" s="188" t="s">
        <v>220</v>
      </c>
      <c r="D86" s="67">
        <v>303562</v>
      </c>
      <c r="E86" s="72">
        <v>1228.5738720149411</v>
      </c>
      <c r="F86" s="54"/>
      <c r="G86" s="87">
        <v>313473.78548809636</v>
      </c>
      <c r="H86" s="80">
        <v>1261.552622203367</v>
      </c>
      <c r="I86" s="89"/>
      <c r="J86" s="102">
        <f t="shared" si="9"/>
        <v>-3.1619184591984761E-2</v>
      </c>
      <c r="K86" s="125">
        <f t="shared" si="9"/>
        <v>-2.6141398787493109E-2</v>
      </c>
      <c r="L86" s="102">
        <v>1.9299433051436443E-2</v>
      </c>
      <c r="M86" s="96">
        <f>INDEX('Pace of change parameters'!$E$20:$I$20,1,$B$6)</f>
        <v>1.356605044543624E-2</v>
      </c>
      <c r="N86" s="107">
        <f>IF(INDEX('Pace of change parameters'!$E$28:$I$28,1,$B$6)=1,(1+L86)*D86,D86)</f>
        <v>309420.57449596014</v>
      </c>
      <c r="O86" s="93">
        <f>IF(K86&lt;INDEX('Pace of change parameters'!$E$16:$I$16,1,$B$6),1,IF(K86&gt;INDEX('Pace of change parameters'!$E$17:$I$17,1,$B$6),0,(K86-INDEX('Pace of change parameters'!$E$17:$I$17,1,$B$6))/(INDEX('Pace of change parameters'!$E$16:$I$16,1,$B$6)-INDEX('Pace of change parameters'!$E$17:$I$17,1,$B$6))))</f>
        <v>0</v>
      </c>
      <c r="P86" s="56">
        <v>1.9299433051436443E-2</v>
      </c>
      <c r="Q86" s="56">
        <v>1.356605044543624E-2</v>
      </c>
      <c r="R86" s="9">
        <f>IF(INDEX('Pace of change parameters'!$E$29:$I$29,1,$B$6)=1,D86*(1+P86),D86)</f>
        <v>309420.57449596014</v>
      </c>
      <c r="S86" s="102">
        <f>IF(P86&lt;INDEX('Pace of change parameters'!$E$22:$I$22,1,$B$6),INDEX('Pace of change parameters'!$E$22:$I$22,1,$B$6),P86)</f>
        <v>2.0783552784106655E-2</v>
      </c>
      <c r="T86" s="131">
        <v>1.5041822261896209E-2</v>
      </c>
      <c r="U86" s="116">
        <f t="shared" si="11"/>
        <v>309871.09685024898</v>
      </c>
      <c r="V86" s="130">
        <f>IF(J86&gt;INDEX('Pace of change parameters'!$E$24:$I$24,1,$B$6),0,IF(J86&lt;INDEX('Pace of change parameters'!$E$23:$I$23,1,$B$6),1,(J86-INDEX('Pace of change parameters'!$E$24:$I$24,1,$B$6))/(INDEX('Pace of change parameters'!$E$23:$I$23,1,$B$6)-INDEX('Pace of change parameters'!$E$24:$I$24,1,$B$6))))</f>
        <v>1</v>
      </c>
      <c r="W86" s="131">
        <f>MIN(S86, S86+(INDEX('Pace of change parameters'!$E$25:$I$25,1,$B$6)-S86)*(1-V86))</f>
        <v>2.0783552784106655E-2</v>
      </c>
      <c r="X86" s="131">
        <v>1.5041822261896209E-2</v>
      </c>
      <c r="Y86" s="107">
        <f t="shared" si="12"/>
        <v>309871.09685024898</v>
      </c>
      <c r="Z86" s="96">
        <v>0</v>
      </c>
      <c r="AA86" s="98">
        <f t="shared" si="15"/>
        <v>320376.84571257944</v>
      </c>
      <c r="AB86" s="98">
        <f>IF(INDEX('Pace of change parameters'!$E$27:$I$27,1,$B$6)=1,MAX(AA86,Y86),Y86)</f>
        <v>309871.09685024898</v>
      </c>
      <c r="AC86" s="96">
        <f t="shared" si="13"/>
        <v>2.0783552784106707E-2</v>
      </c>
      <c r="AD86" s="142">
        <v>1.5041822261896209E-2</v>
      </c>
      <c r="AE86" s="55">
        <f>IF(ROUND(AB86,0)/D86 &gt; (1+'Pace of change parameters'!$H$25), ROUND(AB86,0), ROUNDUP(AB86,0))</f>
        <v>309871</v>
      </c>
      <c r="AF86" s="55">
        <v>1247.053472066563</v>
      </c>
      <c r="AG86" s="16">
        <f t="shared" si="14"/>
        <v>2.0783233738083107E-2</v>
      </c>
      <c r="AH86" s="16">
        <f t="shared" si="14"/>
        <v>1.5041505010450873E-2</v>
      </c>
      <c r="AI86" s="55"/>
      <c r="AJ86" s="55">
        <v>320376.84571257944</v>
      </c>
      <c r="AK86" s="55">
        <v>1289.3334897928678</v>
      </c>
      <c r="AL86" s="16">
        <f t="shared" si="16"/>
        <v>-3.2792150410284604E-2</v>
      </c>
      <c r="AM86" s="57">
        <f t="shared" si="16"/>
        <v>-3.2792150410284493E-2</v>
      </c>
      <c r="AN86" s="10"/>
    </row>
    <row r="87" spans="1:40" x14ac:dyDescent="0.2">
      <c r="A87" s="188" t="s">
        <v>221</v>
      </c>
      <c r="B87" s="188" t="s">
        <v>222</v>
      </c>
      <c r="D87" s="67">
        <v>258196</v>
      </c>
      <c r="E87" s="72">
        <v>1177.1467638441707</v>
      </c>
      <c r="F87" s="54"/>
      <c r="G87" s="87">
        <v>265233.49012527859</v>
      </c>
      <c r="H87" s="80">
        <v>1204.1452648699694</v>
      </c>
      <c r="I87" s="89"/>
      <c r="J87" s="102">
        <f t="shared" si="9"/>
        <v>-2.6533188255957296E-2</v>
      </c>
      <c r="K87" s="125">
        <f t="shared" si="9"/>
        <v>-2.2421299002254647E-2</v>
      </c>
      <c r="L87" s="102">
        <v>1.7847317459847911E-2</v>
      </c>
      <c r="M87" s="96">
        <f>INDEX('Pace of change parameters'!$E$20:$I$20,1,$B$6)</f>
        <v>1.356605044543624E-2</v>
      </c>
      <c r="N87" s="107">
        <f>IF(INDEX('Pace of change parameters'!$E$28:$I$28,1,$B$6)=1,(1+L87)*D87,D87)</f>
        <v>262804.10597886291</v>
      </c>
      <c r="O87" s="93">
        <f>IF(K87&lt;INDEX('Pace of change parameters'!$E$16:$I$16,1,$B$6),1,IF(K87&gt;INDEX('Pace of change parameters'!$E$17:$I$17,1,$B$6),0,(K87-INDEX('Pace of change parameters'!$E$17:$I$17,1,$B$6))/(INDEX('Pace of change parameters'!$E$16:$I$16,1,$B$6)-INDEX('Pace of change parameters'!$E$17:$I$17,1,$B$6))))</f>
        <v>0</v>
      </c>
      <c r="P87" s="56">
        <v>1.7847317459847911E-2</v>
      </c>
      <c r="Q87" s="56">
        <v>1.356605044543624E-2</v>
      </c>
      <c r="R87" s="9">
        <f>IF(INDEX('Pace of change parameters'!$E$29:$I$29,1,$B$6)=1,D87*(1+P87),D87)</f>
        <v>262804.10597886291</v>
      </c>
      <c r="S87" s="102">
        <f>IF(P87&lt;INDEX('Pace of change parameters'!$E$22:$I$22,1,$B$6),INDEX('Pace of change parameters'!$E$22:$I$22,1,$B$6),P87)</f>
        <v>2.0783552784106655E-2</v>
      </c>
      <c r="T87" s="131">
        <v>1.6489935383517729E-2</v>
      </c>
      <c r="U87" s="116">
        <f t="shared" si="11"/>
        <v>263562.23019464524</v>
      </c>
      <c r="V87" s="130">
        <f>IF(J87&gt;INDEX('Pace of change parameters'!$E$24:$I$24,1,$B$6),0,IF(J87&lt;INDEX('Pace of change parameters'!$E$23:$I$23,1,$B$6),1,(J87-INDEX('Pace of change parameters'!$E$24:$I$24,1,$B$6))/(INDEX('Pace of change parameters'!$E$23:$I$23,1,$B$6)-INDEX('Pace of change parameters'!$E$24:$I$24,1,$B$6))))</f>
        <v>1</v>
      </c>
      <c r="W87" s="131">
        <f>MIN(S87, S87+(INDEX('Pace of change parameters'!$E$25:$I$25,1,$B$6)-S87)*(1-V87))</f>
        <v>2.0783552784106655E-2</v>
      </c>
      <c r="X87" s="131">
        <v>1.6489935383517729E-2</v>
      </c>
      <c r="Y87" s="107">
        <f t="shared" si="12"/>
        <v>263562.23019464524</v>
      </c>
      <c r="Z87" s="96">
        <v>0</v>
      </c>
      <c r="AA87" s="98">
        <f t="shared" si="15"/>
        <v>271074.2424964339</v>
      </c>
      <c r="AB87" s="98">
        <f>IF(INDEX('Pace of change parameters'!$E$27:$I$27,1,$B$6)=1,MAX(AA87,Y87),Y87)</f>
        <v>263562.23019464524</v>
      </c>
      <c r="AC87" s="96">
        <f t="shared" si="13"/>
        <v>2.0783552784106707E-2</v>
      </c>
      <c r="AD87" s="142">
        <v>1.6489935383517729E-2</v>
      </c>
      <c r="AE87" s="55">
        <f>IF(ROUND(AB87,0)/D87 &gt; (1+'Pace of change parameters'!$H$25), ROUND(AB87,0), ROUNDUP(AB87,0))</f>
        <v>263562</v>
      </c>
      <c r="AF87" s="55">
        <v>1196.5567928460164</v>
      </c>
      <c r="AG87" s="16">
        <f t="shared" si="14"/>
        <v>2.0782661234101329E-2</v>
      </c>
      <c r="AH87" s="16">
        <f t="shared" si="14"/>
        <v>1.6489047583547745E-2</v>
      </c>
      <c r="AI87" s="55"/>
      <c r="AJ87" s="55">
        <v>271074.2424964339</v>
      </c>
      <c r="AK87" s="55">
        <v>1230.6619551555091</v>
      </c>
      <c r="AL87" s="16">
        <f t="shared" si="16"/>
        <v>-2.7712859869128748E-2</v>
      </c>
      <c r="AM87" s="57">
        <f t="shared" si="16"/>
        <v>-2.7712859869128748E-2</v>
      </c>
      <c r="AN87" s="10"/>
    </row>
    <row r="88" spans="1:40" x14ac:dyDescent="0.2">
      <c r="A88" s="188" t="s">
        <v>223</v>
      </c>
      <c r="B88" s="188" t="s">
        <v>224</v>
      </c>
      <c r="D88" s="67">
        <v>332902</v>
      </c>
      <c r="E88" s="72">
        <v>1180.5755983758397</v>
      </c>
      <c r="F88" s="54"/>
      <c r="G88" s="87">
        <v>341485.30259274895</v>
      </c>
      <c r="H88" s="80">
        <v>1204.2424603602437</v>
      </c>
      <c r="I88" s="89"/>
      <c r="J88" s="102">
        <f t="shared" si="9"/>
        <v>-2.5135203558043884E-2</v>
      </c>
      <c r="K88" s="125">
        <f t="shared" si="9"/>
        <v>-1.9652904430328966E-2</v>
      </c>
      <c r="L88" s="102">
        <v>1.9265991908620883E-2</v>
      </c>
      <c r="M88" s="96">
        <f>INDEX('Pace of change parameters'!$E$20:$I$20,1,$B$6)</f>
        <v>1.356605044543624E-2</v>
      </c>
      <c r="N88" s="107">
        <f>IF(INDEX('Pace of change parameters'!$E$28:$I$28,1,$B$6)=1,(1+L88)*D88,D88)</f>
        <v>339315.68723836372</v>
      </c>
      <c r="O88" s="93">
        <f>IF(K88&lt;INDEX('Pace of change parameters'!$E$16:$I$16,1,$B$6),1,IF(K88&gt;INDEX('Pace of change parameters'!$E$17:$I$17,1,$B$6),0,(K88-INDEX('Pace of change parameters'!$E$17:$I$17,1,$B$6))/(INDEX('Pace of change parameters'!$E$16:$I$16,1,$B$6)-INDEX('Pace of change parameters'!$E$17:$I$17,1,$B$6))))</f>
        <v>0</v>
      </c>
      <c r="P88" s="56">
        <v>1.9265991908620883E-2</v>
      </c>
      <c r="Q88" s="56">
        <v>1.356605044543624E-2</v>
      </c>
      <c r="R88" s="9">
        <f>IF(INDEX('Pace of change parameters'!$E$29:$I$29,1,$B$6)=1,D88*(1+P88),D88)</f>
        <v>339315.68723836372</v>
      </c>
      <c r="S88" s="102">
        <f>IF(P88&lt;INDEX('Pace of change parameters'!$E$22:$I$22,1,$B$6),INDEX('Pace of change parameters'!$E$22:$I$22,1,$B$6),P88)</f>
        <v>2.0783552784106655E-2</v>
      </c>
      <c r="T88" s="131">
        <v>1.5075124813743734E-2</v>
      </c>
      <c r="U88" s="116">
        <f t="shared" si="11"/>
        <v>339820.88628893468</v>
      </c>
      <c r="V88" s="130">
        <f>IF(J88&gt;INDEX('Pace of change parameters'!$E$24:$I$24,1,$B$6),0,IF(J88&lt;INDEX('Pace of change parameters'!$E$23:$I$23,1,$B$6),1,(J88-INDEX('Pace of change parameters'!$E$24:$I$24,1,$B$6))/(INDEX('Pace of change parameters'!$E$23:$I$23,1,$B$6)-INDEX('Pace of change parameters'!$E$24:$I$24,1,$B$6))))</f>
        <v>1</v>
      </c>
      <c r="W88" s="131">
        <f>MIN(S88, S88+(INDEX('Pace of change parameters'!$E$25:$I$25,1,$B$6)-S88)*(1-V88))</f>
        <v>2.0783552784106655E-2</v>
      </c>
      <c r="X88" s="131">
        <v>1.5075124813743734E-2</v>
      </c>
      <c r="Y88" s="107">
        <f t="shared" si="12"/>
        <v>339820.88628893468</v>
      </c>
      <c r="Z88" s="96">
        <v>0</v>
      </c>
      <c r="AA88" s="98">
        <f t="shared" si="15"/>
        <v>349005.20926023356</v>
      </c>
      <c r="AB88" s="98">
        <f>IF(INDEX('Pace of change parameters'!$E$27:$I$27,1,$B$6)=1,MAX(AA88,Y88),Y88)</f>
        <v>339820.88628893468</v>
      </c>
      <c r="AC88" s="96">
        <f t="shared" si="13"/>
        <v>2.0783552784106707E-2</v>
      </c>
      <c r="AD88" s="142">
        <v>1.5075124813743734E-2</v>
      </c>
      <c r="AE88" s="55">
        <f>IF(ROUND(AB88,0)/D88 &gt; (1+'Pace of change parameters'!$H$25), ROUND(AB88,0), ROUNDUP(AB88,0))</f>
        <v>339821</v>
      </c>
      <c r="AF88" s="55">
        <v>1198.3733238736695</v>
      </c>
      <c r="AG88" s="16">
        <f t="shared" si="14"/>
        <v>2.0783894359300836E-2</v>
      </c>
      <c r="AH88" s="16">
        <f t="shared" si="14"/>
        <v>1.5075464478780276E-2</v>
      </c>
      <c r="AI88" s="55"/>
      <c r="AJ88" s="55">
        <v>349005.20926023356</v>
      </c>
      <c r="AK88" s="55">
        <v>1230.7612910044163</v>
      </c>
      <c r="AL88" s="16">
        <f t="shared" si="16"/>
        <v>-2.6315393055882486E-2</v>
      </c>
      <c r="AM88" s="57">
        <f t="shared" si="16"/>
        <v>-2.6315393055882708E-2</v>
      </c>
      <c r="AN88" s="10"/>
    </row>
    <row r="89" spans="1:40" x14ac:dyDescent="0.2">
      <c r="A89" s="188" t="s">
        <v>225</v>
      </c>
      <c r="B89" s="188" t="s">
        <v>226</v>
      </c>
      <c r="D89" s="67">
        <v>350558</v>
      </c>
      <c r="E89" s="72">
        <v>1149.6138249249286</v>
      </c>
      <c r="F89" s="54"/>
      <c r="G89" s="87">
        <v>360364.7633292072</v>
      </c>
      <c r="H89" s="80">
        <v>1176.6392971679097</v>
      </c>
      <c r="I89" s="89"/>
      <c r="J89" s="102">
        <f t="shared" ref="J89:K152" si="17">D89/G89-1</f>
        <v>-2.7213435738300373E-2</v>
      </c>
      <c r="K89" s="125">
        <f t="shared" si="17"/>
        <v>-2.2968357684491347E-2</v>
      </c>
      <c r="L89" s="102">
        <v>1.798908336437588E-2</v>
      </c>
      <c r="M89" s="96">
        <f>INDEX('Pace of change parameters'!$E$20:$I$20,1,$B$6)</f>
        <v>1.356605044543624E-2</v>
      </c>
      <c r="N89" s="107">
        <f>IF(INDEX('Pace of change parameters'!$E$28:$I$28,1,$B$6)=1,(1+L89)*D89,D89)</f>
        <v>356864.21708604885</v>
      </c>
      <c r="O89" s="93">
        <f>IF(K89&lt;INDEX('Pace of change parameters'!$E$16:$I$16,1,$B$6),1,IF(K89&gt;INDEX('Pace of change parameters'!$E$17:$I$17,1,$B$6),0,(K89-INDEX('Pace of change parameters'!$E$17:$I$17,1,$B$6))/(INDEX('Pace of change parameters'!$E$16:$I$16,1,$B$6)-INDEX('Pace of change parameters'!$E$17:$I$17,1,$B$6))))</f>
        <v>0</v>
      </c>
      <c r="P89" s="56">
        <v>1.798908336437588E-2</v>
      </c>
      <c r="Q89" s="56">
        <v>1.356605044543624E-2</v>
      </c>
      <c r="R89" s="9">
        <f>IF(INDEX('Pace of change parameters'!$E$29:$I$29,1,$B$6)=1,D89*(1+P89),D89)</f>
        <v>356864.21708604885</v>
      </c>
      <c r="S89" s="102">
        <f>IF(P89&lt;INDEX('Pace of change parameters'!$E$22:$I$22,1,$B$6),INDEX('Pace of change parameters'!$E$22:$I$22,1,$B$6),P89)</f>
        <v>2.0783552784106655E-2</v>
      </c>
      <c r="T89" s="131">
        <v>1.6348378251434204E-2</v>
      </c>
      <c r="U89" s="116">
        <f t="shared" si="11"/>
        <v>357843.8406968909</v>
      </c>
      <c r="V89" s="130">
        <f>IF(J89&gt;INDEX('Pace of change parameters'!$E$24:$I$24,1,$B$6),0,IF(J89&lt;INDEX('Pace of change parameters'!$E$23:$I$23,1,$B$6),1,(J89-INDEX('Pace of change parameters'!$E$24:$I$24,1,$B$6))/(INDEX('Pace of change parameters'!$E$23:$I$23,1,$B$6)-INDEX('Pace of change parameters'!$E$24:$I$24,1,$B$6))))</f>
        <v>1</v>
      </c>
      <c r="W89" s="131">
        <f>MIN(S89, S89+(INDEX('Pace of change parameters'!$E$25:$I$25,1,$B$6)-S89)*(1-V89))</f>
        <v>2.0783552784106655E-2</v>
      </c>
      <c r="X89" s="131">
        <v>1.6348378251434204E-2</v>
      </c>
      <c r="Y89" s="107">
        <f t="shared" si="12"/>
        <v>357843.8406968909</v>
      </c>
      <c r="Z89" s="96">
        <v>0</v>
      </c>
      <c r="AA89" s="98">
        <f t="shared" si="15"/>
        <v>368300.41785345954</v>
      </c>
      <c r="AB89" s="98">
        <f>IF(INDEX('Pace of change parameters'!$E$27:$I$27,1,$B$6)=1,MAX(AA89,Y89),Y89)</f>
        <v>357843.8406968909</v>
      </c>
      <c r="AC89" s="96">
        <f t="shared" si="13"/>
        <v>2.0783552784106707E-2</v>
      </c>
      <c r="AD89" s="142">
        <v>1.6348378251434204E-2</v>
      </c>
      <c r="AE89" s="55">
        <f>IF(ROUND(AB89,0)/D89 &gt; (1+'Pace of change parameters'!$H$25), ROUND(AB89,0), ROUNDUP(AB89,0))</f>
        <v>357844</v>
      </c>
      <c r="AF89" s="55">
        <v>1168.4086667239021</v>
      </c>
      <c r="AG89" s="16">
        <f t="shared" si="14"/>
        <v>2.0784007211360089E-2</v>
      </c>
      <c r="AH89" s="16">
        <f t="shared" si="14"/>
        <v>1.6348830704259187E-2</v>
      </c>
      <c r="AI89" s="55"/>
      <c r="AJ89" s="55">
        <v>368300.41785345954</v>
      </c>
      <c r="AK89" s="55">
        <v>1202.5502738009206</v>
      </c>
      <c r="AL89" s="16">
        <f t="shared" si="16"/>
        <v>-2.8391001873964705E-2</v>
      </c>
      <c r="AM89" s="57">
        <f t="shared" si="16"/>
        <v>-2.8391001873964594E-2</v>
      </c>
      <c r="AN89" s="10"/>
    </row>
    <row r="90" spans="1:40" x14ac:dyDescent="0.2">
      <c r="A90" s="188" t="s">
        <v>227</v>
      </c>
      <c r="B90" s="188" t="s">
        <v>228</v>
      </c>
      <c r="D90" s="67">
        <v>175056</v>
      </c>
      <c r="E90" s="72">
        <v>1181.1234414627584</v>
      </c>
      <c r="F90" s="54"/>
      <c r="G90" s="87">
        <v>179025.68698228366</v>
      </c>
      <c r="H90" s="80">
        <v>1203.5015096203654</v>
      </c>
      <c r="I90" s="89"/>
      <c r="J90" s="102">
        <f t="shared" si="17"/>
        <v>-2.2173840241576648E-2</v>
      </c>
      <c r="K90" s="125">
        <f t="shared" si="17"/>
        <v>-1.8594133849209715E-2</v>
      </c>
      <c r="L90" s="102">
        <v>1.7276596367793218E-2</v>
      </c>
      <c r="M90" s="96">
        <f>INDEX('Pace of change parameters'!$E$20:$I$20,1,$B$6)</f>
        <v>1.356605044543624E-2</v>
      </c>
      <c r="N90" s="107">
        <f>IF(INDEX('Pace of change parameters'!$E$28:$I$28,1,$B$6)=1,(1+L90)*D90,D90)</f>
        <v>178080.37185376041</v>
      </c>
      <c r="O90" s="93">
        <f>IF(K90&lt;INDEX('Pace of change parameters'!$E$16:$I$16,1,$B$6),1,IF(K90&gt;INDEX('Pace of change parameters'!$E$17:$I$17,1,$B$6),0,(K90-INDEX('Pace of change parameters'!$E$17:$I$17,1,$B$6))/(INDEX('Pace of change parameters'!$E$16:$I$16,1,$B$6)-INDEX('Pace of change parameters'!$E$17:$I$17,1,$B$6))))</f>
        <v>0</v>
      </c>
      <c r="P90" s="56">
        <v>1.7276596367793218E-2</v>
      </c>
      <c r="Q90" s="56">
        <v>1.356605044543624E-2</v>
      </c>
      <c r="R90" s="9">
        <f>IF(INDEX('Pace of change parameters'!$E$29:$I$29,1,$B$6)=1,D90*(1+P90),D90)</f>
        <v>178080.37185376041</v>
      </c>
      <c r="S90" s="102">
        <f>IF(P90&lt;INDEX('Pace of change parameters'!$E$22:$I$22,1,$B$6),INDEX('Pace of change parameters'!$E$22:$I$22,1,$B$6),P90)</f>
        <v>2.0783552784106655E-2</v>
      </c>
      <c r="T90" s="131">
        <v>1.7060215136394996E-2</v>
      </c>
      <c r="U90" s="116">
        <f t="shared" si="11"/>
        <v>178694.28561617457</v>
      </c>
      <c r="V90" s="130">
        <f>IF(J90&gt;INDEX('Pace of change parameters'!$E$24:$I$24,1,$B$6),0,IF(J90&lt;INDEX('Pace of change parameters'!$E$23:$I$23,1,$B$6),1,(J90-INDEX('Pace of change parameters'!$E$24:$I$24,1,$B$6))/(INDEX('Pace of change parameters'!$E$23:$I$23,1,$B$6)-INDEX('Pace of change parameters'!$E$24:$I$24,1,$B$6))))</f>
        <v>1</v>
      </c>
      <c r="W90" s="131">
        <f>MIN(S90, S90+(INDEX('Pace of change parameters'!$E$25:$I$25,1,$B$6)-S90)*(1-V90))</f>
        <v>2.0783552784106655E-2</v>
      </c>
      <c r="X90" s="131">
        <v>1.7060215136394996E-2</v>
      </c>
      <c r="Y90" s="107">
        <f t="shared" si="12"/>
        <v>178694.28561617457</v>
      </c>
      <c r="Z90" s="96">
        <v>0</v>
      </c>
      <c r="AA90" s="98">
        <f t="shared" si="15"/>
        <v>182968.04247157573</v>
      </c>
      <c r="AB90" s="98">
        <f>IF(INDEX('Pace of change parameters'!$E$27:$I$27,1,$B$6)=1,MAX(AA90,Y90),Y90)</f>
        <v>178694.28561617457</v>
      </c>
      <c r="AC90" s="96">
        <f t="shared" si="13"/>
        <v>2.0783552784106707E-2</v>
      </c>
      <c r="AD90" s="142">
        <v>1.7060215136394996E-2</v>
      </c>
      <c r="AE90" s="55">
        <f>IF(ROUND(AB90,0)/D90 &gt; (1+'Pace of change parameters'!$H$25), ROUND(AB90,0), ROUNDUP(AB90,0))</f>
        <v>178694</v>
      </c>
      <c r="AF90" s="55">
        <v>1201.2717414198987</v>
      </c>
      <c r="AG90" s="16">
        <f t="shared" si="14"/>
        <v>2.0781921213782972E-2</v>
      </c>
      <c r="AH90" s="16">
        <f t="shared" si="14"/>
        <v>1.7058589517271683E-2</v>
      </c>
      <c r="AI90" s="55"/>
      <c r="AJ90" s="55">
        <v>182968.04247157573</v>
      </c>
      <c r="AK90" s="55">
        <v>1230.0040236606701</v>
      </c>
      <c r="AL90" s="16">
        <f t="shared" si="16"/>
        <v>-2.3359502642324559E-2</v>
      </c>
      <c r="AM90" s="57">
        <f t="shared" si="16"/>
        <v>-2.335950264232467E-2</v>
      </c>
      <c r="AN90" s="10"/>
    </row>
    <row r="91" spans="1:40" x14ac:dyDescent="0.2">
      <c r="A91" s="188" t="s">
        <v>229</v>
      </c>
      <c r="B91" s="188" t="s">
        <v>230</v>
      </c>
      <c r="D91" s="67">
        <v>394408</v>
      </c>
      <c r="E91" s="72">
        <v>1370.9310357430074</v>
      </c>
      <c r="F91" s="54"/>
      <c r="G91" s="87">
        <v>393015.68070048816</v>
      </c>
      <c r="H91" s="80">
        <v>1362.0509741709775</v>
      </c>
      <c r="I91" s="89"/>
      <c r="J91" s="102">
        <f t="shared" si="17"/>
        <v>3.5426558478028891E-3</v>
      </c>
      <c r="K91" s="125">
        <f t="shared" si="17"/>
        <v>6.5196249923280547E-3</v>
      </c>
      <c r="L91" s="102">
        <v>1.6572753589076061E-2</v>
      </c>
      <c r="M91" s="96">
        <f>INDEX('Pace of change parameters'!$E$20:$I$20,1,$B$6)</f>
        <v>1.356605044543624E-2</v>
      </c>
      <c r="N91" s="107">
        <f>IF(INDEX('Pace of change parameters'!$E$28:$I$28,1,$B$6)=1,(1+L91)*D91,D91)</f>
        <v>400944.42659756029</v>
      </c>
      <c r="O91" s="93">
        <f>IF(K91&lt;INDEX('Pace of change parameters'!$E$16:$I$16,1,$B$6),1,IF(K91&gt;INDEX('Pace of change parameters'!$E$17:$I$17,1,$B$6),0,(K91-INDEX('Pace of change parameters'!$E$17:$I$17,1,$B$6))/(INDEX('Pace of change parameters'!$E$16:$I$16,1,$B$6)-INDEX('Pace of change parameters'!$E$17:$I$17,1,$B$6))))</f>
        <v>0</v>
      </c>
      <c r="P91" s="56">
        <v>1.6572753589076061E-2</v>
      </c>
      <c r="Q91" s="56">
        <v>1.356605044543624E-2</v>
      </c>
      <c r="R91" s="9">
        <f>IF(INDEX('Pace of change parameters'!$E$29:$I$29,1,$B$6)=1,D91*(1+P91),D91)</f>
        <v>400944.42659756029</v>
      </c>
      <c r="S91" s="102">
        <f>IF(P91&lt;INDEX('Pace of change parameters'!$E$22:$I$22,1,$B$6),INDEX('Pace of change parameters'!$E$22:$I$22,1,$B$6),P91)</f>
        <v>2.0783552784106655E-2</v>
      </c>
      <c r="T91" s="131">
        <v>1.7764395418049306E-2</v>
      </c>
      <c r="U91" s="116">
        <f t="shared" si="11"/>
        <v>402605.19948647398</v>
      </c>
      <c r="V91" s="130">
        <f>IF(J91&gt;INDEX('Pace of change parameters'!$E$24:$I$24,1,$B$6),0,IF(J91&lt;INDEX('Pace of change parameters'!$E$23:$I$23,1,$B$6),1,(J91-INDEX('Pace of change parameters'!$E$24:$I$24,1,$B$6))/(INDEX('Pace of change parameters'!$E$23:$I$23,1,$B$6)-INDEX('Pace of change parameters'!$E$24:$I$24,1,$B$6))))</f>
        <v>1</v>
      </c>
      <c r="W91" s="131">
        <f>MIN(S91, S91+(INDEX('Pace of change parameters'!$E$25:$I$25,1,$B$6)-S91)*(1-V91))</f>
        <v>2.0783552784106655E-2</v>
      </c>
      <c r="X91" s="131">
        <v>1.7764395418049306E-2</v>
      </c>
      <c r="Y91" s="107">
        <f t="shared" si="12"/>
        <v>402605.19948647398</v>
      </c>
      <c r="Z91" s="96">
        <v>0</v>
      </c>
      <c r="AA91" s="98">
        <f t="shared" si="15"/>
        <v>401670.34670012631</v>
      </c>
      <c r="AB91" s="98">
        <f>IF(INDEX('Pace of change parameters'!$E$27:$I$27,1,$B$6)=1,MAX(AA91,Y91),Y91)</f>
        <v>402605.19948647398</v>
      </c>
      <c r="AC91" s="96">
        <f t="shared" si="13"/>
        <v>2.0783552784106707E-2</v>
      </c>
      <c r="AD91" s="142">
        <v>1.7764395418049306E-2</v>
      </c>
      <c r="AE91" s="55">
        <f>IF(ROUND(AB91,0)/D91 &gt; (1+'Pace of change parameters'!$H$25), ROUND(AB91,0), ROUNDUP(AB91,0))</f>
        <v>402605</v>
      </c>
      <c r="AF91" s="55">
        <v>1395.2841054044625</v>
      </c>
      <c r="AG91" s="16">
        <f t="shared" si="14"/>
        <v>2.0783046997018273E-2</v>
      </c>
      <c r="AH91" s="16">
        <f t="shared" si="14"/>
        <v>1.776389112692045E-2</v>
      </c>
      <c r="AI91" s="55"/>
      <c r="AJ91" s="55">
        <v>401670.34670012631</v>
      </c>
      <c r="AK91" s="55">
        <v>1392.0449332794822</v>
      </c>
      <c r="AL91" s="16">
        <f t="shared" si="16"/>
        <v>2.326916357038078E-3</v>
      </c>
      <c r="AM91" s="57">
        <f t="shared" si="16"/>
        <v>2.3269163570383E-3</v>
      </c>
      <c r="AN91" s="10"/>
    </row>
    <row r="92" spans="1:40" x14ac:dyDescent="0.2">
      <c r="A92" s="188" t="s">
        <v>231</v>
      </c>
      <c r="B92" s="188" t="s">
        <v>232</v>
      </c>
      <c r="D92" s="67">
        <v>213813</v>
      </c>
      <c r="E92" s="72">
        <v>1180.9725694270014</v>
      </c>
      <c r="F92" s="54"/>
      <c r="G92" s="87">
        <v>219714.31731683054</v>
      </c>
      <c r="H92" s="80">
        <v>1209.0535895718699</v>
      </c>
      <c r="I92" s="89"/>
      <c r="J92" s="102">
        <f t="shared" si="17"/>
        <v>-2.6859047643767231E-2</v>
      </c>
      <c r="K92" s="125">
        <f t="shared" si="17"/>
        <v>-2.3225620755827792E-2</v>
      </c>
      <c r="L92" s="102">
        <v>1.7350412958877071E-2</v>
      </c>
      <c r="M92" s="96">
        <f>INDEX('Pace of change parameters'!$E$20:$I$20,1,$B$6)</f>
        <v>1.356605044543624E-2</v>
      </c>
      <c r="N92" s="107">
        <f>IF(INDEX('Pace of change parameters'!$E$28:$I$28,1,$B$6)=1,(1+L92)*D92,D92)</f>
        <v>217522.74384597639</v>
      </c>
      <c r="O92" s="93">
        <f>IF(K92&lt;INDEX('Pace of change parameters'!$E$16:$I$16,1,$B$6),1,IF(K92&gt;INDEX('Pace of change parameters'!$E$17:$I$17,1,$B$6),0,(K92-INDEX('Pace of change parameters'!$E$17:$I$17,1,$B$6))/(INDEX('Pace of change parameters'!$E$16:$I$16,1,$B$6)-INDEX('Pace of change parameters'!$E$17:$I$17,1,$B$6))))</f>
        <v>0</v>
      </c>
      <c r="P92" s="56">
        <v>1.7350412958877071E-2</v>
      </c>
      <c r="Q92" s="56">
        <v>1.356605044543624E-2</v>
      </c>
      <c r="R92" s="9">
        <f>IF(INDEX('Pace of change parameters'!$E$29:$I$29,1,$B$6)=1,D92*(1+P92),D92)</f>
        <v>217522.74384597639</v>
      </c>
      <c r="S92" s="102">
        <f>IF(P92&lt;INDEX('Pace of change parameters'!$E$22:$I$22,1,$B$6),INDEX('Pace of change parameters'!$E$22:$I$22,1,$B$6),P92)</f>
        <v>2.0783552784106655E-2</v>
      </c>
      <c r="T92" s="131">
        <v>1.6986419601393576E-2</v>
      </c>
      <c r="U92" s="116">
        <f t="shared" si="11"/>
        <v>218256.7937714282</v>
      </c>
      <c r="V92" s="130">
        <f>IF(J92&gt;INDEX('Pace of change parameters'!$E$24:$I$24,1,$B$6),0,IF(J92&lt;INDEX('Pace of change parameters'!$E$23:$I$23,1,$B$6),1,(J92-INDEX('Pace of change parameters'!$E$24:$I$24,1,$B$6))/(INDEX('Pace of change parameters'!$E$23:$I$23,1,$B$6)-INDEX('Pace of change parameters'!$E$24:$I$24,1,$B$6))))</f>
        <v>1</v>
      </c>
      <c r="W92" s="131">
        <f>MIN(S92, S92+(INDEX('Pace of change parameters'!$E$25:$I$25,1,$B$6)-S92)*(1-V92))</f>
        <v>2.0783552784106655E-2</v>
      </c>
      <c r="X92" s="131">
        <v>1.6986419601393576E-2</v>
      </c>
      <c r="Y92" s="107">
        <f t="shared" si="12"/>
        <v>218256.7937714282</v>
      </c>
      <c r="Z92" s="96">
        <v>0</v>
      </c>
      <c r="AA92" s="98">
        <f t="shared" si="15"/>
        <v>224552.68414312726</v>
      </c>
      <c r="AB92" s="98">
        <f>IF(INDEX('Pace of change parameters'!$E$27:$I$27,1,$B$6)=1,MAX(AA92,Y92),Y92)</f>
        <v>218256.7937714282</v>
      </c>
      <c r="AC92" s="96">
        <f t="shared" si="13"/>
        <v>2.0783552784106707E-2</v>
      </c>
      <c r="AD92" s="142">
        <v>1.6986419601393576E-2</v>
      </c>
      <c r="AE92" s="55">
        <f>IF(ROUND(AB92,0)/D92 &gt; (1+'Pace of change parameters'!$H$25), ROUND(AB92,0), ROUNDUP(AB92,0))</f>
        <v>218257</v>
      </c>
      <c r="AF92" s="55">
        <v>1201.0341998726615</v>
      </c>
      <c r="AG92" s="16">
        <f t="shared" si="14"/>
        <v>2.0784517311856598E-2</v>
      </c>
      <c r="AH92" s="16">
        <f t="shared" si="14"/>
        <v>1.6987380541271913E-2</v>
      </c>
      <c r="AI92" s="55"/>
      <c r="AJ92" s="55">
        <v>224552.68414312726</v>
      </c>
      <c r="AK92" s="55">
        <v>1235.6783669211036</v>
      </c>
      <c r="AL92" s="16">
        <f t="shared" si="16"/>
        <v>-2.803655706522068E-2</v>
      </c>
      <c r="AM92" s="57">
        <f t="shared" si="16"/>
        <v>-2.8036557065220569E-2</v>
      </c>
      <c r="AN92" s="10"/>
    </row>
    <row r="93" spans="1:40" x14ac:dyDescent="0.2">
      <c r="A93" s="188" t="s">
        <v>233</v>
      </c>
      <c r="B93" s="188" t="s">
        <v>234</v>
      </c>
      <c r="D93" s="67">
        <v>384010</v>
      </c>
      <c r="E93" s="72">
        <v>1359.2946383925885</v>
      </c>
      <c r="F93" s="54"/>
      <c r="G93" s="87">
        <v>363287.70452903042</v>
      </c>
      <c r="H93" s="80">
        <v>1279.4486222235346</v>
      </c>
      <c r="I93" s="89"/>
      <c r="J93" s="102">
        <f t="shared" si="17"/>
        <v>5.7041004175558685E-2</v>
      </c>
      <c r="K93" s="125">
        <f t="shared" si="17"/>
        <v>6.2406582634237262E-2</v>
      </c>
      <c r="L93" s="102">
        <v>1.8710948462859367E-2</v>
      </c>
      <c r="M93" s="96">
        <f>INDEX('Pace of change parameters'!$E$20:$I$20,1,$B$6)</f>
        <v>1.356605044543624E-2</v>
      </c>
      <c r="N93" s="107">
        <f>IF(INDEX('Pace of change parameters'!$E$28:$I$28,1,$B$6)=1,(1+L93)*D93,D93)</f>
        <v>391195.19131922262</v>
      </c>
      <c r="O93" s="93">
        <f>IF(K93&lt;INDEX('Pace of change parameters'!$E$16:$I$16,1,$B$6),1,IF(K93&gt;INDEX('Pace of change parameters'!$E$17:$I$17,1,$B$6),0,(K93-INDEX('Pace of change parameters'!$E$17:$I$17,1,$B$6))/(INDEX('Pace of change parameters'!$E$16:$I$16,1,$B$6)-INDEX('Pace of change parameters'!$E$17:$I$17,1,$B$6))))</f>
        <v>0</v>
      </c>
      <c r="P93" s="56">
        <v>1.8710948462859367E-2</v>
      </c>
      <c r="Q93" s="56">
        <v>1.356605044543624E-2</v>
      </c>
      <c r="R93" s="9">
        <f>IF(INDEX('Pace of change parameters'!$E$29:$I$29,1,$B$6)=1,D93*(1+P93),D93)</f>
        <v>391195.19131922262</v>
      </c>
      <c r="S93" s="102">
        <f>IF(P93&lt;INDEX('Pace of change parameters'!$E$22:$I$22,1,$B$6),INDEX('Pace of change parameters'!$E$22:$I$22,1,$B$6),P93)</f>
        <v>2.0783552784106655E-2</v>
      </c>
      <c r="T93" s="131">
        <v>1.5628187285324557E-2</v>
      </c>
      <c r="U93" s="116">
        <f t="shared" si="11"/>
        <v>391991.09210462484</v>
      </c>
      <c r="V93" s="130">
        <f>IF(J93&gt;INDEX('Pace of change parameters'!$E$24:$I$24,1,$B$6),0,IF(J93&lt;INDEX('Pace of change parameters'!$E$23:$I$23,1,$B$6),1,(J93-INDEX('Pace of change parameters'!$E$24:$I$24,1,$B$6))/(INDEX('Pace of change parameters'!$E$23:$I$23,1,$B$6)-INDEX('Pace of change parameters'!$E$24:$I$24,1,$B$6))))</f>
        <v>0.85917991648882641</v>
      </c>
      <c r="W93" s="131">
        <f>MIN(S93, S93+(INDEX('Pace of change parameters'!$E$25:$I$25,1,$B$6)-S93)*(1-V93))</f>
        <v>1.7882659063776479E-2</v>
      </c>
      <c r="X93" s="131">
        <v>1.274194423933217E-2</v>
      </c>
      <c r="Y93" s="107">
        <f t="shared" si="12"/>
        <v>390877.11990708078</v>
      </c>
      <c r="Z93" s="96">
        <v>0</v>
      </c>
      <c r="AA93" s="98">
        <f t="shared" si="15"/>
        <v>371287.72564490564</v>
      </c>
      <c r="AB93" s="98">
        <f>IF(INDEX('Pace of change parameters'!$E$27:$I$27,1,$B$6)=1,MAX(AA93,Y93),Y93)</f>
        <v>390877.11990708078</v>
      </c>
      <c r="AC93" s="96">
        <f t="shared" si="13"/>
        <v>1.7882659063776396E-2</v>
      </c>
      <c r="AD93" s="142">
        <v>1.274194423933217E-2</v>
      </c>
      <c r="AE93" s="55">
        <f>IF(ROUND(AB93,0)/D93 &gt; (1+'Pace of change parameters'!$H$25), ROUND(AB93,0), ROUNDUP(AB93,0))</f>
        <v>390877</v>
      </c>
      <c r="AF93" s="55">
        <v>1376.6142725837969</v>
      </c>
      <c r="AG93" s="16">
        <f t="shared" si="14"/>
        <v>1.7882346813885119E-2</v>
      </c>
      <c r="AH93" s="16">
        <f t="shared" si="14"/>
        <v>1.2741633566427879E-2</v>
      </c>
      <c r="AI93" s="55"/>
      <c r="AJ93" s="55">
        <v>371287.72564490564</v>
      </c>
      <c r="AK93" s="55">
        <v>1307.6235807119735</v>
      </c>
      <c r="AL93" s="16">
        <f t="shared" si="16"/>
        <v>5.2760360771606285E-2</v>
      </c>
      <c r="AM93" s="57">
        <f t="shared" si="16"/>
        <v>5.2760360771606285E-2</v>
      </c>
      <c r="AN93" s="10"/>
    </row>
    <row r="94" spans="1:40" x14ac:dyDescent="0.2">
      <c r="A94" s="188" t="s">
        <v>235</v>
      </c>
      <c r="B94" s="188" t="s">
        <v>236</v>
      </c>
      <c r="D94" s="67">
        <v>238381</v>
      </c>
      <c r="E94" s="72">
        <v>1260.4168968404799</v>
      </c>
      <c r="F94" s="54"/>
      <c r="G94" s="87">
        <v>243183.66272134703</v>
      </c>
      <c r="H94" s="80">
        <v>1279.2033430865433</v>
      </c>
      <c r="I94" s="89"/>
      <c r="J94" s="102">
        <f t="shared" si="17"/>
        <v>-1.9749117467854682E-2</v>
      </c>
      <c r="K94" s="125">
        <f t="shared" si="17"/>
        <v>-1.4686051555129809E-2</v>
      </c>
      <c r="L94" s="102">
        <v>1.8801191583028842E-2</v>
      </c>
      <c r="M94" s="96">
        <f>INDEX('Pace of change parameters'!$E$20:$I$20,1,$B$6)</f>
        <v>1.356605044543624E-2</v>
      </c>
      <c r="N94" s="107">
        <f>IF(INDEX('Pace of change parameters'!$E$28:$I$28,1,$B$6)=1,(1+L94)*D94,D94)</f>
        <v>242862.84685075399</v>
      </c>
      <c r="O94" s="93">
        <f>IF(K94&lt;INDEX('Pace of change parameters'!$E$16:$I$16,1,$B$6),1,IF(K94&gt;INDEX('Pace of change parameters'!$E$17:$I$17,1,$B$6),0,(K94-INDEX('Pace of change parameters'!$E$17:$I$17,1,$B$6))/(INDEX('Pace of change parameters'!$E$16:$I$16,1,$B$6)-INDEX('Pace of change parameters'!$E$17:$I$17,1,$B$6))))</f>
        <v>0</v>
      </c>
      <c r="P94" s="56">
        <v>1.8801191583028842E-2</v>
      </c>
      <c r="Q94" s="56">
        <v>1.356605044543624E-2</v>
      </c>
      <c r="R94" s="9">
        <f>IF(INDEX('Pace of change parameters'!$E$29:$I$29,1,$B$6)=1,D94*(1+P94),D94)</f>
        <v>242862.84685075399</v>
      </c>
      <c r="S94" s="102">
        <f>IF(P94&lt;INDEX('Pace of change parameters'!$E$22:$I$22,1,$B$6),INDEX('Pace of change parameters'!$E$22:$I$22,1,$B$6),P94)</f>
        <v>2.0783552784106655E-2</v>
      </c>
      <c r="T94" s="131">
        <v>1.5538225222745616E-2</v>
      </c>
      <c r="U94" s="116">
        <f t="shared" si="11"/>
        <v>243335.40409622813</v>
      </c>
      <c r="V94" s="130">
        <f>IF(J94&gt;INDEX('Pace of change parameters'!$E$24:$I$24,1,$B$6),0,IF(J94&lt;INDEX('Pace of change parameters'!$E$23:$I$23,1,$B$6),1,(J94-INDEX('Pace of change parameters'!$E$24:$I$24,1,$B$6))/(INDEX('Pace of change parameters'!$E$23:$I$23,1,$B$6)-INDEX('Pace of change parameters'!$E$24:$I$24,1,$B$6))))</f>
        <v>1</v>
      </c>
      <c r="W94" s="131">
        <f>MIN(S94, S94+(INDEX('Pace of change parameters'!$E$25:$I$25,1,$B$6)-S94)*(1-V94))</f>
        <v>2.0783552784106655E-2</v>
      </c>
      <c r="X94" s="131">
        <v>1.5538225222745616E-2</v>
      </c>
      <c r="Y94" s="107">
        <f t="shared" si="12"/>
        <v>243335.40409622813</v>
      </c>
      <c r="Z94" s="96">
        <v>0</v>
      </c>
      <c r="AA94" s="98">
        <f t="shared" si="15"/>
        <v>248538.85204527088</v>
      </c>
      <c r="AB94" s="98">
        <f>IF(INDEX('Pace of change parameters'!$E$27:$I$27,1,$B$6)=1,MAX(AA94,Y94),Y94)</f>
        <v>243335.40409622813</v>
      </c>
      <c r="AC94" s="96">
        <f t="shared" si="13"/>
        <v>2.0783552784106707E-2</v>
      </c>
      <c r="AD94" s="142">
        <v>1.5538225222745616E-2</v>
      </c>
      <c r="AE94" s="55">
        <f>IF(ROUND(AB94,0)/D94 &gt; (1+'Pace of change parameters'!$H$25), ROUND(AB94,0), ROUNDUP(AB94,0))</f>
        <v>243335</v>
      </c>
      <c r="AF94" s="55">
        <v>1279.9994128168044</v>
      </c>
      <c r="AG94" s="16">
        <f t="shared" si="14"/>
        <v>2.0781857614491139E-2</v>
      </c>
      <c r="AH94" s="16">
        <f t="shared" si="14"/>
        <v>1.5536538763810892E-2</v>
      </c>
      <c r="AI94" s="55"/>
      <c r="AJ94" s="55">
        <v>248538.85204527088</v>
      </c>
      <c r="AK94" s="55">
        <v>1307.3729002408588</v>
      </c>
      <c r="AL94" s="16">
        <f t="shared" si="16"/>
        <v>-2.0937780964414343E-2</v>
      </c>
      <c r="AM94" s="57">
        <f t="shared" si="16"/>
        <v>-2.0937780964414565E-2</v>
      </c>
      <c r="AN94" s="10"/>
    </row>
    <row r="95" spans="1:40" x14ac:dyDescent="0.2">
      <c r="A95" s="188" t="s">
        <v>237</v>
      </c>
      <c r="B95" s="188" t="s">
        <v>238</v>
      </c>
      <c r="D95" s="67">
        <v>351056</v>
      </c>
      <c r="E95" s="72">
        <v>1296.3067799382034</v>
      </c>
      <c r="F95" s="54"/>
      <c r="G95" s="87">
        <v>356383.36208652111</v>
      </c>
      <c r="H95" s="80">
        <v>1311.2040087436883</v>
      </c>
      <c r="I95" s="89"/>
      <c r="J95" s="102">
        <f t="shared" si="17"/>
        <v>-1.4948402908965708E-2</v>
      </c>
      <c r="K95" s="125">
        <f t="shared" si="17"/>
        <v>-1.1361488148406873E-2</v>
      </c>
      <c r="L95" s="102">
        <v>1.725679622756604E-2</v>
      </c>
      <c r="M95" s="96">
        <f>INDEX('Pace of change parameters'!$E$20:$I$20,1,$B$6)</f>
        <v>1.356605044543624E-2</v>
      </c>
      <c r="N95" s="107">
        <f>IF(INDEX('Pace of change parameters'!$E$28:$I$28,1,$B$6)=1,(1+L95)*D95,D95)</f>
        <v>357114.1018564644</v>
      </c>
      <c r="O95" s="93">
        <f>IF(K95&lt;INDEX('Pace of change parameters'!$E$16:$I$16,1,$B$6),1,IF(K95&gt;INDEX('Pace of change parameters'!$E$17:$I$17,1,$B$6),0,(K95-INDEX('Pace of change parameters'!$E$17:$I$17,1,$B$6))/(INDEX('Pace of change parameters'!$E$16:$I$16,1,$B$6)-INDEX('Pace of change parameters'!$E$17:$I$17,1,$B$6))))</f>
        <v>0</v>
      </c>
      <c r="P95" s="56">
        <v>1.725679622756604E-2</v>
      </c>
      <c r="Q95" s="56">
        <v>1.356605044543624E-2</v>
      </c>
      <c r="R95" s="9">
        <f>IF(INDEX('Pace of change parameters'!$E$29:$I$29,1,$B$6)=1,D95*(1+P95),D95)</f>
        <v>357114.1018564644</v>
      </c>
      <c r="S95" s="102">
        <f>IF(P95&lt;INDEX('Pace of change parameters'!$E$22:$I$22,1,$B$6),INDEX('Pace of change parameters'!$E$22:$I$22,1,$B$6),P95)</f>
        <v>2.0783552784106655E-2</v>
      </c>
      <c r="T95" s="131">
        <v>1.7080011450318899E-2</v>
      </c>
      <c r="U95" s="116">
        <f t="shared" si="11"/>
        <v>358352.19090617739</v>
      </c>
      <c r="V95" s="130">
        <f>IF(J95&gt;INDEX('Pace of change parameters'!$E$24:$I$24,1,$B$6),0,IF(J95&lt;INDEX('Pace of change parameters'!$E$23:$I$23,1,$B$6),1,(J95-INDEX('Pace of change parameters'!$E$24:$I$24,1,$B$6))/(INDEX('Pace of change parameters'!$E$23:$I$23,1,$B$6)-INDEX('Pace of change parameters'!$E$24:$I$24,1,$B$6))))</f>
        <v>1</v>
      </c>
      <c r="W95" s="131">
        <f>MIN(S95, S95+(INDEX('Pace of change parameters'!$E$25:$I$25,1,$B$6)-S95)*(1-V95))</f>
        <v>2.0783552784106655E-2</v>
      </c>
      <c r="X95" s="131">
        <v>1.7080011450318899E-2</v>
      </c>
      <c r="Y95" s="107">
        <f t="shared" si="12"/>
        <v>358352.19090617739</v>
      </c>
      <c r="Z95" s="96">
        <v>0</v>
      </c>
      <c r="AA95" s="98">
        <f t="shared" si="15"/>
        <v>364231.34148823237</v>
      </c>
      <c r="AB95" s="98">
        <f>IF(INDEX('Pace of change parameters'!$E$27:$I$27,1,$B$6)=1,MAX(AA95,Y95),Y95)</f>
        <v>358352.19090617739</v>
      </c>
      <c r="AC95" s="96">
        <f t="shared" si="13"/>
        <v>2.0783552784106707E-2</v>
      </c>
      <c r="AD95" s="142">
        <v>1.7080011450318899E-2</v>
      </c>
      <c r="AE95" s="55">
        <f>IF(ROUND(AB95,0)/D95 &gt; (1+'Pace of change parameters'!$H$25), ROUND(AB95,0), ROUNDUP(AB95,0))</f>
        <v>358352</v>
      </c>
      <c r="AF95" s="55">
        <v>1318.4470122015537</v>
      </c>
      <c r="AG95" s="16">
        <f t="shared" si="14"/>
        <v>2.0783008978624506E-2</v>
      </c>
      <c r="AH95" s="16">
        <f t="shared" si="14"/>
        <v>1.7079469617836684E-2</v>
      </c>
      <c r="AI95" s="55"/>
      <c r="AJ95" s="55">
        <v>364231.34148823237</v>
      </c>
      <c r="AK95" s="55">
        <v>1340.0782580683901</v>
      </c>
      <c r="AL95" s="16">
        <f t="shared" si="16"/>
        <v>-1.6141778091390058E-2</v>
      </c>
      <c r="AM95" s="57">
        <f t="shared" si="16"/>
        <v>-1.6141778091390058E-2</v>
      </c>
      <c r="AN95" s="10"/>
    </row>
    <row r="96" spans="1:40" x14ac:dyDescent="0.2">
      <c r="A96" s="188" t="s">
        <v>239</v>
      </c>
      <c r="B96" s="188" t="s">
        <v>240</v>
      </c>
      <c r="D96" s="67">
        <v>141666</v>
      </c>
      <c r="E96" s="72">
        <v>1233.9184708768807</v>
      </c>
      <c r="F96" s="54"/>
      <c r="G96" s="87">
        <v>143512.60497197774</v>
      </c>
      <c r="H96" s="80">
        <v>1247.497326431431</v>
      </c>
      <c r="I96" s="89"/>
      <c r="J96" s="102">
        <f t="shared" si="17"/>
        <v>-1.2867197082362947E-2</v>
      </c>
      <c r="K96" s="125">
        <f t="shared" si="17"/>
        <v>-1.0884877479772848E-2</v>
      </c>
      <c r="L96" s="102">
        <v>1.5601452211418732E-2</v>
      </c>
      <c r="M96" s="96">
        <f>INDEX('Pace of change parameters'!$E$20:$I$20,1,$B$6)</f>
        <v>1.356605044543624E-2</v>
      </c>
      <c r="N96" s="107">
        <f>IF(INDEX('Pace of change parameters'!$E$28:$I$28,1,$B$6)=1,(1+L96)*D96,D96)</f>
        <v>143876.19532898284</v>
      </c>
      <c r="O96" s="93">
        <f>IF(K96&lt;INDEX('Pace of change parameters'!$E$16:$I$16,1,$B$6),1,IF(K96&gt;INDEX('Pace of change parameters'!$E$17:$I$17,1,$B$6),0,(K96-INDEX('Pace of change parameters'!$E$17:$I$17,1,$B$6))/(INDEX('Pace of change parameters'!$E$16:$I$16,1,$B$6)-INDEX('Pace of change parameters'!$E$17:$I$17,1,$B$6))))</f>
        <v>0</v>
      </c>
      <c r="P96" s="56">
        <v>1.5601452211418732E-2</v>
      </c>
      <c r="Q96" s="56">
        <v>1.356605044543624E-2</v>
      </c>
      <c r="R96" s="9">
        <f>IF(INDEX('Pace of change parameters'!$E$29:$I$29,1,$B$6)=1,D96*(1+P96),D96)</f>
        <v>143876.19532898284</v>
      </c>
      <c r="S96" s="102">
        <f>IF(P96&lt;INDEX('Pace of change parameters'!$E$22:$I$22,1,$B$6),INDEX('Pace of change parameters'!$E$22:$I$22,1,$B$6),P96)</f>
        <v>2.0783552784106655E-2</v>
      </c>
      <c r="T96" s="131">
        <v>1.8737765392311978E-2</v>
      </c>
      <c r="U96" s="116">
        <f t="shared" si="11"/>
        <v>144610.32278871327</v>
      </c>
      <c r="V96" s="130">
        <f>IF(J96&gt;INDEX('Pace of change parameters'!$E$24:$I$24,1,$B$6),0,IF(J96&lt;INDEX('Pace of change parameters'!$E$23:$I$23,1,$B$6),1,(J96-INDEX('Pace of change parameters'!$E$24:$I$24,1,$B$6))/(INDEX('Pace of change parameters'!$E$23:$I$23,1,$B$6)-INDEX('Pace of change parameters'!$E$24:$I$24,1,$B$6))))</f>
        <v>1</v>
      </c>
      <c r="W96" s="131">
        <f>MIN(S96, S96+(INDEX('Pace of change parameters'!$E$25:$I$25,1,$B$6)-S96)*(1-V96))</f>
        <v>2.0783552784106655E-2</v>
      </c>
      <c r="X96" s="131">
        <v>1.8737765392311978E-2</v>
      </c>
      <c r="Y96" s="107">
        <f t="shared" si="12"/>
        <v>144610.32278871327</v>
      </c>
      <c r="Z96" s="96">
        <v>0</v>
      </c>
      <c r="AA96" s="98">
        <f t="shared" si="15"/>
        <v>146672.92076537485</v>
      </c>
      <c r="AB96" s="98">
        <f>IF(INDEX('Pace of change parameters'!$E$27:$I$27,1,$B$6)=1,MAX(AA96,Y96),Y96)</f>
        <v>144610.32278871327</v>
      </c>
      <c r="AC96" s="96">
        <f t="shared" si="13"/>
        <v>2.0783552784106707E-2</v>
      </c>
      <c r="AD96" s="142">
        <v>1.8737765392311978E-2</v>
      </c>
      <c r="AE96" s="55">
        <f>IF(ROUND(AB96,0)/D96 &gt; (1+'Pace of change parameters'!$H$25), ROUND(AB96,0), ROUNDUP(AB96,0))</f>
        <v>144610</v>
      </c>
      <c r="AF96" s="55">
        <v>1257.0365398250158</v>
      </c>
      <c r="AG96" s="16">
        <f t="shared" si="14"/>
        <v>2.0781274264820127E-2</v>
      </c>
      <c r="AH96" s="16">
        <f t="shared" si="14"/>
        <v>1.8735491439483942E-2</v>
      </c>
      <c r="AI96" s="55"/>
      <c r="AJ96" s="55">
        <v>146672.92076537485</v>
      </c>
      <c r="AK96" s="55">
        <v>1274.9686799317853</v>
      </c>
      <c r="AL96" s="16">
        <f t="shared" si="16"/>
        <v>-1.4064769110821662E-2</v>
      </c>
      <c r="AM96" s="57">
        <f t="shared" si="16"/>
        <v>-1.4064769110821551E-2</v>
      </c>
      <c r="AN96" s="10"/>
    </row>
    <row r="97" spans="1:40" x14ac:dyDescent="0.2">
      <c r="A97" s="188" t="s">
        <v>241</v>
      </c>
      <c r="B97" s="188" t="s">
        <v>242</v>
      </c>
      <c r="D97" s="67">
        <v>99674</v>
      </c>
      <c r="E97" s="72">
        <v>1277.5727142528503</v>
      </c>
      <c r="F97" s="54"/>
      <c r="G97" s="87">
        <v>103562.19811544546</v>
      </c>
      <c r="H97" s="80">
        <v>1309.1146950400098</v>
      </c>
      <c r="I97" s="89"/>
      <c r="J97" s="102">
        <f t="shared" si="17"/>
        <v>-3.7544569217342283E-2</v>
      </c>
      <c r="K97" s="125">
        <f t="shared" si="17"/>
        <v>-2.4094130870783159E-2</v>
      </c>
      <c r="L97" s="102">
        <v>2.77307662708699E-2</v>
      </c>
      <c r="M97" s="96">
        <f>INDEX('Pace of change parameters'!$E$20:$I$20,1,$B$6)</f>
        <v>1.356605044543624E-2</v>
      </c>
      <c r="N97" s="107">
        <f>IF(INDEX('Pace of change parameters'!$E$28:$I$28,1,$B$6)=1,(1+L97)*D97,D97)</f>
        <v>102438.03639728269</v>
      </c>
      <c r="O97" s="93">
        <f>IF(K97&lt;INDEX('Pace of change parameters'!$E$16:$I$16,1,$B$6),1,IF(K97&gt;INDEX('Pace of change parameters'!$E$17:$I$17,1,$B$6),0,(K97-INDEX('Pace of change parameters'!$E$17:$I$17,1,$B$6))/(INDEX('Pace of change parameters'!$E$16:$I$16,1,$B$6)-INDEX('Pace of change parameters'!$E$17:$I$17,1,$B$6))))</f>
        <v>0</v>
      </c>
      <c r="P97" s="56">
        <v>2.77307662708699E-2</v>
      </c>
      <c r="Q97" s="56">
        <v>1.356605044543624E-2</v>
      </c>
      <c r="R97" s="9">
        <f>IF(INDEX('Pace of change parameters'!$E$29:$I$29,1,$B$6)=1,D97*(1+P97),D97)</f>
        <v>102438.03639728269</v>
      </c>
      <c r="S97" s="102">
        <f>IF(P97&lt;INDEX('Pace of change parameters'!$E$22:$I$22,1,$B$6),INDEX('Pace of change parameters'!$E$22:$I$22,1,$B$6),P97)</f>
        <v>2.77307662708699E-2</v>
      </c>
      <c r="T97" s="131">
        <v>1.356605044543624E-2</v>
      </c>
      <c r="U97" s="116">
        <f t="shared" si="11"/>
        <v>102438.03639728269</v>
      </c>
      <c r="V97" s="130">
        <f>IF(J97&gt;INDEX('Pace of change parameters'!$E$24:$I$24,1,$B$6),0,IF(J97&lt;INDEX('Pace of change parameters'!$E$23:$I$23,1,$B$6),1,(J97-INDEX('Pace of change parameters'!$E$24:$I$24,1,$B$6))/(INDEX('Pace of change parameters'!$E$23:$I$23,1,$B$6)-INDEX('Pace of change parameters'!$E$24:$I$24,1,$B$6))))</f>
        <v>1</v>
      </c>
      <c r="W97" s="131">
        <f>MIN(S97, S97+(INDEX('Pace of change parameters'!$E$25:$I$25,1,$B$6)-S97)*(1-V97))</f>
        <v>2.77307662708699E-2</v>
      </c>
      <c r="X97" s="131">
        <v>1.356605044543624E-2</v>
      </c>
      <c r="Y97" s="107">
        <f t="shared" si="12"/>
        <v>102438.03639728269</v>
      </c>
      <c r="Z97" s="96">
        <v>0</v>
      </c>
      <c r="AA97" s="98">
        <f t="shared" si="15"/>
        <v>105842.75911820246</v>
      </c>
      <c r="AB97" s="98">
        <f>IF(INDEX('Pace of change parameters'!$E$27:$I$27,1,$B$6)=1,MAX(AA97,Y97),Y97)</f>
        <v>102438.03639728269</v>
      </c>
      <c r="AC97" s="96">
        <f t="shared" si="13"/>
        <v>2.77307662708699E-2</v>
      </c>
      <c r="AD97" s="142">
        <v>1.356605044543624E-2</v>
      </c>
      <c r="AE97" s="55">
        <f>IF(ROUND(AB97,0)/D97 &gt; (1+'Pace of change parameters'!$H$25), ROUND(AB97,0), ROUNDUP(AB97,0))</f>
        <v>102438</v>
      </c>
      <c r="AF97" s="55">
        <v>1294.9038700493568</v>
      </c>
      <c r="AG97" s="16">
        <f t="shared" si="14"/>
        <v>2.7730401107610714E-2</v>
      </c>
      <c r="AH97" s="16">
        <f t="shared" si="14"/>
        <v>1.356569031504562E-2</v>
      </c>
      <c r="AI97" s="55"/>
      <c r="AJ97" s="55">
        <v>105842.75911820246</v>
      </c>
      <c r="AK97" s="55">
        <v>1337.9429352277691</v>
      </c>
      <c r="AL97" s="16">
        <f t="shared" si="16"/>
        <v>-3.2168087326598482E-2</v>
      </c>
      <c r="AM97" s="57">
        <f t="shared" si="16"/>
        <v>-3.2168087326598482E-2</v>
      </c>
      <c r="AN97" s="10"/>
    </row>
    <row r="98" spans="1:40" x14ac:dyDescent="0.2">
      <c r="A98" s="188" t="s">
        <v>243</v>
      </c>
      <c r="B98" s="188" t="s">
        <v>244</v>
      </c>
      <c r="D98" s="67">
        <v>372050</v>
      </c>
      <c r="E98" s="72">
        <v>1129.4937642655118</v>
      </c>
      <c r="F98" s="54"/>
      <c r="G98" s="87">
        <v>378518.09430709388</v>
      </c>
      <c r="H98" s="80">
        <v>1142.7288664254947</v>
      </c>
      <c r="I98" s="89"/>
      <c r="J98" s="102">
        <f t="shared" si="17"/>
        <v>-1.7087939531488461E-2</v>
      </c>
      <c r="K98" s="125">
        <f t="shared" si="17"/>
        <v>-1.1582014377026217E-2</v>
      </c>
      <c r="L98" s="102">
        <v>1.9243688392208691E-2</v>
      </c>
      <c r="M98" s="96">
        <f>INDEX('Pace of change parameters'!$E$20:$I$20,1,$B$6)</f>
        <v>1.356605044543624E-2</v>
      </c>
      <c r="N98" s="107">
        <f>IF(INDEX('Pace of change parameters'!$E$28:$I$28,1,$B$6)=1,(1+L98)*D98,D98)</f>
        <v>379209.61426632124</v>
      </c>
      <c r="O98" s="93">
        <f>IF(K98&lt;INDEX('Pace of change parameters'!$E$16:$I$16,1,$B$6),1,IF(K98&gt;INDEX('Pace of change parameters'!$E$17:$I$17,1,$B$6),0,(K98-INDEX('Pace of change parameters'!$E$17:$I$17,1,$B$6))/(INDEX('Pace of change parameters'!$E$16:$I$16,1,$B$6)-INDEX('Pace of change parameters'!$E$17:$I$17,1,$B$6))))</f>
        <v>0</v>
      </c>
      <c r="P98" s="56">
        <v>1.9243688392208691E-2</v>
      </c>
      <c r="Q98" s="56">
        <v>1.356605044543624E-2</v>
      </c>
      <c r="R98" s="9">
        <f>IF(INDEX('Pace of change parameters'!$E$29:$I$29,1,$B$6)=1,D98*(1+P98),D98)</f>
        <v>379209.61426632124</v>
      </c>
      <c r="S98" s="102">
        <f>IF(P98&lt;INDEX('Pace of change parameters'!$E$22:$I$22,1,$B$6),INDEX('Pace of change parameters'!$E$22:$I$22,1,$B$6),P98)</f>
        <v>2.0783552784106655E-2</v>
      </c>
      <c r="T98" s="131">
        <v>1.5097337111905196E-2</v>
      </c>
      <c r="U98" s="116">
        <f t="shared" si="11"/>
        <v>379782.52081332688</v>
      </c>
      <c r="V98" s="130">
        <f>IF(J98&gt;INDEX('Pace of change parameters'!$E$24:$I$24,1,$B$6),0,IF(J98&lt;INDEX('Pace of change parameters'!$E$23:$I$23,1,$B$6),1,(J98-INDEX('Pace of change parameters'!$E$24:$I$24,1,$B$6))/(INDEX('Pace of change parameters'!$E$23:$I$23,1,$B$6)-INDEX('Pace of change parameters'!$E$24:$I$24,1,$B$6))))</f>
        <v>1</v>
      </c>
      <c r="W98" s="131">
        <f>MIN(S98, S98+(INDEX('Pace of change parameters'!$E$25:$I$25,1,$B$6)-S98)*(1-V98))</f>
        <v>2.0783552784106655E-2</v>
      </c>
      <c r="X98" s="131">
        <v>1.5097337111905196E-2</v>
      </c>
      <c r="Y98" s="107">
        <f t="shared" si="12"/>
        <v>379782.52081332688</v>
      </c>
      <c r="Z98" s="96">
        <v>0</v>
      </c>
      <c r="AA98" s="98">
        <f t="shared" si="15"/>
        <v>386853.50645962829</v>
      </c>
      <c r="AB98" s="98">
        <f>IF(INDEX('Pace of change parameters'!$E$27:$I$27,1,$B$6)=1,MAX(AA98,Y98),Y98)</f>
        <v>379782.52081332688</v>
      </c>
      <c r="AC98" s="96">
        <f t="shared" si="13"/>
        <v>2.0783552784106707E-2</v>
      </c>
      <c r="AD98" s="142">
        <v>1.5097337111905196E-2</v>
      </c>
      <c r="AE98" s="55">
        <f>IF(ROUND(AB98,0)/D98 &gt; (1+'Pace of change parameters'!$H$25), ROUND(AB98,0), ROUNDUP(AB98,0))</f>
        <v>379783</v>
      </c>
      <c r="AF98" s="55">
        <v>1146.5475590331382</v>
      </c>
      <c r="AG98" s="16">
        <f t="shared" si="14"/>
        <v>2.0784840747211319E-2</v>
      </c>
      <c r="AH98" s="16">
        <f t="shared" si="14"/>
        <v>1.5098617900485944E-2</v>
      </c>
      <c r="AI98" s="55"/>
      <c r="AJ98" s="55">
        <v>386853.50645962829</v>
      </c>
      <c r="AK98" s="55">
        <v>1167.8930956222293</v>
      </c>
      <c r="AL98" s="16">
        <f t="shared" si="16"/>
        <v>-1.8276961024175642E-2</v>
      </c>
      <c r="AM98" s="57">
        <f t="shared" si="16"/>
        <v>-1.827696102417542E-2</v>
      </c>
      <c r="AN98" s="10"/>
    </row>
    <row r="99" spans="1:40" x14ac:dyDescent="0.2">
      <c r="A99" s="188" t="s">
        <v>245</v>
      </c>
      <c r="B99" s="188" t="s">
        <v>246</v>
      </c>
      <c r="D99" s="67">
        <v>130766</v>
      </c>
      <c r="E99" s="72">
        <v>1321.1727667698276</v>
      </c>
      <c r="F99" s="54"/>
      <c r="G99" s="87">
        <v>128740.05667868615</v>
      </c>
      <c r="H99" s="80">
        <v>1293.3965471065214</v>
      </c>
      <c r="I99" s="89"/>
      <c r="J99" s="102">
        <f t="shared" si="17"/>
        <v>1.5736697447401804E-2</v>
      </c>
      <c r="K99" s="125">
        <f t="shared" si="17"/>
        <v>2.1475408856970191E-2</v>
      </c>
      <c r="L99" s="102">
        <v>1.9292498128836488E-2</v>
      </c>
      <c r="M99" s="96">
        <f>INDEX('Pace of change parameters'!$E$20:$I$20,1,$B$6)</f>
        <v>1.356605044543624E-2</v>
      </c>
      <c r="N99" s="107">
        <f>IF(INDEX('Pace of change parameters'!$E$28:$I$28,1,$B$6)=1,(1+L99)*D99,D99)</f>
        <v>133288.80281031542</v>
      </c>
      <c r="O99" s="93">
        <f>IF(K99&lt;INDEX('Pace of change parameters'!$E$16:$I$16,1,$B$6),1,IF(K99&gt;INDEX('Pace of change parameters'!$E$17:$I$17,1,$B$6),0,(K99-INDEX('Pace of change parameters'!$E$17:$I$17,1,$B$6))/(INDEX('Pace of change parameters'!$E$16:$I$16,1,$B$6)-INDEX('Pace of change parameters'!$E$17:$I$17,1,$B$6))))</f>
        <v>0</v>
      </c>
      <c r="P99" s="56">
        <v>1.9292498128836488E-2</v>
      </c>
      <c r="Q99" s="56">
        <v>1.356605044543624E-2</v>
      </c>
      <c r="R99" s="9">
        <f>IF(INDEX('Pace of change parameters'!$E$29:$I$29,1,$B$6)=1,D99*(1+P99),D99)</f>
        <v>133288.80281031542</v>
      </c>
      <c r="S99" s="102">
        <f>IF(P99&lt;INDEX('Pace of change parameters'!$E$22:$I$22,1,$B$6),INDEX('Pace of change parameters'!$E$22:$I$22,1,$B$6),P99)</f>
        <v>2.0783552784106655E-2</v>
      </c>
      <c r="T99" s="131">
        <v>1.5048728264330125E-2</v>
      </c>
      <c r="U99" s="116">
        <f t="shared" si="11"/>
        <v>133483.7820633665</v>
      </c>
      <c r="V99" s="130">
        <f>IF(J99&gt;INDEX('Pace of change parameters'!$E$24:$I$24,1,$B$6),0,IF(J99&lt;INDEX('Pace of change parameters'!$E$23:$I$23,1,$B$6),1,(J99-INDEX('Pace of change parameters'!$E$24:$I$24,1,$B$6))/(INDEX('Pace of change parameters'!$E$23:$I$23,1,$B$6)-INDEX('Pace of change parameters'!$E$24:$I$24,1,$B$6))))</f>
        <v>1</v>
      </c>
      <c r="W99" s="131">
        <f>MIN(S99, S99+(INDEX('Pace of change parameters'!$E$25:$I$25,1,$B$6)-S99)*(1-V99))</f>
        <v>2.0783552784106655E-2</v>
      </c>
      <c r="X99" s="131">
        <v>1.5048728264330125E-2</v>
      </c>
      <c r="Y99" s="107">
        <f t="shared" si="12"/>
        <v>133483.7820633665</v>
      </c>
      <c r="Z99" s="96">
        <v>0</v>
      </c>
      <c r="AA99" s="98">
        <f t="shared" si="15"/>
        <v>131575.06364162112</v>
      </c>
      <c r="AB99" s="98">
        <f>IF(INDEX('Pace of change parameters'!$E$27:$I$27,1,$B$6)=1,MAX(AA99,Y99),Y99)</f>
        <v>133483.7820633665</v>
      </c>
      <c r="AC99" s="96">
        <f t="shared" si="13"/>
        <v>2.0783552784106707E-2</v>
      </c>
      <c r="AD99" s="142">
        <v>1.5048728264330125E-2</v>
      </c>
      <c r="AE99" s="55">
        <f>IF(ROUND(AB99,0)/D99 &gt; (1+'Pace of change parameters'!$H$25), ROUND(AB99,0), ROUNDUP(AB99,0))</f>
        <v>133484</v>
      </c>
      <c r="AF99" s="55">
        <v>1341.0569262437648</v>
      </c>
      <c r="AG99" s="16">
        <f t="shared" si="14"/>
        <v>2.0785219399538146E-2</v>
      </c>
      <c r="AH99" s="16">
        <f t="shared" si="14"/>
        <v>1.5050385516613751E-2</v>
      </c>
      <c r="AI99" s="55"/>
      <c r="AJ99" s="55">
        <v>131575.06364162112</v>
      </c>
      <c r="AK99" s="55">
        <v>1321.8786552512672</v>
      </c>
      <c r="AL99" s="16">
        <f t="shared" si="16"/>
        <v>1.450834455667338E-2</v>
      </c>
      <c r="AM99" s="57">
        <f t="shared" si="16"/>
        <v>1.450834455667338E-2</v>
      </c>
      <c r="AN99" s="10"/>
    </row>
    <row r="100" spans="1:40" x14ac:dyDescent="0.2">
      <c r="A100" s="188" t="s">
        <v>247</v>
      </c>
      <c r="B100" s="188" t="s">
        <v>248</v>
      </c>
      <c r="D100" s="67">
        <v>149192</v>
      </c>
      <c r="E100" s="72">
        <v>1437.5403364978699</v>
      </c>
      <c r="F100" s="54"/>
      <c r="G100" s="87">
        <v>145391.19822003087</v>
      </c>
      <c r="H100" s="80">
        <v>1395.0803850902148</v>
      </c>
      <c r="I100" s="89"/>
      <c r="J100" s="102">
        <f t="shared" si="17"/>
        <v>2.6141897353491039E-2</v>
      </c>
      <c r="K100" s="125">
        <f t="shared" si="17"/>
        <v>3.0435487346422319E-2</v>
      </c>
      <c r="L100" s="102">
        <v>1.7807020493137315E-2</v>
      </c>
      <c r="M100" s="96">
        <f>INDEX('Pace of change parameters'!$E$20:$I$20,1,$B$6)</f>
        <v>1.356605044543624E-2</v>
      </c>
      <c r="N100" s="107">
        <f>IF(INDEX('Pace of change parameters'!$E$28:$I$28,1,$B$6)=1,(1+L100)*D100,D100)</f>
        <v>151848.66500141216</v>
      </c>
      <c r="O100" s="93">
        <f>IF(K100&lt;INDEX('Pace of change parameters'!$E$16:$I$16,1,$B$6),1,IF(K100&gt;INDEX('Pace of change parameters'!$E$17:$I$17,1,$B$6),0,(K100-INDEX('Pace of change parameters'!$E$17:$I$17,1,$B$6))/(INDEX('Pace of change parameters'!$E$16:$I$16,1,$B$6)-INDEX('Pace of change parameters'!$E$17:$I$17,1,$B$6))))</f>
        <v>0</v>
      </c>
      <c r="P100" s="56">
        <v>1.7807020493137315E-2</v>
      </c>
      <c r="Q100" s="56">
        <v>1.356605044543624E-2</v>
      </c>
      <c r="R100" s="9">
        <f>IF(INDEX('Pace of change parameters'!$E$29:$I$29,1,$B$6)=1,D100*(1+P100),D100)</f>
        <v>151848.66500141216</v>
      </c>
      <c r="S100" s="102">
        <f>IF(P100&lt;INDEX('Pace of change parameters'!$E$22:$I$22,1,$B$6),INDEX('Pace of change parameters'!$E$22:$I$22,1,$B$6),P100)</f>
        <v>2.0783552784106655E-2</v>
      </c>
      <c r="T100" s="131">
        <v>1.6530180204257672E-2</v>
      </c>
      <c r="U100" s="116">
        <f t="shared" si="11"/>
        <v>152292.73980696645</v>
      </c>
      <c r="V100" s="130">
        <f>IF(J100&gt;INDEX('Pace of change parameters'!$E$24:$I$24,1,$B$6),0,IF(J100&lt;INDEX('Pace of change parameters'!$E$23:$I$23,1,$B$6),1,(J100-INDEX('Pace of change parameters'!$E$24:$I$24,1,$B$6))/(INDEX('Pace of change parameters'!$E$23:$I$23,1,$B$6)-INDEX('Pace of change parameters'!$E$24:$I$24,1,$B$6))))</f>
        <v>1</v>
      </c>
      <c r="W100" s="131">
        <f>MIN(S100, S100+(INDEX('Pace of change parameters'!$E$25:$I$25,1,$B$6)-S100)*(1-V100))</f>
        <v>2.0783552784106655E-2</v>
      </c>
      <c r="X100" s="131">
        <v>1.6530180204257672E-2</v>
      </c>
      <c r="Y100" s="107">
        <f t="shared" si="12"/>
        <v>152292.73980696645</v>
      </c>
      <c r="Z100" s="96">
        <v>0</v>
      </c>
      <c r="AA100" s="98">
        <f t="shared" si="15"/>
        <v>148592.88283892142</v>
      </c>
      <c r="AB100" s="98">
        <f>IF(INDEX('Pace of change parameters'!$E$27:$I$27,1,$B$6)=1,MAX(AA100,Y100),Y100)</f>
        <v>152292.73980696645</v>
      </c>
      <c r="AC100" s="96">
        <f t="shared" si="13"/>
        <v>2.0783552784106707E-2</v>
      </c>
      <c r="AD100" s="142">
        <v>1.6530180204257672E-2</v>
      </c>
      <c r="AE100" s="55">
        <f>IF(ROUND(AB100,0)/D100 &gt; (1+'Pace of change parameters'!$H$25), ROUND(AB100,0), ROUNDUP(AB100,0))</f>
        <v>152293</v>
      </c>
      <c r="AF100" s="55">
        <v>1461.305633955996</v>
      </c>
      <c r="AG100" s="16">
        <f t="shared" si="14"/>
        <v>2.078529679875607E-2</v>
      </c>
      <c r="AH100" s="16">
        <f t="shared" si="14"/>
        <v>1.6531916951995296E-2</v>
      </c>
      <c r="AI100" s="55"/>
      <c r="AJ100" s="55">
        <v>148592.88283892142</v>
      </c>
      <c r="AK100" s="55">
        <v>1425.8016905457184</v>
      </c>
      <c r="AL100" s="16">
        <f t="shared" si="16"/>
        <v>2.4901038935287501E-2</v>
      </c>
      <c r="AM100" s="57">
        <f t="shared" si="16"/>
        <v>2.4901038935287501E-2</v>
      </c>
      <c r="AN100" s="10"/>
    </row>
    <row r="101" spans="1:40" x14ac:dyDescent="0.2">
      <c r="A101" s="188" t="s">
        <v>249</v>
      </c>
      <c r="B101" s="188" t="s">
        <v>250</v>
      </c>
      <c r="D101" s="67">
        <v>445220</v>
      </c>
      <c r="E101" s="72">
        <v>1133.1474119698764</v>
      </c>
      <c r="F101" s="54"/>
      <c r="G101" s="87">
        <v>449663.34369524062</v>
      </c>
      <c r="H101" s="80">
        <v>1138.5112389165797</v>
      </c>
      <c r="I101" s="89"/>
      <c r="J101" s="102">
        <f t="shared" si="17"/>
        <v>-9.8814896912123862E-3</v>
      </c>
      <c r="K101" s="125">
        <f t="shared" si="17"/>
        <v>-4.7112639413270374E-3</v>
      </c>
      <c r="L101" s="102">
        <v>1.8858715150380068E-2</v>
      </c>
      <c r="M101" s="96">
        <f>INDEX('Pace of change parameters'!$E$20:$I$20,1,$B$6)</f>
        <v>1.356605044543624E-2</v>
      </c>
      <c r="N101" s="107">
        <f>IF(INDEX('Pace of change parameters'!$E$28:$I$28,1,$B$6)=1,(1+L101)*D101,D101)</f>
        <v>453616.2771592522</v>
      </c>
      <c r="O101" s="93">
        <f>IF(K101&lt;INDEX('Pace of change parameters'!$E$16:$I$16,1,$B$6),1,IF(K101&gt;INDEX('Pace of change parameters'!$E$17:$I$17,1,$B$6),0,(K101-INDEX('Pace of change parameters'!$E$17:$I$17,1,$B$6))/(INDEX('Pace of change parameters'!$E$16:$I$16,1,$B$6)-INDEX('Pace of change parameters'!$E$17:$I$17,1,$B$6))))</f>
        <v>0</v>
      </c>
      <c r="P101" s="56">
        <v>1.8858715150380068E-2</v>
      </c>
      <c r="Q101" s="56">
        <v>1.356605044543624E-2</v>
      </c>
      <c r="R101" s="9">
        <f>IF(INDEX('Pace of change parameters'!$E$29:$I$29,1,$B$6)=1,D101*(1+P101),D101)</f>
        <v>453616.2771592522</v>
      </c>
      <c r="S101" s="102">
        <f>IF(P101&lt;INDEX('Pace of change parameters'!$E$22:$I$22,1,$B$6),INDEX('Pace of change parameters'!$E$22:$I$22,1,$B$6),P101)</f>
        <v>2.0783552784106655E-2</v>
      </c>
      <c r="T101" s="131">
        <v>1.5480889126358921E-2</v>
      </c>
      <c r="U101" s="116">
        <f t="shared" si="11"/>
        <v>454473.25337053998</v>
      </c>
      <c r="V101" s="130">
        <f>IF(J101&gt;INDEX('Pace of change parameters'!$E$24:$I$24,1,$B$6),0,IF(J101&lt;INDEX('Pace of change parameters'!$E$23:$I$23,1,$B$6),1,(J101-INDEX('Pace of change parameters'!$E$24:$I$24,1,$B$6))/(INDEX('Pace of change parameters'!$E$23:$I$23,1,$B$6)-INDEX('Pace of change parameters'!$E$24:$I$24,1,$B$6))))</f>
        <v>1</v>
      </c>
      <c r="W101" s="131">
        <f>MIN(S101, S101+(INDEX('Pace of change parameters'!$E$25:$I$25,1,$B$6)-S101)*(1-V101))</f>
        <v>2.0783552784106655E-2</v>
      </c>
      <c r="X101" s="131">
        <v>1.5480889126358921E-2</v>
      </c>
      <c r="Y101" s="107">
        <f t="shared" si="12"/>
        <v>454473.25337053998</v>
      </c>
      <c r="Z101" s="96">
        <v>0</v>
      </c>
      <c r="AA101" s="98">
        <f t="shared" si="15"/>
        <v>459565.45763895521</v>
      </c>
      <c r="AB101" s="98">
        <f>IF(INDEX('Pace of change parameters'!$E$27:$I$27,1,$B$6)=1,MAX(AA101,Y101),Y101)</f>
        <v>454473.25337053998</v>
      </c>
      <c r="AC101" s="96">
        <f t="shared" si="13"/>
        <v>2.0783552784106707E-2</v>
      </c>
      <c r="AD101" s="142">
        <v>1.5480889126358921E-2</v>
      </c>
      <c r="AE101" s="55">
        <f>IF(ROUND(AB101,0)/D101 &gt; (1+'Pace of change parameters'!$H$25), ROUND(AB101,0), ROUNDUP(AB101,0))</f>
        <v>454473</v>
      </c>
      <c r="AF101" s="55">
        <v>1150.688899904676</v>
      </c>
      <c r="AG101" s="16">
        <f t="shared" si="14"/>
        <v>2.0782983693454993E-2</v>
      </c>
      <c r="AH101" s="16">
        <f t="shared" si="14"/>
        <v>1.5480322991962003E-2</v>
      </c>
      <c r="AI101" s="55"/>
      <c r="AJ101" s="55">
        <v>459565.45763895521</v>
      </c>
      <c r="AK101" s="55">
        <v>1163.5825910114756</v>
      </c>
      <c r="AL101" s="16">
        <f t="shared" si="16"/>
        <v>-1.1081027858616754E-2</v>
      </c>
      <c r="AM101" s="57">
        <f t="shared" si="16"/>
        <v>-1.1081027858616754E-2</v>
      </c>
      <c r="AN101" s="10"/>
    </row>
    <row r="102" spans="1:40" x14ac:dyDescent="0.2">
      <c r="A102" s="188" t="s">
        <v>251</v>
      </c>
      <c r="B102" s="188" t="s">
        <v>252</v>
      </c>
      <c r="D102" s="67">
        <v>349356</v>
      </c>
      <c r="E102" s="72">
        <v>1393.0685152436947</v>
      </c>
      <c r="F102" s="54"/>
      <c r="G102" s="87">
        <v>350441.52202117606</v>
      </c>
      <c r="H102" s="80">
        <v>1388.0648479406264</v>
      </c>
      <c r="I102" s="89"/>
      <c r="J102" s="102">
        <f t="shared" si="17"/>
        <v>-3.0975839133311478E-3</v>
      </c>
      <c r="K102" s="125">
        <f t="shared" si="17"/>
        <v>3.6047792078965912E-3</v>
      </c>
      <c r="L102" s="102">
        <v>2.0380446325928503E-2</v>
      </c>
      <c r="M102" s="96">
        <f>INDEX('Pace of change parameters'!$E$20:$I$20,1,$B$6)</f>
        <v>1.356605044543624E-2</v>
      </c>
      <c r="N102" s="107">
        <f>IF(INDEX('Pace of change parameters'!$E$28:$I$28,1,$B$6)=1,(1+L102)*D102,D102)</f>
        <v>356476.03120664106</v>
      </c>
      <c r="O102" s="93">
        <f>IF(K102&lt;INDEX('Pace of change parameters'!$E$16:$I$16,1,$B$6),1,IF(K102&gt;INDEX('Pace of change parameters'!$E$17:$I$17,1,$B$6),0,(K102-INDEX('Pace of change parameters'!$E$17:$I$17,1,$B$6))/(INDEX('Pace of change parameters'!$E$16:$I$16,1,$B$6)-INDEX('Pace of change parameters'!$E$17:$I$17,1,$B$6))))</f>
        <v>0</v>
      </c>
      <c r="P102" s="56">
        <v>2.0380446325928503E-2</v>
      </c>
      <c r="Q102" s="56">
        <v>1.356605044543624E-2</v>
      </c>
      <c r="R102" s="9">
        <f>IF(INDEX('Pace of change parameters'!$E$29:$I$29,1,$B$6)=1,D102*(1+P102),D102)</f>
        <v>356476.03120664106</v>
      </c>
      <c r="S102" s="102">
        <f>IF(P102&lt;INDEX('Pace of change parameters'!$E$22:$I$22,1,$B$6),INDEX('Pace of change parameters'!$E$22:$I$22,1,$B$6),P102)</f>
        <v>2.0783552784106655E-2</v>
      </c>
      <c r="T102" s="131">
        <v>1.3966464842042781E-2</v>
      </c>
      <c r="U102" s="116">
        <f t="shared" si="11"/>
        <v>356616.85886644438</v>
      </c>
      <c r="V102" s="130">
        <f>IF(J102&gt;INDEX('Pace of change parameters'!$E$24:$I$24,1,$B$6),0,IF(J102&lt;INDEX('Pace of change parameters'!$E$23:$I$23,1,$B$6),1,(J102-INDEX('Pace of change parameters'!$E$24:$I$24,1,$B$6))/(INDEX('Pace of change parameters'!$E$23:$I$23,1,$B$6)-INDEX('Pace of change parameters'!$E$24:$I$24,1,$B$6))))</f>
        <v>1</v>
      </c>
      <c r="W102" s="131">
        <f>MIN(S102, S102+(INDEX('Pace of change parameters'!$E$25:$I$25,1,$B$6)-S102)*(1-V102))</f>
        <v>2.0783552784106655E-2</v>
      </c>
      <c r="X102" s="131">
        <v>1.3966464842042781E-2</v>
      </c>
      <c r="Y102" s="107">
        <f t="shared" si="12"/>
        <v>356616.85886644438</v>
      </c>
      <c r="Z102" s="96">
        <v>0</v>
      </c>
      <c r="AA102" s="98">
        <f t="shared" si="15"/>
        <v>358158.65513935685</v>
      </c>
      <c r="AB102" s="98">
        <f>IF(INDEX('Pace of change parameters'!$E$27:$I$27,1,$B$6)=1,MAX(AA102,Y102),Y102)</f>
        <v>356616.85886644438</v>
      </c>
      <c r="AC102" s="96">
        <f t="shared" si="13"/>
        <v>2.0783552784106707E-2</v>
      </c>
      <c r="AD102" s="142">
        <v>1.3966464842042781E-2</v>
      </c>
      <c r="AE102" s="55">
        <f>IF(ROUND(AB102,0)/D102 &gt; (1+'Pace of change parameters'!$H$25), ROUND(AB102,0), ROUNDUP(AB102,0))</f>
        <v>356617</v>
      </c>
      <c r="AF102" s="55">
        <v>1412.5253167007152</v>
      </c>
      <c r="AG102" s="16">
        <f t="shared" si="14"/>
        <v>2.0783956766164069E-2</v>
      </c>
      <c r="AH102" s="16">
        <f t="shared" si="14"/>
        <v>1.3966866126191135E-2</v>
      </c>
      <c r="AI102" s="55"/>
      <c r="AJ102" s="55">
        <v>358158.65513935685</v>
      </c>
      <c r="AK102" s="55">
        <v>1418.6316630441686</v>
      </c>
      <c r="AL102" s="16">
        <f t="shared" si="16"/>
        <v>-4.3043916913217961E-3</v>
      </c>
      <c r="AM102" s="57">
        <f t="shared" si="16"/>
        <v>-4.3043916913219071E-3</v>
      </c>
      <c r="AN102" s="10"/>
    </row>
    <row r="103" spans="1:40" x14ac:dyDescent="0.2">
      <c r="A103" s="188" t="s">
        <v>253</v>
      </c>
      <c r="B103" s="188" t="s">
        <v>254</v>
      </c>
      <c r="D103" s="67">
        <v>290330</v>
      </c>
      <c r="E103" s="72">
        <v>1219.3257295301009</v>
      </c>
      <c r="F103" s="54"/>
      <c r="G103" s="87">
        <v>286654.64715753513</v>
      </c>
      <c r="H103" s="80">
        <v>1197.6213728558355</v>
      </c>
      <c r="I103" s="89"/>
      <c r="J103" s="102">
        <f t="shared" si="17"/>
        <v>1.2821535875694456E-2</v>
      </c>
      <c r="K103" s="125">
        <f t="shared" si="17"/>
        <v>1.8122886887455447E-2</v>
      </c>
      <c r="L103" s="102">
        <v>1.8871298425150451E-2</v>
      </c>
      <c r="M103" s="96">
        <f>INDEX('Pace of change parameters'!$E$20:$I$20,1,$B$6)</f>
        <v>1.356605044543624E-2</v>
      </c>
      <c r="N103" s="107">
        <f>IF(INDEX('Pace of change parameters'!$E$28:$I$28,1,$B$6)=1,(1+L103)*D103,D103)</f>
        <v>295808.90407177393</v>
      </c>
      <c r="O103" s="93">
        <f>IF(K103&lt;INDEX('Pace of change parameters'!$E$16:$I$16,1,$B$6),1,IF(K103&gt;INDEX('Pace of change parameters'!$E$17:$I$17,1,$B$6),0,(K103-INDEX('Pace of change parameters'!$E$17:$I$17,1,$B$6))/(INDEX('Pace of change parameters'!$E$16:$I$16,1,$B$6)-INDEX('Pace of change parameters'!$E$17:$I$17,1,$B$6))))</f>
        <v>0</v>
      </c>
      <c r="P103" s="56">
        <v>1.8871298425150451E-2</v>
      </c>
      <c r="Q103" s="56">
        <v>1.356605044543624E-2</v>
      </c>
      <c r="R103" s="9">
        <f>IF(INDEX('Pace of change parameters'!$E$29:$I$29,1,$B$6)=1,D103*(1+P103),D103)</f>
        <v>295808.90407177393</v>
      </c>
      <c r="S103" s="102">
        <f>IF(P103&lt;INDEX('Pace of change parameters'!$E$22:$I$22,1,$B$6),INDEX('Pace of change parameters'!$E$22:$I$22,1,$B$6),P103)</f>
        <v>2.0783552784106655E-2</v>
      </c>
      <c r="T103" s="131">
        <v>1.5468347723856191E-2</v>
      </c>
      <c r="U103" s="116">
        <f t="shared" si="11"/>
        <v>296364.08887980971</v>
      </c>
      <c r="V103" s="130">
        <f>IF(J103&gt;INDEX('Pace of change parameters'!$E$24:$I$24,1,$B$6),0,IF(J103&lt;INDEX('Pace of change parameters'!$E$23:$I$23,1,$B$6),1,(J103-INDEX('Pace of change parameters'!$E$24:$I$24,1,$B$6))/(INDEX('Pace of change parameters'!$E$23:$I$23,1,$B$6)-INDEX('Pace of change parameters'!$E$24:$I$24,1,$B$6))))</f>
        <v>1</v>
      </c>
      <c r="W103" s="131">
        <f>MIN(S103, S103+(INDEX('Pace of change parameters'!$E$25:$I$25,1,$B$6)-S103)*(1-V103))</f>
        <v>2.0783552784106655E-2</v>
      </c>
      <c r="X103" s="131">
        <v>1.5468347723856191E-2</v>
      </c>
      <c r="Y103" s="107">
        <f t="shared" si="12"/>
        <v>296364.08887980971</v>
      </c>
      <c r="Z103" s="96">
        <v>0</v>
      </c>
      <c r="AA103" s="98">
        <f t="shared" si="15"/>
        <v>292967.11851738207</v>
      </c>
      <c r="AB103" s="98">
        <f>IF(INDEX('Pace of change parameters'!$E$27:$I$27,1,$B$6)=1,MAX(AA103,Y103),Y103)</f>
        <v>296364.08887980971</v>
      </c>
      <c r="AC103" s="96">
        <f t="shared" si="13"/>
        <v>2.0783552784106707E-2</v>
      </c>
      <c r="AD103" s="142">
        <v>1.5468347723856191E-2</v>
      </c>
      <c r="AE103" s="55">
        <f>IF(ROUND(AB103,0)/D103 &gt; (1+'Pace of change parameters'!$H$25), ROUND(AB103,0), ROUNDUP(AB103,0))</f>
        <v>296364</v>
      </c>
      <c r="AF103" s="55">
        <v>1238.186312570014</v>
      </c>
      <c r="AG103" s="16">
        <f t="shared" si="14"/>
        <v>2.0783246650363463E-2</v>
      </c>
      <c r="AH103" s="16">
        <f t="shared" si="14"/>
        <v>1.5468043184146962E-2</v>
      </c>
      <c r="AI103" s="55"/>
      <c r="AJ103" s="55">
        <v>292967.11851738207</v>
      </c>
      <c r="AK103" s="55">
        <v>1223.9943993916252</v>
      </c>
      <c r="AL103" s="16">
        <f t="shared" si="16"/>
        <v>1.1594753362795585E-2</v>
      </c>
      <c r="AM103" s="57">
        <f t="shared" si="16"/>
        <v>1.1594753362795363E-2</v>
      </c>
      <c r="AN103" s="10"/>
    </row>
    <row r="104" spans="1:40" x14ac:dyDescent="0.2">
      <c r="A104" s="188" t="s">
        <v>255</v>
      </c>
      <c r="B104" s="188" t="s">
        <v>256</v>
      </c>
      <c r="D104" s="67">
        <v>262719</v>
      </c>
      <c r="E104" s="72">
        <v>1367.4050507221752</v>
      </c>
      <c r="F104" s="54"/>
      <c r="G104" s="87">
        <v>265345.80192531872</v>
      </c>
      <c r="H104" s="80">
        <v>1374.5030951900112</v>
      </c>
      <c r="I104" s="89"/>
      <c r="J104" s="102">
        <f t="shared" si="17"/>
        <v>-9.8995420551557523E-3</v>
      </c>
      <c r="K104" s="125">
        <f t="shared" si="17"/>
        <v>-5.1640803812483815E-3</v>
      </c>
      <c r="L104" s="102">
        <v>1.8413743573283847E-2</v>
      </c>
      <c r="M104" s="96">
        <f>INDEX('Pace of change parameters'!$E$20:$I$20,1,$B$6)</f>
        <v>1.356605044543624E-2</v>
      </c>
      <c r="N104" s="107">
        <f>IF(INDEX('Pace of change parameters'!$E$28:$I$28,1,$B$6)=1,(1+L104)*D104,D104)</f>
        <v>267556.64029782958</v>
      </c>
      <c r="O104" s="93">
        <f>IF(K104&lt;INDEX('Pace of change parameters'!$E$16:$I$16,1,$B$6),1,IF(K104&gt;INDEX('Pace of change parameters'!$E$17:$I$17,1,$B$6),0,(K104-INDEX('Pace of change parameters'!$E$17:$I$17,1,$B$6))/(INDEX('Pace of change parameters'!$E$16:$I$16,1,$B$6)-INDEX('Pace of change parameters'!$E$17:$I$17,1,$B$6))))</f>
        <v>0</v>
      </c>
      <c r="P104" s="56">
        <v>1.8413743573283847E-2</v>
      </c>
      <c r="Q104" s="56">
        <v>1.356605044543624E-2</v>
      </c>
      <c r="R104" s="9">
        <f>IF(INDEX('Pace of change parameters'!$E$29:$I$29,1,$B$6)=1,D104*(1+P104),D104)</f>
        <v>267556.64029782958</v>
      </c>
      <c r="S104" s="102">
        <f>IF(P104&lt;INDEX('Pace of change parameters'!$E$22:$I$22,1,$B$6),INDEX('Pace of change parameters'!$E$22:$I$22,1,$B$6),P104)</f>
        <v>2.0783552784106655E-2</v>
      </c>
      <c r="T104" s="131">
        <v>1.5924579262707628E-2</v>
      </c>
      <c r="U104" s="116">
        <f t="shared" si="11"/>
        <v>268179.23420388775</v>
      </c>
      <c r="V104" s="130">
        <f>IF(J104&gt;INDEX('Pace of change parameters'!$E$24:$I$24,1,$B$6),0,IF(J104&lt;INDEX('Pace of change parameters'!$E$23:$I$23,1,$B$6),1,(J104-INDEX('Pace of change parameters'!$E$24:$I$24,1,$B$6))/(INDEX('Pace of change parameters'!$E$23:$I$23,1,$B$6)-INDEX('Pace of change parameters'!$E$24:$I$24,1,$B$6))))</f>
        <v>1</v>
      </c>
      <c r="W104" s="131">
        <f>MIN(S104, S104+(INDEX('Pace of change parameters'!$E$25:$I$25,1,$B$6)-S104)*(1-V104))</f>
        <v>2.0783552784106655E-2</v>
      </c>
      <c r="X104" s="131">
        <v>1.5924579262707628E-2</v>
      </c>
      <c r="Y104" s="107">
        <f t="shared" si="12"/>
        <v>268179.23420388775</v>
      </c>
      <c r="Z104" s="96">
        <v>0</v>
      </c>
      <c r="AA104" s="98">
        <f t="shared" si="15"/>
        <v>271189.02753396786</v>
      </c>
      <c r="AB104" s="98">
        <f>IF(INDEX('Pace of change parameters'!$E$27:$I$27,1,$B$6)=1,MAX(AA104,Y104),Y104)</f>
        <v>268179.23420388775</v>
      </c>
      <c r="AC104" s="96">
        <f t="shared" si="13"/>
        <v>2.0783552784106707E-2</v>
      </c>
      <c r="AD104" s="142">
        <v>1.5924579262707628E-2</v>
      </c>
      <c r="AE104" s="55">
        <f>IF(ROUND(AB104,0)/D104 &gt; (1+'Pace of change parameters'!$H$25), ROUND(AB104,0), ROUNDUP(AB104,0))</f>
        <v>268179</v>
      </c>
      <c r="AF104" s="55">
        <v>1389.1791876500374</v>
      </c>
      <c r="AG104" s="16">
        <f t="shared" si="14"/>
        <v>2.0782661322553686E-2</v>
      </c>
      <c r="AH104" s="16">
        <f t="shared" si="14"/>
        <v>1.592369204455002E-2</v>
      </c>
      <c r="AI104" s="55"/>
      <c r="AJ104" s="55">
        <v>271189.02753396786</v>
      </c>
      <c r="AK104" s="55">
        <v>1404.7712646002899</v>
      </c>
      <c r="AL104" s="16">
        <f t="shared" si="16"/>
        <v>-1.1099370654260143E-2</v>
      </c>
      <c r="AM104" s="57">
        <f t="shared" si="16"/>
        <v>-1.1099370654260254E-2</v>
      </c>
      <c r="AN104" s="10"/>
    </row>
    <row r="105" spans="1:40" x14ac:dyDescent="0.2">
      <c r="A105" s="188" t="s">
        <v>257</v>
      </c>
      <c r="B105" s="188" t="s">
        <v>258</v>
      </c>
      <c r="D105" s="67">
        <v>311416</v>
      </c>
      <c r="E105" s="72">
        <v>1058.3542552620429</v>
      </c>
      <c r="F105" s="54"/>
      <c r="G105" s="87">
        <v>326657.79175421724</v>
      </c>
      <c r="H105" s="80">
        <v>1096.2554042947247</v>
      </c>
      <c r="I105" s="89"/>
      <c r="J105" s="102">
        <f t="shared" si="17"/>
        <v>-4.6659813844836751E-2</v>
      </c>
      <c r="K105" s="125">
        <f t="shared" si="17"/>
        <v>-3.4573283638282715E-2</v>
      </c>
      <c r="L105" s="102">
        <v>2.641612942348992E-2</v>
      </c>
      <c r="M105" s="96">
        <f>INDEX('Pace of change parameters'!$E$20:$I$20,1,$B$6)</f>
        <v>1.356605044543624E-2</v>
      </c>
      <c r="N105" s="107">
        <f>IF(INDEX('Pace of change parameters'!$E$28:$I$28,1,$B$6)=1,(1+L105)*D105,D105)</f>
        <v>319642.40536054556</v>
      </c>
      <c r="O105" s="93">
        <f>IF(K105&lt;INDEX('Pace of change parameters'!$E$16:$I$16,1,$B$6),1,IF(K105&gt;INDEX('Pace of change parameters'!$E$17:$I$17,1,$B$6),0,(K105-INDEX('Pace of change parameters'!$E$17:$I$17,1,$B$6))/(INDEX('Pace of change parameters'!$E$16:$I$16,1,$B$6)-INDEX('Pace of change parameters'!$E$17:$I$17,1,$B$6))))</f>
        <v>0</v>
      </c>
      <c r="P105" s="56">
        <v>2.641612942348992E-2</v>
      </c>
      <c r="Q105" s="56">
        <v>1.356605044543624E-2</v>
      </c>
      <c r="R105" s="9">
        <f>IF(INDEX('Pace of change parameters'!$E$29:$I$29,1,$B$6)=1,D105*(1+P105),D105)</f>
        <v>319642.40536054556</v>
      </c>
      <c r="S105" s="102">
        <f>IF(P105&lt;INDEX('Pace of change parameters'!$E$22:$I$22,1,$B$6),INDEX('Pace of change parameters'!$E$22:$I$22,1,$B$6),P105)</f>
        <v>2.641612942348992E-2</v>
      </c>
      <c r="T105" s="131">
        <v>1.356605044543624E-2</v>
      </c>
      <c r="U105" s="116">
        <f t="shared" si="11"/>
        <v>319642.40536054556</v>
      </c>
      <c r="V105" s="130">
        <f>IF(J105&gt;INDEX('Pace of change parameters'!$E$24:$I$24,1,$B$6),0,IF(J105&lt;INDEX('Pace of change parameters'!$E$23:$I$23,1,$B$6),1,(J105-INDEX('Pace of change parameters'!$E$24:$I$24,1,$B$6))/(INDEX('Pace of change parameters'!$E$23:$I$23,1,$B$6)-INDEX('Pace of change parameters'!$E$24:$I$24,1,$B$6))))</f>
        <v>1</v>
      </c>
      <c r="W105" s="131">
        <f>MIN(S105, S105+(INDEX('Pace of change parameters'!$E$25:$I$25,1,$B$6)-S105)*(1-V105))</f>
        <v>2.641612942348992E-2</v>
      </c>
      <c r="X105" s="131">
        <v>1.356605044543624E-2</v>
      </c>
      <c r="Y105" s="107">
        <f t="shared" si="12"/>
        <v>319642.40536054556</v>
      </c>
      <c r="Z105" s="96">
        <v>0</v>
      </c>
      <c r="AA105" s="98">
        <f t="shared" si="15"/>
        <v>333851.17925156397</v>
      </c>
      <c r="AB105" s="98">
        <f>IF(INDEX('Pace of change parameters'!$E$27:$I$27,1,$B$6)=1,MAX(AA105,Y105),Y105)</f>
        <v>319642.40536054556</v>
      </c>
      <c r="AC105" s="96">
        <f t="shared" si="13"/>
        <v>2.641612942348992E-2</v>
      </c>
      <c r="AD105" s="142">
        <v>1.356605044543624E-2</v>
      </c>
      <c r="AE105" s="55">
        <f>IF(ROUND(AB105,0)/D105 &gt; (1+'Pace of change parameters'!$H$25), ROUND(AB105,0), ROUNDUP(AB105,0))</f>
        <v>319642</v>
      </c>
      <c r="AF105" s="55">
        <v>1072.7105820981863</v>
      </c>
      <c r="AG105" s="16">
        <f t="shared" ref="AG105:AH136" si="18">AE105/D105 - 1</f>
        <v>2.6414827754514869E-2</v>
      </c>
      <c r="AH105" s="16">
        <f t="shared" si="18"/>
        <v>1.3564765072531237E-2</v>
      </c>
      <c r="AI105" s="55"/>
      <c r="AJ105" s="55">
        <v>333851.17925156397</v>
      </c>
      <c r="AK105" s="55">
        <v>1120.3962333770628</v>
      </c>
      <c r="AL105" s="16">
        <f t="shared" si="16"/>
        <v>-4.256141698651017E-2</v>
      </c>
      <c r="AM105" s="57">
        <f t="shared" si="16"/>
        <v>-4.256141698651017E-2</v>
      </c>
      <c r="AN105" s="10"/>
    </row>
    <row r="106" spans="1:40" x14ac:dyDescent="0.2">
      <c r="A106" s="188" t="s">
        <v>259</v>
      </c>
      <c r="B106" s="188" t="s">
        <v>260</v>
      </c>
      <c r="D106" s="67">
        <v>796460</v>
      </c>
      <c r="E106" s="72">
        <v>1177.8319287345566</v>
      </c>
      <c r="F106" s="54"/>
      <c r="G106" s="87">
        <v>816804.36940603284</v>
      </c>
      <c r="H106" s="80">
        <v>1198.6991325950476</v>
      </c>
      <c r="I106" s="89"/>
      <c r="J106" s="102">
        <f t="shared" si="17"/>
        <v>-2.4907272987321205E-2</v>
      </c>
      <c r="K106" s="125">
        <f t="shared" si="17"/>
        <v>-1.7408208025741834E-2</v>
      </c>
      <c r="L106" s="102">
        <v>2.1360999012458803E-2</v>
      </c>
      <c r="M106" s="96">
        <f>INDEX('Pace of change parameters'!$E$20:$I$20,1,$B$6)</f>
        <v>1.356605044543624E-2</v>
      </c>
      <c r="N106" s="107">
        <f>IF(INDEX('Pace of change parameters'!$E$28:$I$28,1,$B$6)=1,(1+L106)*D106,D106)</f>
        <v>813473.18127346295</v>
      </c>
      <c r="O106" s="93">
        <f>IF(K106&lt;INDEX('Pace of change parameters'!$E$16:$I$16,1,$B$6),1,IF(K106&gt;INDEX('Pace of change parameters'!$E$17:$I$17,1,$B$6),0,(K106-INDEX('Pace of change parameters'!$E$17:$I$17,1,$B$6))/(INDEX('Pace of change parameters'!$E$16:$I$16,1,$B$6)-INDEX('Pace of change parameters'!$E$17:$I$17,1,$B$6))))</f>
        <v>0</v>
      </c>
      <c r="P106" s="56">
        <v>2.1360999012458803E-2</v>
      </c>
      <c r="Q106" s="56">
        <v>1.356605044543624E-2</v>
      </c>
      <c r="R106" s="9">
        <f>IF(INDEX('Pace of change parameters'!$E$29:$I$29,1,$B$6)=1,D106*(1+P106),D106)</f>
        <v>813473.18127346295</v>
      </c>
      <c r="S106" s="102">
        <f>IF(P106&lt;INDEX('Pace of change parameters'!$E$22:$I$22,1,$B$6),INDEX('Pace of change parameters'!$E$22:$I$22,1,$B$6),P106)</f>
        <v>2.1360999012458803E-2</v>
      </c>
      <c r="T106" s="131">
        <v>1.356605044543624E-2</v>
      </c>
      <c r="U106" s="116">
        <f t="shared" si="11"/>
        <v>813473.18127346295</v>
      </c>
      <c r="V106" s="130">
        <f>IF(J106&gt;INDEX('Pace of change parameters'!$E$24:$I$24,1,$B$6),0,IF(J106&lt;INDEX('Pace of change parameters'!$E$23:$I$23,1,$B$6),1,(J106-INDEX('Pace of change parameters'!$E$24:$I$24,1,$B$6))/(INDEX('Pace of change parameters'!$E$23:$I$23,1,$B$6)-INDEX('Pace of change parameters'!$E$24:$I$24,1,$B$6))))</f>
        <v>1</v>
      </c>
      <c r="W106" s="131">
        <f>MIN(S106, S106+(INDEX('Pace of change parameters'!$E$25:$I$25,1,$B$6)-S106)*(1-V106))</f>
        <v>2.1360999012458803E-2</v>
      </c>
      <c r="X106" s="131">
        <v>1.356605044543624E-2</v>
      </c>
      <c r="Y106" s="107">
        <f t="shared" si="12"/>
        <v>813473.18127346295</v>
      </c>
      <c r="Z106" s="96">
        <v>0</v>
      </c>
      <c r="AA106" s="98">
        <f t="shared" si="15"/>
        <v>834791.35911508114</v>
      </c>
      <c r="AB106" s="98">
        <f>IF(INDEX('Pace of change parameters'!$E$27:$I$27,1,$B$6)=1,MAX(AA106,Y106),Y106)</f>
        <v>813473.18127346295</v>
      </c>
      <c r="AC106" s="96">
        <f t="shared" si="13"/>
        <v>2.1360999012458803E-2</v>
      </c>
      <c r="AD106" s="142">
        <v>1.356605044543624E-2</v>
      </c>
      <c r="AE106" s="55">
        <f>IF(ROUND(AB106,0)/D106 &gt; (1+'Pace of change parameters'!$H$25), ROUND(AB106,0), ROUNDUP(AB106,0))</f>
        <v>813473</v>
      </c>
      <c r="AF106" s="55">
        <v>1193.8101900686147</v>
      </c>
      <c r="AG106" s="16">
        <f t="shared" si="18"/>
        <v>2.1360771413504676E-2</v>
      </c>
      <c r="AH106" s="16">
        <f t="shared" si="18"/>
        <v>1.3565824583499753E-2</v>
      </c>
      <c r="AI106" s="55"/>
      <c r="AJ106" s="55">
        <v>834791.35911508114</v>
      </c>
      <c r="AK106" s="55">
        <v>1225.0958926636929</v>
      </c>
      <c r="AL106" s="16">
        <f t="shared" si="16"/>
        <v>-2.5537350000459536E-2</v>
      </c>
      <c r="AM106" s="57">
        <f t="shared" si="16"/>
        <v>-2.5537350000459536E-2</v>
      </c>
      <c r="AN106" s="10"/>
    </row>
    <row r="107" spans="1:40" x14ac:dyDescent="0.2">
      <c r="A107" s="188" t="s">
        <v>261</v>
      </c>
      <c r="B107" s="188" t="s">
        <v>262</v>
      </c>
      <c r="D107" s="67">
        <v>171264</v>
      </c>
      <c r="E107" s="72">
        <v>1283.3555537988618</v>
      </c>
      <c r="F107" s="54"/>
      <c r="G107" s="87">
        <v>172868.93889566007</v>
      </c>
      <c r="H107" s="80">
        <v>1287.8506568307612</v>
      </c>
      <c r="I107" s="89"/>
      <c r="J107" s="102">
        <f t="shared" si="17"/>
        <v>-9.2841369069129875E-3</v>
      </c>
      <c r="K107" s="125">
        <f t="shared" si="17"/>
        <v>-3.490391535740045E-3</v>
      </c>
      <c r="L107" s="102">
        <v>1.9493424611842114E-2</v>
      </c>
      <c r="M107" s="96">
        <f>INDEX('Pace of change parameters'!$E$20:$I$20,1,$B$6)</f>
        <v>1.356605044543624E-2</v>
      </c>
      <c r="N107" s="107">
        <f>IF(INDEX('Pace of change parameters'!$E$28:$I$28,1,$B$6)=1,(1+L107)*D107,D107)</f>
        <v>174602.52187272251</v>
      </c>
      <c r="O107" s="93">
        <f>IF(K107&lt;INDEX('Pace of change parameters'!$E$16:$I$16,1,$B$6),1,IF(K107&gt;INDEX('Pace of change parameters'!$E$17:$I$17,1,$B$6),0,(K107-INDEX('Pace of change parameters'!$E$17:$I$17,1,$B$6))/(INDEX('Pace of change parameters'!$E$16:$I$16,1,$B$6)-INDEX('Pace of change parameters'!$E$17:$I$17,1,$B$6))))</f>
        <v>0</v>
      </c>
      <c r="P107" s="56">
        <v>1.9493424611842114E-2</v>
      </c>
      <c r="Q107" s="56">
        <v>1.356605044543624E-2</v>
      </c>
      <c r="R107" s="9">
        <f>IF(INDEX('Pace of change parameters'!$E$29:$I$29,1,$B$6)=1,D107*(1+P107),D107)</f>
        <v>174602.52187272251</v>
      </c>
      <c r="S107" s="102">
        <f>IF(P107&lt;INDEX('Pace of change parameters'!$E$22:$I$22,1,$B$6),INDEX('Pace of change parameters'!$E$22:$I$22,1,$B$6),P107)</f>
        <v>2.0783552784106655E-2</v>
      </c>
      <c r="T107" s="131">
        <v>1.484867776265375E-2</v>
      </c>
      <c r="U107" s="116">
        <f t="shared" si="11"/>
        <v>174823.47438401726</v>
      </c>
      <c r="V107" s="130">
        <f>IF(J107&gt;INDEX('Pace of change parameters'!$E$24:$I$24,1,$B$6),0,IF(J107&lt;INDEX('Pace of change parameters'!$E$23:$I$23,1,$B$6),1,(J107-INDEX('Pace of change parameters'!$E$24:$I$24,1,$B$6))/(INDEX('Pace of change parameters'!$E$23:$I$23,1,$B$6)-INDEX('Pace of change parameters'!$E$24:$I$24,1,$B$6))))</f>
        <v>1</v>
      </c>
      <c r="W107" s="131">
        <f>MIN(S107, S107+(INDEX('Pace of change parameters'!$E$25:$I$25,1,$B$6)-S107)*(1-V107))</f>
        <v>2.0783552784106655E-2</v>
      </c>
      <c r="X107" s="131">
        <v>1.484867776265375E-2</v>
      </c>
      <c r="Y107" s="107">
        <f t="shared" si="12"/>
        <v>174823.47438401726</v>
      </c>
      <c r="Z107" s="96">
        <v>0</v>
      </c>
      <c r="AA107" s="98">
        <f t="shared" si="15"/>
        <v>176675.71557486837</v>
      </c>
      <c r="AB107" s="98">
        <f>IF(INDEX('Pace of change parameters'!$E$27:$I$27,1,$B$6)=1,MAX(AA107,Y107),Y107)</f>
        <v>174823.47438401726</v>
      </c>
      <c r="AC107" s="96">
        <f t="shared" si="13"/>
        <v>2.0783552784106707E-2</v>
      </c>
      <c r="AD107" s="142">
        <v>1.484867776265375E-2</v>
      </c>
      <c r="AE107" s="55">
        <f>IF(ROUND(AB107,0)/D107 &gt; (1+'Pace of change parameters'!$H$25), ROUND(AB107,0), ROUNDUP(AB107,0))</f>
        <v>174823</v>
      </c>
      <c r="AF107" s="55">
        <v>1302.4081527741507</v>
      </c>
      <c r="AG107" s="16">
        <f t="shared" si="18"/>
        <v>2.0780782884902926E-2</v>
      </c>
      <c r="AH107" s="16">
        <f t="shared" si="18"/>
        <v>1.4845923967750974E-2</v>
      </c>
      <c r="AI107" s="55"/>
      <c r="AJ107" s="55">
        <v>176675.71557486837</v>
      </c>
      <c r="AK107" s="55">
        <v>1316.2106379704933</v>
      </c>
      <c r="AL107" s="16">
        <f t="shared" si="16"/>
        <v>-1.04865321690647E-2</v>
      </c>
      <c r="AM107" s="57">
        <f t="shared" si="16"/>
        <v>-1.0486532169064589E-2</v>
      </c>
      <c r="AN107" s="10"/>
    </row>
    <row r="108" spans="1:40" x14ac:dyDescent="0.2">
      <c r="A108" s="188" t="s">
        <v>263</v>
      </c>
      <c r="B108" s="188" t="s">
        <v>264</v>
      </c>
      <c r="D108" s="67">
        <v>400845</v>
      </c>
      <c r="E108" s="72">
        <v>1361.7692185998928</v>
      </c>
      <c r="F108" s="54"/>
      <c r="G108" s="87">
        <v>377737.69673871808</v>
      </c>
      <c r="H108" s="80">
        <v>1278.310655346726</v>
      </c>
      <c r="I108" s="89"/>
      <c r="J108" s="102">
        <f t="shared" si="17"/>
        <v>6.1172881236858156E-2</v>
      </c>
      <c r="K108" s="125">
        <f t="shared" si="17"/>
        <v>6.5288169901493776E-2</v>
      </c>
      <c r="L108" s="102">
        <v>1.7496717118142824E-2</v>
      </c>
      <c r="M108" s="96">
        <f>INDEX('Pace of change parameters'!$E$20:$I$20,1,$B$6)</f>
        <v>1.356605044543624E-2</v>
      </c>
      <c r="N108" s="107">
        <f>IF(INDEX('Pace of change parameters'!$E$28:$I$28,1,$B$6)=1,(1+L108)*D108,D108)</f>
        <v>407858.47157322196</v>
      </c>
      <c r="O108" s="93">
        <f>IF(K108&lt;INDEX('Pace of change parameters'!$E$16:$I$16,1,$B$6),1,IF(K108&gt;INDEX('Pace of change parameters'!$E$17:$I$17,1,$B$6),0,(K108-INDEX('Pace of change parameters'!$E$17:$I$17,1,$B$6))/(INDEX('Pace of change parameters'!$E$16:$I$16,1,$B$6)-INDEX('Pace of change parameters'!$E$17:$I$17,1,$B$6))))</f>
        <v>0</v>
      </c>
      <c r="P108" s="56">
        <v>1.7496717118142824E-2</v>
      </c>
      <c r="Q108" s="56">
        <v>1.356605044543624E-2</v>
      </c>
      <c r="R108" s="9">
        <f>IF(INDEX('Pace of change parameters'!$E$29:$I$29,1,$B$6)=1,D108*(1+P108),D108)</f>
        <v>407858.47157322196</v>
      </c>
      <c r="S108" s="102">
        <f>IF(P108&lt;INDEX('Pace of change parameters'!$E$22:$I$22,1,$B$6),INDEX('Pace of change parameters'!$E$22:$I$22,1,$B$6),P108)</f>
        <v>2.0783552784106655E-2</v>
      </c>
      <c r="T108" s="131">
        <v>1.6840188816958257E-2</v>
      </c>
      <c r="U108" s="116">
        <f t="shared" si="11"/>
        <v>409175.98321574525</v>
      </c>
      <c r="V108" s="130">
        <f>IF(J108&gt;INDEX('Pace of change parameters'!$E$24:$I$24,1,$B$6),0,IF(J108&lt;INDEX('Pace of change parameters'!$E$23:$I$23,1,$B$6),1,(J108-INDEX('Pace of change parameters'!$E$24:$I$24,1,$B$6))/(INDEX('Pace of change parameters'!$E$23:$I$23,1,$B$6)-INDEX('Pace of change parameters'!$E$24:$I$24,1,$B$6))))</f>
        <v>0.77654237526283698</v>
      </c>
      <c r="W108" s="131">
        <f>MIN(S108, S108+(INDEX('Pace of change parameters'!$E$25:$I$25,1,$B$6)-S108)*(1-V108))</f>
        <v>1.6180325714521097E-2</v>
      </c>
      <c r="X108" s="131">
        <v>1.2254744361237524E-2</v>
      </c>
      <c r="Y108" s="107">
        <f t="shared" si="12"/>
        <v>407330.80266103719</v>
      </c>
      <c r="Z108" s="96">
        <v>0</v>
      </c>
      <c r="AA108" s="98">
        <f t="shared" si="15"/>
        <v>386055.92362197977</v>
      </c>
      <c r="AB108" s="98">
        <f>IF(INDEX('Pace of change parameters'!$E$27:$I$27,1,$B$6)=1,MAX(AA108,Y108),Y108)</f>
        <v>407330.80266103719</v>
      </c>
      <c r="AC108" s="96">
        <f t="shared" si="13"/>
        <v>1.6180325714520993E-2</v>
      </c>
      <c r="AD108" s="142">
        <v>1.2254744361237524E-2</v>
      </c>
      <c r="AE108" s="55">
        <f>IF(ROUND(AB108,0)/D108 &gt; (1+'Pace of change parameters'!$H$25), ROUND(AB108,0), ROUNDUP(AB108,0))</f>
        <v>407331</v>
      </c>
      <c r="AF108" s="55">
        <v>1378.4580200720695</v>
      </c>
      <c r="AG108" s="16">
        <f t="shared" si="18"/>
        <v>1.6180818021928722E-2</v>
      </c>
      <c r="AH108" s="16">
        <f t="shared" si="18"/>
        <v>1.225523476682433E-2</v>
      </c>
      <c r="AI108" s="55"/>
      <c r="AJ108" s="55">
        <v>386055.92362197977</v>
      </c>
      <c r="AK108" s="55">
        <v>1306.4605544705616</v>
      </c>
      <c r="AL108" s="16">
        <f t="shared" si="16"/>
        <v>5.5108794027604269E-2</v>
      </c>
      <c r="AM108" s="57">
        <f t="shared" si="16"/>
        <v>5.5108794027604269E-2</v>
      </c>
      <c r="AN108" s="10"/>
    </row>
    <row r="109" spans="1:40" x14ac:dyDescent="0.2">
      <c r="A109" s="188" t="s">
        <v>265</v>
      </c>
      <c r="B109" s="188" t="s">
        <v>266</v>
      </c>
      <c r="D109" s="67">
        <v>437157</v>
      </c>
      <c r="E109" s="72">
        <v>1211.1253136751209</v>
      </c>
      <c r="F109" s="54"/>
      <c r="G109" s="87">
        <v>435123.852888942</v>
      </c>
      <c r="H109" s="80">
        <v>1200.7215201806039</v>
      </c>
      <c r="I109" s="89"/>
      <c r="J109" s="102">
        <f t="shared" si="17"/>
        <v>4.6725710336474879E-3</v>
      </c>
      <c r="K109" s="125">
        <f t="shared" si="17"/>
        <v>8.664618164711646E-3</v>
      </c>
      <c r="L109" s="102">
        <v>1.7593435645832267E-2</v>
      </c>
      <c r="M109" s="96">
        <f>INDEX('Pace of change parameters'!$E$20:$I$20,1,$B$6)</f>
        <v>1.356605044543624E-2</v>
      </c>
      <c r="N109" s="107">
        <f>IF(INDEX('Pace of change parameters'!$E$28:$I$28,1,$B$6)=1,(1+L109)*D109,D109)</f>
        <v>444848.09354662511</v>
      </c>
      <c r="O109" s="93">
        <f>IF(K109&lt;INDEX('Pace of change parameters'!$E$16:$I$16,1,$B$6),1,IF(K109&gt;INDEX('Pace of change parameters'!$E$17:$I$17,1,$B$6),0,(K109-INDEX('Pace of change parameters'!$E$17:$I$17,1,$B$6))/(INDEX('Pace of change parameters'!$E$16:$I$16,1,$B$6)-INDEX('Pace of change parameters'!$E$17:$I$17,1,$B$6))))</f>
        <v>0</v>
      </c>
      <c r="P109" s="56">
        <v>1.7593435645832267E-2</v>
      </c>
      <c r="Q109" s="56">
        <v>1.356605044543624E-2</v>
      </c>
      <c r="R109" s="9">
        <f>IF(INDEX('Pace of change parameters'!$E$29:$I$29,1,$B$6)=1,D109*(1+P109),D109)</f>
        <v>444848.09354662511</v>
      </c>
      <c r="S109" s="102">
        <f>IF(P109&lt;INDEX('Pace of change parameters'!$E$22:$I$22,1,$B$6),INDEX('Pace of change parameters'!$E$22:$I$22,1,$B$6),P109)</f>
        <v>2.0783552784106655E-2</v>
      </c>
      <c r="T109" s="131">
        <v>1.6743541882620061E-2</v>
      </c>
      <c r="U109" s="116">
        <f t="shared" si="11"/>
        <v>446242.67558444175</v>
      </c>
      <c r="V109" s="130">
        <f>IF(J109&gt;INDEX('Pace of change parameters'!$E$24:$I$24,1,$B$6),0,IF(J109&lt;INDEX('Pace of change parameters'!$E$23:$I$23,1,$B$6),1,(J109-INDEX('Pace of change parameters'!$E$24:$I$24,1,$B$6))/(INDEX('Pace of change parameters'!$E$23:$I$23,1,$B$6)-INDEX('Pace of change parameters'!$E$24:$I$24,1,$B$6))))</f>
        <v>1</v>
      </c>
      <c r="W109" s="131">
        <f>MIN(S109, S109+(INDEX('Pace of change parameters'!$E$25:$I$25,1,$B$6)-S109)*(1-V109))</f>
        <v>2.0783552784106655E-2</v>
      </c>
      <c r="X109" s="131">
        <v>1.6743541882620061E-2</v>
      </c>
      <c r="Y109" s="107">
        <f t="shared" si="12"/>
        <v>446242.67558444175</v>
      </c>
      <c r="Z109" s="96">
        <v>0</v>
      </c>
      <c r="AA109" s="98">
        <f t="shared" si="15"/>
        <v>444705.79020125844</v>
      </c>
      <c r="AB109" s="98">
        <f>IF(INDEX('Pace of change parameters'!$E$27:$I$27,1,$B$6)=1,MAX(AA109,Y109),Y109)</f>
        <v>446242.67558444175</v>
      </c>
      <c r="AC109" s="96">
        <f t="shared" si="13"/>
        <v>2.0783552784106707E-2</v>
      </c>
      <c r="AD109" s="142">
        <v>1.6743541882620061E-2</v>
      </c>
      <c r="AE109" s="55">
        <f>IF(ROUND(AB109,0)/D109 &gt; (1+'Pace of change parameters'!$H$25), ROUND(AB109,0), ROUNDUP(AB109,0))</f>
        <v>446243</v>
      </c>
      <c r="AF109" s="55">
        <v>1231.404736312423</v>
      </c>
      <c r="AG109" s="16">
        <f t="shared" si="18"/>
        <v>2.0784294887191468E-2</v>
      </c>
      <c r="AH109" s="16">
        <f t="shared" si="18"/>
        <v>1.6744281048642895E-2</v>
      </c>
      <c r="AI109" s="55"/>
      <c r="AJ109" s="55">
        <v>444705.79020125844</v>
      </c>
      <c r="AK109" s="55">
        <v>1227.1628155946162</v>
      </c>
      <c r="AL109" s="16">
        <f t="shared" si="16"/>
        <v>3.4566894171670359E-3</v>
      </c>
      <c r="AM109" s="57">
        <f t="shared" si="16"/>
        <v>3.4566894171670359E-3</v>
      </c>
      <c r="AN109" s="10"/>
    </row>
    <row r="110" spans="1:40" x14ac:dyDescent="0.2">
      <c r="A110" s="188" t="s">
        <v>267</v>
      </c>
      <c r="B110" s="188" t="s">
        <v>268</v>
      </c>
      <c r="D110" s="67">
        <v>190511</v>
      </c>
      <c r="E110" s="72">
        <v>1246.3816191711153</v>
      </c>
      <c r="F110" s="54"/>
      <c r="G110" s="87">
        <v>193788.89999105124</v>
      </c>
      <c r="H110" s="80">
        <v>1260.2127491809924</v>
      </c>
      <c r="I110" s="89"/>
      <c r="J110" s="102">
        <f t="shared" si="17"/>
        <v>-1.6914797448164487E-2</v>
      </c>
      <c r="K110" s="125">
        <f t="shared" si="17"/>
        <v>-1.0975234156983316E-2</v>
      </c>
      <c r="L110" s="102">
        <v>1.9689771655750699E-2</v>
      </c>
      <c r="M110" s="96">
        <f>INDEX('Pace of change parameters'!$E$20:$I$20,1,$B$6)</f>
        <v>1.356605044543624E-2</v>
      </c>
      <c r="N110" s="107">
        <f>IF(INDEX('Pace of change parameters'!$E$28:$I$28,1,$B$6)=1,(1+L110)*D110,D110)</f>
        <v>194262.11808790872</v>
      </c>
      <c r="O110" s="93">
        <f>IF(K110&lt;INDEX('Pace of change parameters'!$E$16:$I$16,1,$B$6),1,IF(K110&gt;INDEX('Pace of change parameters'!$E$17:$I$17,1,$B$6),0,(K110-INDEX('Pace of change parameters'!$E$17:$I$17,1,$B$6))/(INDEX('Pace of change parameters'!$E$16:$I$16,1,$B$6)-INDEX('Pace of change parameters'!$E$17:$I$17,1,$B$6))))</f>
        <v>0</v>
      </c>
      <c r="P110" s="56">
        <v>1.9689771655750699E-2</v>
      </c>
      <c r="Q110" s="56">
        <v>1.356605044543624E-2</v>
      </c>
      <c r="R110" s="9">
        <f>IF(INDEX('Pace of change parameters'!$E$29:$I$29,1,$B$6)=1,D110*(1+P110),D110)</f>
        <v>194262.11808790872</v>
      </c>
      <c r="S110" s="102">
        <f>IF(P110&lt;INDEX('Pace of change parameters'!$E$22:$I$22,1,$B$6),INDEX('Pace of change parameters'!$E$22:$I$22,1,$B$6),P110)</f>
        <v>2.0783552784106655E-2</v>
      </c>
      <c r="T110" s="131">
        <v>1.465326289880764E-2</v>
      </c>
      <c r="U110" s="116">
        <f t="shared" si="11"/>
        <v>194470.49542445297</v>
      </c>
      <c r="V110" s="130">
        <f>IF(J110&gt;INDEX('Pace of change parameters'!$E$24:$I$24,1,$B$6),0,IF(J110&lt;INDEX('Pace of change parameters'!$E$23:$I$23,1,$B$6),1,(J110-INDEX('Pace of change parameters'!$E$24:$I$24,1,$B$6))/(INDEX('Pace of change parameters'!$E$23:$I$23,1,$B$6)-INDEX('Pace of change parameters'!$E$24:$I$24,1,$B$6))))</f>
        <v>1</v>
      </c>
      <c r="W110" s="131">
        <f>MIN(S110, S110+(INDEX('Pace of change parameters'!$E$25:$I$25,1,$B$6)-S110)*(1-V110))</f>
        <v>2.0783552784106655E-2</v>
      </c>
      <c r="X110" s="131">
        <v>1.465326289880764E-2</v>
      </c>
      <c r="Y110" s="107">
        <f t="shared" si="12"/>
        <v>194470.49542445297</v>
      </c>
      <c r="Z110" s="96">
        <v>0</v>
      </c>
      <c r="AA110" s="98">
        <f t="shared" si="15"/>
        <v>198056.358736897</v>
      </c>
      <c r="AB110" s="98">
        <f>IF(INDEX('Pace of change parameters'!$E$27:$I$27,1,$B$6)=1,MAX(AA110,Y110),Y110)</f>
        <v>194470.49542445297</v>
      </c>
      <c r="AC110" s="96">
        <f t="shared" si="13"/>
        <v>2.0783552784106707E-2</v>
      </c>
      <c r="AD110" s="142">
        <v>1.465326289880764E-2</v>
      </c>
      <c r="AE110" s="55">
        <f>IF(ROUND(AB110,0)/D110 &gt; (1+'Pace of change parameters'!$H$25), ROUND(AB110,0), ROUNDUP(AB110,0))</f>
        <v>194470</v>
      </c>
      <c r="AF110" s="55">
        <v>1264.6419549548225</v>
      </c>
      <c r="AG110" s="16">
        <f t="shared" si="18"/>
        <v>2.0780952280970544E-2</v>
      </c>
      <c r="AH110" s="16">
        <f t="shared" si="18"/>
        <v>1.4650678012927409E-2</v>
      </c>
      <c r="AI110" s="55"/>
      <c r="AJ110" s="55">
        <v>198056.358736897</v>
      </c>
      <c r="AK110" s="55">
        <v>1287.9641111958813</v>
      </c>
      <c r="AL110" s="16">
        <f t="shared" si="16"/>
        <v>-1.810776871678843E-2</v>
      </c>
      <c r="AM110" s="57">
        <f t="shared" si="16"/>
        <v>-1.8107768716788319E-2</v>
      </c>
      <c r="AN110" s="10"/>
    </row>
    <row r="111" spans="1:40" x14ac:dyDescent="0.2">
      <c r="A111" s="188" t="s">
        <v>269</v>
      </c>
      <c r="B111" s="188" t="s">
        <v>270</v>
      </c>
      <c r="D111" s="67">
        <v>121909</v>
      </c>
      <c r="E111" s="72">
        <v>1262.0823881506774</v>
      </c>
      <c r="F111" s="54"/>
      <c r="G111" s="87">
        <v>120931.84146704692</v>
      </c>
      <c r="H111" s="80">
        <v>1243.7610324342668</v>
      </c>
      <c r="I111" s="89"/>
      <c r="J111" s="102">
        <f t="shared" si="17"/>
        <v>8.0802419040262308E-3</v>
      </c>
      <c r="K111" s="125">
        <f t="shared" si="17"/>
        <v>1.4730607599558132E-2</v>
      </c>
      <c r="L111" s="102">
        <v>2.0252606348274638E-2</v>
      </c>
      <c r="M111" s="96">
        <f>INDEX('Pace of change parameters'!$E$20:$I$20,1,$B$6)</f>
        <v>1.356605044543624E-2</v>
      </c>
      <c r="N111" s="107">
        <f>IF(INDEX('Pace of change parameters'!$E$28:$I$28,1,$B$6)=1,(1+L111)*D111,D111)</f>
        <v>124377.97498731181</v>
      </c>
      <c r="O111" s="93">
        <f>IF(K111&lt;INDEX('Pace of change parameters'!$E$16:$I$16,1,$B$6),1,IF(K111&gt;INDEX('Pace of change parameters'!$E$17:$I$17,1,$B$6),0,(K111-INDEX('Pace of change parameters'!$E$17:$I$17,1,$B$6))/(INDEX('Pace of change parameters'!$E$16:$I$16,1,$B$6)-INDEX('Pace of change parameters'!$E$17:$I$17,1,$B$6))))</f>
        <v>0</v>
      </c>
      <c r="P111" s="56">
        <v>2.0252606348274638E-2</v>
      </c>
      <c r="Q111" s="56">
        <v>1.356605044543624E-2</v>
      </c>
      <c r="R111" s="9">
        <f>IF(INDEX('Pace of change parameters'!$E$29:$I$29,1,$B$6)=1,D111*(1+P111),D111)</f>
        <v>124377.97498731181</v>
      </c>
      <c r="S111" s="102">
        <f>IF(P111&lt;INDEX('Pace of change parameters'!$E$22:$I$22,1,$B$6),INDEX('Pace of change parameters'!$E$22:$I$22,1,$B$6),P111)</f>
        <v>2.0783552784106655E-2</v>
      </c>
      <c r="T111" s="131">
        <v>1.4093517151834156E-2</v>
      </c>
      <c r="U111" s="116">
        <f t="shared" si="11"/>
        <v>124442.70213635766</v>
      </c>
      <c r="V111" s="130">
        <f>IF(J111&gt;INDEX('Pace of change parameters'!$E$24:$I$24,1,$B$6),0,IF(J111&lt;INDEX('Pace of change parameters'!$E$23:$I$23,1,$B$6),1,(J111-INDEX('Pace of change parameters'!$E$24:$I$24,1,$B$6))/(INDEX('Pace of change parameters'!$E$23:$I$23,1,$B$6)-INDEX('Pace of change parameters'!$E$24:$I$24,1,$B$6))))</f>
        <v>1</v>
      </c>
      <c r="W111" s="131">
        <f>MIN(S111, S111+(INDEX('Pace of change parameters'!$E$25:$I$25,1,$B$6)-S111)*(1-V111))</f>
        <v>2.0783552784106655E-2</v>
      </c>
      <c r="X111" s="131">
        <v>1.4093517151834156E-2</v>
      </c>
      <c r="Y111" s="107">
        <f t="shared" si="12"/>
        <v>124442.70213635766</v>
      </c>
      <c r="Z111" s="96">
        <v>0</v>
      </c>
      <c r="AA111" s="98">
        <f t="shared" si="15"/>
        <v>123594.90237788142</v>
      </c>
      <c r="AB111" s="98">
        <f>IF(INDEX('Pace of change parameters'!$E$27:$I$27,1,$B$6)=1,MAX(AA111,Y111),Y111)</f>
        <v>124442.70213635766</v>
      </c>
      <c r="AC111" s="96">
        <f t="shared" si="13"/>
        <v>2.0783552784106707E-2</v>
      </c>
      <c r="AD111" s="142">
        <v>1.4093517151834156E-2</v>
      </c>
      <c r="AE111" s="55">
        <f>IF(ROUND(AB111,0)/D111 &gt; (1+'Pace of change parameters'!$H$25), ROUND(AB111,0), ROUNDUP(AB111,0))</f>
        <v>124443</v>
      </c>
      <c r="AF111" s="55">
        <v>1279.8726314061232</v>
      </c>
      <c r="AG111" s="16">
        <f t="shared" si="18"/>
        <v>2.0785996111853944E-2</v>
      </c>
      <c r="AH111" s="16">
        <f t="shared" si="18"/>
        <v>1.4095944466441468E-2</v>
      </c>
      <c r="AI111" s="55"/>
      <c r="AJ111" s="55">
        <v>123594.90237788142</v>
      </c>
      <c r="AK111" s="55">
        <v>1271.1501083609526</v>
      </c>
      <c r="AL111" s="16">
        <f t="shared" si="16"/>
        <v>6.861914252139556E-3</v>
      </c>
      <c r="AM111" s="57">
        <f t="shared" si="16"/>
        <v>6.861914252139556E-3</v>
      </c>
      <c r="AN111" s="10"/>
    </row>
    <row r="112" spans="1:40" x14ac:dyDescent="0.2">
      <c r="A112" s="188" t="s">
        <v>271</v>
      </c>
      <c r="B112" s="188" t="s">
        <v>272</v>
      </c>
      <c r="D112" s="67">
        <v>142961</v>
      </c>
      <c r="E112" s="72">
        <v>1128.0506996956206</v>
      </c>
      <c r="F112" s="54"/>
      <c r="G112" s="87">
        <v>145788.28972622895</v>
      </c>
      <c r="H112" s="80">
        <v>1142.650247340476</v>
      </c>
      <c r="I112" s="89"/>
      <c r="J112" s="102">
        <f t="shared" si="17"/>
        <v>-1.9393119512810086E-2</v>
      </c>
      <c r="K112" s="125">
        <f t="shared" si="17"/>
        <v>-1.2776917240280627E-2</v>
      </c>
      <c r="L112" s="102">
        <v>2.0404629839233746E-2</v>
      </c>
      <c r="M112" s="96">
        <f>INDEX('Pace of change parameters'!$E$20:$I$20,1,$B$6)</f>
        <v>1.356605044543624E-2</v>
      </c>
      <c r="N112" s="107">
        <f>IF(INDEX('Pace of change parameters'!$E$28:$I$28,1,$B$6)=1,(1+L112)*D112,D112)</f>
        <v>145878.0662864467</v>
      </c>
      <c r="O112" s="93">
        <f>IF(K112&lt;INDEX('Pace of change parameters'!$E$16:$I$16,1,$B$6),1,IF(K112&gt;INDEX('Pace of change parameters'!$E$17:$I$17,1,$B$6),0,(K112-INDEX('Pace of change parameters'!$E$17:$I$17,1,$B$6))/(INDEX('Pace of change parameters'!$E$16:$I$16,1,$B$6)-INDEX('Pace of change parameters'!$E$17:$I$17,1,$B$6))))</f>
        <v>0</v>
      </c>
      <c r="P112" s="56">
        <v>2.0404629839233746E-2</v>
      </c>
      <c r="Q112" s="56">
        <v>1.356605044543624E-2</v>
      </c>
      <c r="R112" s="9">
        <f>IF(INDEX('Pace of change parameters'!$E$29:$I$29,1,$B$6)=1,D112*(1+P112),D112)</f>
        <v>145878.0662864467</v>
      </c>
      <c r="S112" s="102">
        <f>IF(P112&lt;INDEX('Pace of change parameters'!$E$22:$I$22,1,$B$6),INDEX('Pace of change parameters'!$E$22:$I$22,1,$B$6),P112)</f>
        <v>2.0783552784106655E-2</v>
      </c>
      <c r="T112" s="131">
        <v>1.3942433912765839E-2</v>
      </c>
      <c r="U112" s="116">
        <f t="shared" si="11"/>
        <v>145932.23748956868</v>
      </c>
      <c r="V112" s="130">
        <f>IF(J112&gt;INDEX('Pace of change parameters'!$E$24:$I$24,1,$B$6),0,IF(J112&lt;INDEX('Pace of change parameters'!$E$23:$I$23,1,$B$6),1,(J112-INDEX('Pace of change parameters'!$E$24:$I$24,1,$B$6))/(INDEX('Pace of change parameters'!$E$23:$I$23,1,$B$6)-INDEX('Pace of change parameters'!$E$24:$I$24,1,$B$6))))</f>
        <v>1</v>
      </c>
      <c r="W112" s="131">
        <f>MIN(S112, S112+(INDEX('Pace of change parameters'!$E$25:$I$25,1,$B$6)-S112)*(1-V112))</f>
        <v>2.0783552784106655E-2</v>
      </c>
      <c r="X112" s="131">
        <v>1.3942433912765839E-2</v>
      </c>
      <c r="Y112" s="107">
        <f t="shared" si="12"/>
        <v>145932.23748956868</v>
      </c>
      <c r="Z112" s="96">
        <v>0</v>
      </c>
      <c r="AA112" s="98">
        <f t="shared" si="15"/>
        <v>148998.71876557448</v>
      </c>
      <c r="AB112" s="98">
        <f>IF(INDEX('Pace of change parameters'!$E$27:$I$27,1,$B$6)=1,MAX(AA112,Y112),Y112)</f>
        <v>145932.23748956868</v>
      </c>
      <c r="AC112" s="96">
        <f t="shared" si="13"/>
        <v>2.0783552784106707E-2</v>
      </c>
      <c r="AD112" s="142">
        <v>1.3942433912765839E-2</v>
      </c>
      <c r="AE112" s="55">
        <f>IF(ROUND(AB112,0)/D112 &gt; (1+'Pace of change parameters'!$H$25), ROUND(AB112,0), ROUNDUP(AB112,0))</f>
        <v>145932</v>
      </c>
      <c r="AF112" s="55">
        <v>1143.7766106456374</v>
      </c>
      <c r="AG112" s="16">
        <f t="shared" si="18"/>
        <v>2.0781891564832344E-2</v>
      </c>
      <c r="AH112" s="16">
        <f t="shared" si="18"/>
        <v>1.3940783826702274E-2</v>
      </c>
      <c r="AI112" s="55"/>
      <c r="AJ112" s="55">
        <v>148998.71876557448</v>
      </c>
      <c r="AK112" s="55">
        <v>1167.8127452527979</v>
      </c>
      <c r="AL112" s="16">
        <f t="shared" si="16"/>
        <v>-2.0582182121978265E-2</v>
      </c>
      <c r="AM112" s="57">
        <f t="shared" si="16"/>
        <v>-2.0582182121978154E-2</v>
      </c>
      <c r="AN112" s="10"/>
    </row>
    <row r="113" spans="1:40" x14ac:dyDescent="0.2">
      <c r="A113" s="188" t="s">
        <v>273</v>
      </c>
      <c r="B113" s="188" t="s">
        <v>274</v>
      </c>
      <c r="D113" s="67">
        <v>209398</v>
      </c>
      <c r="E113" s="72">
        <v>1250.0371922831073</v>
      </c>
      <c r="F113" s="54"/>
      <c r="G113" s="87">
        <v>208456.68926373339</v>
      </c>
      <c r="H113" s="80">
        <v>1233.9193222722427</v>
      </c>
      <c r="I113" s="89"/>
      <c r="J113" s="102">
        <f t="shared" si="17"/>
        <v>4.5156177985523627E-3</v>
      </c>
      <c r="K113" s="125">
        <f t="shared" si="17"/>
        <v>1.3062336993948653E-2</v>
      </c>
      <c r="L113" s="102">
        <v>2.2189773427591986E-2</v>
      </c>
      <c r="M113" s="96">
        <f>INDEX('Pace of change parameters'!$E$20:$I$20,1,$B$6)</f>
        <v>1.356605044543624E-2</v>
      </c>
      <c r="N113" s="107">
        <f>IF(INDEX('Pace of change parameters'!$E$28:$I$28,1,$B$6)=1,(1+L113)*D113,D113)</f>
        <v>214044.4941761909</v>
      </c>
      <c r="O113" s="93">
        <f>IF(K113&lt;INDEX('Pace of change parameters'!$E$16:$I$16,1,$B$6),1,IF(K113&gt;INDEX('Pace of change parameters'!$E$17:$I$17,1,$B$6),0,(K113-INDEX('Pace of change parameters'!$E$17:$I$17,1,$B$6))/(INDEX('Pace of change parameters'!$E$16:$I$16,1,$B$6)-INDEX('Pace of change parameters'!$E$17:$I$17,1,$B$6))))</f>
        <v>0</v>
      </c>
      <c r="P113" s="56">
        <v>2.2189773427591986E-2</v>
      </c>
      <c r="Q113" s="56">
        <v>1.356605044543624E-2</v>
      </c>
      <c r="R113" s="9">
        <f>IF(INDEX('Pace of change parameters'!$E$29:$I$29,1,$B$6)=1,D113*(1+P113),D113)</f>
        <v>214044.4941761909</v>
      </c>
      <c r="S113" s="102">
        <f>IF(P113&lt;INDEX('Pace of change parameters'!$E$22:$I$22,1,$B$6),INDEX('Pace of change parameters'!$E$22:$I$22,1,$B$6),P113)</f>
        <v>2.2189773427591986E-2</v>
      </c>
      <c r="T113" s="131">
        <v>1.356605044543624E-2</v>
      </c>
      <c r="U113" s="116">
        <f t="shared" si="11"/>
        <v>214044.4941761909</v>
      </c>
      <c r="V113" s="130">
        <f>IF(J113&gt;INDEX('Pace of change parameters'!$E$24:$I$24,1,$B$6),0,IF(J113&lt;INDEX('Pace of change parameters'!$E$23:$I$23,1,$B$6),1,(J113-INDEX('Pace of change parameters'!$E$24:$I$24,1,$B$6))/(INDEX('Pace of change parameters'!$E$23:$I$23,1,$B$6)-INDEX('Pace of change parameters'!$E$24:$I$24,1,$B$6))))</f>
        <v>1</v>
      </c>
      <c r="W113" s="131">
        <f>MIN(S113, S113+(INDEX('Pace of change parameters'!$E$25:$I$25,1,$B$6)-S113)*(1-V113))</f>
        <v>2.2189773427591986E-2</v>
      </c>
      <c r="X113" s="131">
        <v>1.356605044543624E-2</v>
      </c>
      <c r="Y113" s="107">
        <f t="shared" si="12"/>
        <v>214044.4941761909</v>
      </c>
      <c r="Z113" s="96">
        <v>0</v>
      </c>
      <c r="AA113" s="98">
        <f t="shared" si="15"/>
        <v>213047.14992360427</v>
      </c>
      <c r="AB113" s="98">
        <f>IF(INDEX('Pace of change parameters'!$E$27:$I$27,1,$B$6)=1,MAX(AA113,Y113),Y113)</f>
        <v>214044.4941761909</v>
      </c>
      <c r="AC113" s="96">
        <f t="shared" si="13"/>
        <v>2.2189773427591986E-2</v>
      </c>
      <c r="AD113" s="142">
        <v>1.356605044543624E-2</v>
      </c>
      <c r="AE113" s="55">
        <f>IF(ROUND(AB113,0)/D113 &gt; (1+'Pace of change parameters'!$H$25), ROUND(AB113,0), ROUNDUP(AB113,0))</f>
        <v>214044</v>
      </c>
      <c r="AF113" s="55">
        <v>1266.9923347112731</v>
      </c>
      <c r="AG113" s="16">
        <f t="shared" si="18"/>
        <v>2.2187413442344317E-2</v>
      </c>
      <c r="AH113" s="16">
        <f t="shared" si="18"/>
        <v>1.3563710370247728E-2</v>
      </c>
      <c r="AI113" s="55"/>
      <c r="AJ113" s="55">
        <v>213047.14992360427</v>
      </c>
      <c r="AK113" s="55">
        <v>1261.0916722042664</v>
      </c>
      <c r="AL113" s="16">
        <f t="shared" si="16"/>
        <v>4.6790115556729628E-3</v>
      </c>
      <c r="AM113" s="57">
        <f t="shared" si="16"/>
        <v>4.6790115556729628E-3</v>
      </c>
      <c r="AN113" s="10"/>
    </row>
    <row r="114" spans="1:40" x14ac:dyDescent="0.2">
      <c r="A114" s="188" t="s">
        <v>275</v>
      </c>
      <c r="B114" s="188" t="s">
        <v>276</v>
      </c>
      <c r="D114" s="67">
        <v>163651</v>
      </c>
      <c r="E114" s="72">
        <v>1210.1280024860646</v>
      </c>
      <c r="F114" s="54"/>
      <c r="G114" s="87">
        <v>161706.35631290867</v>
      </c>
      <c r="H114" s="80">
        <v>1186.6142408309222</v>
      </c>
      <c r="I114" s="89"/>
      <c r="J114" s="102">
        <f t="shared" si="17"/>
        <v>1.2025771475107305E-2</v>
      </c>
      <c r="K114" s="125">
        <f t="shared" si="17"/>
        <v>1.9815843132539035E-2</v>
      </c>
      <c r="L114" s="102">
        <v>2.1367978405236521E-2</v>
      </c>
      <c r="M114" s="96">
        <f>INDEX('Pace of change parameters'!$E$20:$I$20,1,$B$6)</f>
        <v>1.356605044543624E-2</v>
      </c>
      <c r="N114" s="107">
        <f>IF(INDEX('Pace of change parameters'!$E$28:$I$28,1,$B$6)=1,(1+L114)*D114,D114)</f>
        <v>167147.89103399537</v>
      </c>
      <c r="O114" s="93">
        <f>IF(K114&lt;INDEX('Pace of change parameters'!$E$16:$I$16,1,$B$6),1,IF(K114&gt;INDEX('Pace of change parameters'!$E$17:$I$17,1,$B$6),0,(K114-INDEX('Pace of change parameters'!$E$17:$I$17,1,$B$6))/(INDEX('Pace of change parameters'!$E$16:$I$16,1,$B$6)-INDEX('Pace of change parameters'!$E$17:$I$17,1,$B$6))))</f>
        <v>0</v>
      </c>
      <c r="P114" s="56">
        <v>2.1367978405236521E-2</v>
      </c>
      <c r="Q114" s="56">
        <v>1.356605044543624E-2</v>
      </c>
      <c r="R114" s="9">
        <f>IF(INDEX('Pace of change parameters'!$E$29:$I$29,1,$B$6)=1,D114*(1+P114),D114)</f>
        <v>167147.89103399537</v>
      </c>
      <c r="S114" s="102">
        <f>IF(P114&lt;INDEX('Pace of change parameters'!$E$22:$I$22,1,$B$6),INDEX('Pace of change parameters'!$E$22:$I$22,1,$B$6),P114)</f>
        <v>2.1367978405236521E-2</v>
      </c>
      <c r="T114" s="131">
        <v>1.356605044543624E-2</v>
      </c>
      <c r="U114" s="116">
        <f t="shared" si="11"/>
        <v>167147.89103399537</v>
      </c>
      <c r="V114" s="130">
        <f>IF(J114&gt;INDEX('Pace of change parameters'!$E$24:$I$24,1,$B$6),0,IF(J114&lt;INDEX('Pace of change parameters'!$E$23:$I$23,1,$B$6),1,(J114-INDEX('Pace of change parameters'!$E$24:$I$24,1,$B$6))/(INDEX('Pace of change parameters'!$E$23:$I$23,1,$B$6)-INDEX('Pace of change parameters'!$E$24:$I$24,1,$B$6))))</f>
        <v>1</v>
      </c>
      <c r="W114" s="131">
        <f>MIN(S114, S114+(INDEX('Pace of change parameters'!$E$25:$I$25,1,$B$6)-S114)*(1-V114))</f>
        <v>2.1367978405236521E-2</v>
      </c>
      <c r="X114" s="131">
        <v>1.356605044543624E-2</v>
      </c>
      <c r="Y114" s="107">
        <f t="shared" si="12"/>
        <v>167147.89103399537</v>
      </c>
      <c r="Z114" s="96">
        <v>0</v>
      </c>
      <c r="AA114" s="98">
        <f t="shared" si="15"/>
        <v>165267.31983836467</v>
      </c>
      <c r="AB114" s="98">
        <f>IF(INDEX('Pace of change parameters'!$E$27:$I$27,1,$B$6)=1,MAX(AA114,Y114),Y114)</f>
        <v>167147.89103399537</v>
      </c>
      <c r="AC114" s="96">
        <f t="shared" si="13"/>
        <v>2.1367978405236521E-2</v>
      </c>
      <c r="AD114" s="142">
        <v>1.356605044543624E-2</v>
      </c>
      <c r="AE114" s="55">
        <f>IF(ROUND(AB114,0)/D114 &gt; (1+'Pace of change parameters'!$H$25), ROUND(AB114,0), ROUNDUP(AB114,0))</f>
        <v>167148</v>
      </c>
      <c r="AF114" s="55">
        <v>1226.5454596145266</v>
      </c>
      <c r="AG114" s="16">
        <f t="shared" si="18"/>
        <v>2.1368644249042168E-2</v>
      </c>
      <c r="AH114" s="16">
        <f t="shared" si="18"/>
        <v>1.356671120305819E-2</v>
      </c>
      <c r="AI114" s="55"/>
      <c r="AJ114" s="55">
        <v>165267.31983836467</v>
      </c>
      <c r="AK114" s="55">
        <v>1212.7448774164691</v>
      </c>
      <c r="AL114" s="16">
        <f t="shared" si="16"/>
        <v>1.1379625224603895E-2</v>
      </c>
      <c r="AM114" s="57">
        <f t="shared" si="16"/>
        <v>1.1379625224603895E-2</v>
      </c>
      <c r="AN114" s="10"/>
    </row>
    <row r="115" spans="1:40" x14ac:dyDescent="0.2">
      <c r="A115" s="188" t="s">
        <v>277</v>
      </c>
      <c r="B115" s="188" t="s">
        <v>278</v>
      </c>
      <c r="D115" s="67">
        <v>691333</v>
      </c>
      <c r="E115" s="72">
        <v>1244.7971668658572</v>
      </c>
      <c r="F115" s="54"/>
      <c r="G115" s="87">
        <v>694463.89852332789</v>
      </c>
      <c r="H115" s="80">
        <v>1242.0359172528013</v>
      </c>
      <c r="I115" s="89"/>
      <c r="J115" s="102">
        <f t="shared" si="17"/>
        <v>-4.5083675767527698E-3</v>
      </c>
      <c r="K115" s="125">
        <f t="shared" si="17"/>
        <v>2.2231640604752911E-3</v>
      </c>
      <c r="L115" s="102">
        <v>2.0419801609959265E-2</v>
      </c>
      <c r="M115" s="96">
        <f>INDEX('Pace of change parameters'!$E$20:$I$20,1,$B$6)</f>
        <v>1.356605044543624E-2</v>
      </c>
      <c r="N115" s="107">
        <f>IF(INDEX('Pace of change parameters'!$E$28:$I$28,1,$B$6)=1,(1+L115)*D115,D115)</f>
        <v>705449.88270641793</v>
      </c>
      <c r="O115" s="93">
        <f>IF(K115&lt;INDEX('Pace of change parameters'!$E$16:$I$16,1,$B$6),1,IF(K115&gt;INDEX('Pace of change parameters'!$E$17:$I$17,1,$B$6),0,(K115-INDEX('Pace of change parameters'!$E$17:$I$17,1,$B$6))/(INDEX('Pace of change parameters'!$E$16:$I$16,1,$B$6)-INDEX('Pace of change parameters'!$E$17:$I$17,1,$B$6))))</f>
        <v>0</v>
      </c>
      <c r="P115" s="56">
        <v>2.0419801609959265E-2</v>
      </c>
      <c r="Q115" s="56">
        <v>1.356605044543624E-2</v>
      </c>
      <c r="R115" s="9">
        <f>IF(INDEX('Pace of change parameters'!$E$29:$I$29,1,$B$6)=1,D115*(1+P115),D115)</f>
        <v>705449.88270641793</v>
      </c>
      <c r="S115" s="102">
        <f>IF(P115&lt;INDEX('Pace of change parameters'!$E$22:$I$22,1,$B$6),INDEX('Pace of change parameters'!$E$22:$I$22,1,$B$6),P115)</f>
        <v>2.0783552784106655E-2</v>
      </c>
      <c r="T115" s="131">
        <v>1.3927358448616811E-2</v>
      </c>
      <c r="U115" s="116">
        <f t="shared" si="11"/>
        <v>705701.35589689482</v>
      </c>
      <c r="V115" s="130">
        <f>IF(J115&gt;INDEX('Pace of change parameters'!$E$24:$I$24,1,$B$6),0,IF(J115&lt;INDEX('Pace of change parameters'!$E$23:$I$23,1,$B$6),1,(J115-INDEX('Pace of change parameters'!$E$24:$I$24,1,$B$6))/(INDEX('Pace of change parameters'!$E$23:$I$23,1,$B$6)-INDEX('Pace of change parameters'!$E$24:$I$24,1,$B$6))))</f>
        <v>1</v>
      </c>
      <c r="W115" s="131">
        <f>MIN(S115, S115+(INDEX('Pace of change parameters'!$E$25:$I$25,1,$B$6)-S115)*(1-V115))</f>
        <v>2.0783552784106655E-2</v>
      </c>
      <c r="X115" s="131">
        <v>1.3927358448616811E-2</v>
      </c>
      <c r="Y115" s="107">
        <f t="shared" si="12"/>
        <v>705701.35589689482</v>
      </c>
      <c r="Z115" s="96">
        <v>0</v>
      </c>
      <c r="AA115" s="98">
        <f t="shared" si="15"/>
        <v>709756.80765055015</v>
      </c>
      <c r="AB115" s="98">
        <f>IF(INDEX('Pace of change parameters'!$E$27:$I$27,1,$B$6)=1,MAX(AA115,Y115),Y115)</f>
        <v>705701.35589689482</v>
      </c>
      <c r="AC115" s="96">
        <f t="shared" si="13"/>
        <v>2.0783552784106707E-2</v>
      </c>
      <c r="AD115" s="142">
        <v>1.3927358448616811E-2</v>
      </c>
      <c r="AE115" s="55">
        <f>IF(ROUND(AB115,0)/D115 &gt; (1+'Pace of change parameters'!$H$25), ROUND(AB115,0), ROUNDUP(AB115,0))</f>
        <v>705701</v>
      </c>
      <c r="AF115" s="55">
        <v>1262.133266689566</v>
      </c>
      <c r="AG115" s="16">
        <f t="shared" si="18"/>
        <v>2.0783037986035646E-2</v>
      </c>
      <c r="AH115" s="16">
        <f t="shared" si="18"/>
        <v>1.3926847108238105E-2</v>
      </c>
      <c r="AI115" s="55"/>
      <c r="AJ115" s="55">
        <v>709756.80765055015</v>
      </c>
      <c r="AK115" s="55">
        <v>1269.3870041209334</v>
      </c>
      <c r="AL115" s="16">
        <f t="shared" si="16"/>
        <v>-5.7143624503944723E-3</v>
      </c>
      <c r="AM115" s="57">
        <f t="shared" si="16"/>
        <v>-5.7143624503944723E-3</v>
      </c>
      <c r="AN115" s="10"/>
    </row>
    <row r="116" spans="1:40" x14ac:dyDescent="0.2">
      <c r="A116" s="188" t="s">
        <v>279</v>
      </c>
      <c r="B116" s="188" t="s">
        <v>280</v>
      </c>
      <c r="D116" s="67">
        <v>430392</v>
      </c>
      <c r="E116" s="72">
        <v>1113.9153413510196</v>
      </c>
      <c r="F116" s="54"/>
      <c r="G116" s="87">
        <v>435430.3746894261</v>
      </c>
      <c r="H116" s="80">
        <v>1119.7394609141786</v>
      </c>
      <c r="I116" s="89"/>
      <c r="J116" s="102">
        <f t="shared" si="17"/>
        <v>-1.1571022561344679E-2</v>
      </c>
      <c r="K116" s="125">
        <f t="shared" si="17"/>
        <v>-5.2013167048735598E-3</v>
      </c>
      <c r="L116" s="102">
        <v>2.0097746454766474E-2</v>
      </c>
      <c r="M116" s="96">
        <f>INDEX('Pace of change parameters'!$E$20:$I$20,1,$B$6)</f>
        <v>1.356605044543624E-2</v>
      </c>
      <c r="N116" s="107">
        <f>IF(INDEX('Pace of change parameters'!$E$28:$I$28,1,$B$6)=1,(1+L116)*D116,D116)</f>
        <v>439041.90929215983</v>
      </c>
      <c r="O116" s="93">
        <f>IF(K116&lt;INDEX('Pace of change parameters'!$E$16:$I$16,1,$B$6),1,IF(K116&gt;INDEX('Pace of change parameters'!$E$17:$I$17,1,$B$6),0,(K116-INDEX('Pace of change parameters'!$E$17:$I$17,1,$B$6))/(INDEX('Pace of change parameters'!$E$16:$I$16,1,$B$6)-INDEX('Pace of change parameters'!$E$17:$I$17,1,$B$6))))</f>
        <v>0</v>
      </c>
      <c r="P116" s="56">
        <v>2.0097746454766474E-2</v>
      </c>
      <c r="Q116" s="56">
        <v>1.356605044543624E-2</v>
      </c>
      <c r="R116" s="9">
        <f>IF(INDEX('Pace of change parameters'!$E$29:$I$29,1,$B$6)=1,D116*(1+P116),D116)</f>
        <v>439041.90929215983</v>
      </c>
      <c r="S116" s="102">
        <f>IF(P116&lt;INDEX('Pace of change parameters'!$E$22:$I$22,1,$B$6),INDEX('Pace of change parameters'!$E$22:$I$22,1,$B$6),P116)</f>
        <v>2.0783552784106655E-2</v>
      </c>
      <c r="T116" s="131">
        <v>1.4247465550033311E-2</v>
      </c>
      <c r="U116" s="116">
        <f t="shared" si="11"/>
        <v>439337.07484985725</v>
      </c>
      <c r="V116" s="130">
        <f>IF(J116&gt;INDEX('Pace of change parameters'!$E$24:$I$24,1,$B$6),0,IF(J116&lt;INDEX('Pace of change parameters'!$E$23:$I$23,1,$B$6),1,(J116-INDEX('Pace of change parameters'!$E$24:$I$24,1,$B$6))/(INDEX('Pace of change parameters'!$E$23:$I$23,1,$B$6)-INDEX('Pace of change parameters'!$E$24:$I$24,1,$B$6))))</f>
        <v>1</v>
      </c>
      <c r="W116" s="131">
        <f>MIN(S116, S116+(INDEX('Pace of change parameters'!$E$25:$I$25,1,$B$6)-S116)*(1-V116))</f>
        <v>2.0783552784106655E-2</v>
      </c>
      <c r="X116" s="131">
        <v>1.4247465550033311E-2</v>
      </c>
      <c r="Y116" s="107">
        <f t="shared" si="12"/>
        <v>439337.07484985725</v>
      </c>
      <c r="Z116" s="96">
        <v>0</v>
      </c>
      <c r="AA116" s="98">
        <f t="shared" si="15"/>
        <v>445019.06197110785</v>
      </c>
      <c r="AB116" s="98">
        <f>IF(INDEX('Pace of change parameters'!$E$27:$I$27,1,$B$6)=1,MAX(AA116,Y116),Y116)</f>
        <v>439337.07484985725</v>
      </c>
      <c r="AC116" s="96">
        <f t="shared" si="13"/>
        <v>2.0783552784106707E-2</v>
      </c>
      <c r="AD116" s="142">
        <v>1.4247465550033311E-2</v>
      </c>
      <c r="AE116" s="55">
        <f>IF(ROUND(AB116,0)/D116 &gt; (1+'Pace of change parameters'!$H$25), ROUND(AB116,0), ROUNDUP(AB116,0))</f>
        <v>439337</v>
      </c>
      <c r="AF116" s="55">
        <v>1129.7856193209634</v>
      </c>
      <c r="AG116" s="16">
        <f t="shared" si="18"/>
        <v>2.0783378873213243E-2</v>
      </c>
      <c r="AH116" s="16">
        <f t="shared" si="18"/>
        <v>1.4247292752692875E-2</v>
      </c>
      <c r="AI116" s="55"/>
      <c r="AJ116" s="55">
        <v>445019.06197110785</v>
      </c>
      <c r="AK116" s="55">
        <v>1144.3974364523413</v>
      </c>
      <c r="AL116" s="16">
        <f t="shared" si="16"/>
        <v>-1.276813165247459E-2</v>
      </c>
      <c r="AM116" s="57">
        <f t="shared" si="16"/>
        <v>-1.2768131652474479E-2</v>
      </c>
      <c r="AN116" s="10"/>
    </row>
    <row r="117" spans="1:40" x14ac:dyDescent="0.2">
      <c r="A117" s="188" t="s">
        <v>281</v>
      </c>
      <c r="B117" s="188" t="s">
        <v>282</v>
      </c>
      <c r="D117" s="67">
        <v>347702</v>
      </c>
      <c r="E117" s="72">
        <v>1246.233666774569</v>
      </c>
      <c r="F117" s="54"/>
      <c r="G117" s="87">
        <v>348040.9647708449</v>
      </c>
      <c r="H117" s="80">
        <v>1238.5444513444563</v>
      </c>
      <c r="I117" s="89"/>
      <c r="J117" s="102">
        <f t="shared" si="17"/>
        <v>-9.7392205273327814E-4</v>
      </c>
      <c r="K117" s="125">
        <f t="shared" si="17"/>
        <v>6.2082676336452369E-3</v>
      </c>
      <c r="L117" s="102">
        <v>2.0852770777031848E-2</v>
      </c>
      <c r="M117" s="96">
        <f>INDEX('Pace of change parameters'!$E$20:$I$20,1,$B$6)</f>
        <v>1.356605044543624E-2</v>
      </c>
      <c r="N117" s="107">
        <f>IF(INDEX('Pace of change parameters'!$E$28:$I$28,1,$B$6)=1,(1+L117)*D117,D117)</f>
        <v>354952.55010471551</v>
      </c>
      <c r="O117" s="93">
        <f>IF(K117&lt;INDEX('Pace of change parameters'!$E$16:$I$16,1,$B$6),1,IF(K117&gt;INDEX('Pace of change parameters'!$E$17:$I$17,1,$B$6),0,(K117-INDEX('Pace of change parameters'!$E$17:$I$17,1,$B$6))/(INDEX('Pace of change parameters'!$E$16:$I$16,1,$B$6)-INDEX('Pace of change parameters'!$E$17:$I$17,1,$B$6))))</f>
        <v>0</v>
      </c>
      <c r="P117" s="56">
        <v>2.0852770777031848E-2</v>
      </c>
      <c r="Q117" s="56">
        <v>1.356605044543624E-2</v>
      </c>
      <c r="R117" s="9">
        <f>IF(INDEX('Pace of change parameters'!$E$29:$I$29,1,$B$6)=1,D117*(1+P117),D117)</f>
        <v>354952.55010471551</v>
      </c>
      <c r="S117" s="102">
        <f>IF(P117&lt;INDEX('Pace of change parameters'!$E$22:$I$22,1,$B$6),INDEX('Pace of change parameters'!$E$22:$I$22,1,$B$6),P117)</f>
        <v>2.0852770777031848E-2</v>
      </c>
      <c r="T117" s="131">
        <v>1.356605044543624E-2</v>
      </c>
      <c r="U117" s="116">
        <f t="shared" si="11"/>
        <v>354952.55010471551</v>
      </c>
      <c r="V117" s="130">
        <f>IF(J117&gt;INDEX('Pace of change parameters'!$E$24:$I$24,1,$B$6),0,IF(J117&lt;INDEX('Pace of change parameters'!$E$23:$I$23,1,$B$6),1,(J117-INDEX('Pace of change parameters'!$E$24:$I$24,1,$B$6))/(INDEX('Pace of change parameters'!$E$23:$I$23,1,$B$6)-INDEX('Pace of change parameters'!$E$24:$I$24,1,$B$6))))</f>
        <v>1</v>
      </c>
      <c r="W117" s="131">
        <f>MIN(S117, S117+(INDEX('Pace of change parameters'!$E$25:$I$25,1,$B$6)-S117)*(1-V117))</f>
        <v>2.0852770777031848E-2</v>
      </c>
      <c r="X117" s="131">
        <v>1.356605044543624E-2</v>
      </c>
      <c r="Y117" s="107">
        <f t="shared" si="12"/>
        <v>354952.55010471551</v>
      </c>
      <c r="Z117" s="96">
        <v>0</v>
      </c>
      <c r="AA117" s="98">
        <f t="shared" si="15"/>
        <v>355705.23480433255</v>
      </c>
      <c r="AB117" s="98">
        <f>IF(INDEX('Pace of change parameters'!$E$27:$I$27,1,$B$6)=1,MAX(AA117,Y117),Y117)</f>
        <v>354952.55010471551</v>
      </c>
      <c r="AC117" s="96">
        <f t="shared" si="13"/>
        <v>2.0852770777031848E-2</v>
      </c>
      <c r="AD117" s="142">
        <v>1.356605044543624E-2</v>
      </c>
      <c r="AE117" s="55">
        <f>IF(ROUND(AB117,0)/D117 &gt; (1+'Pace of change parameters'!$H$25), ROUND(AB117,0), ROUNDUP(AB117,0))</f>
        <v>354953</v>
      </c>
      <c r="AF117" s="55">
        <v>1263.1417365697862</v>
      </c>
      <c r="AG117" s="16">
        <f t="shared" si="18"/>
        <v>2.0854064687577223E-2</v>
      </c>
      <c r="AH117" s="16">
        <f t="shared" si="18"/>
        <v>1.3567335120208801E-2</v>
      </c>
      <c r="AI117" s="55"/>
      <c r="AJ117" s="55">
        <v>355705.23480433255</v>
      </c>
      <c r="AK117" s="55">
        <v>1265.818652040434</v>
      </c>
      <c r="AL117" s="16">
        <f t="shared" si="16"/>
        <v>-2.1147701262994589E-3</v>
      </c>
      <c r="AM117" s="57">
        <f t="shared" si="16"/>
        <v>-2.1147701262994589E-3</v>
      </c>
      <c r="AN117" s="10"/>
    </row>
    <row r="118" spans="1:40" x14ac:dyDescent="0.2">
      <c r="A118" s="188" t="s">
        <v>283</v>
      </c>
      <c r="B118" s="188" t="s">
        <v>284</v>
      </c>
      <c r="D118" s="67">
        <v>567317</v>
      </c>
      <c r="E118" s="72">
        <v>1183.2135917929718</v>
      </c>
      <c r="F118" s="54"/>
      <c r="G118" s="87">
        <v>579531.51426114305</v>
      </c>
      <c r="H118" s="80">
        <v>1195.1977358711224</v>
      </c>
      <c r="I118" s="89"/>
      <c r="J118" s="102">
        <f t="shared" si="17"/>
        <v>-2.1076531578641755E-2</v>
      </c>
      <c r="K118" s="125">
        <f t="shared" si="17"/>
        <v>-1.002691330352623E-2</v>
      </c>
      <c r="L118" s="102">
        <v>2.5006697559657676E-2</v>
      </c>
      <c r="M118" s="96">
        <f>INDEX('Pace of change parameters'!$E$20:$I$20,1,$B$6)</f>
        <v>1.356605044543624E-2</v>
      </c>
      <c r="N118" s="107">
        <f>IF(INDEX('Pace of change parameters'!$E$28:$I$28,1,$B$6)=1,(1+L118)*D118,D118)</f>
        <v>581503.7246394523</v>
      </c>
      <c r="O118" s="93">
        <f>IF(K118&lt;INDEX('Pace of change parameters'!$E$16:$I$16,1,$B$6),1,IF(K118&gt;INDEX('Pace of change parameters'!$E$17:$I$17,1,$B$6),0,(K118-INDEX('Pace of change parameters'!$E$17:$I$17,1,$B$6))/(INDEX('Pace of change parameters'!$E$16:$I$16,1,$B$6)-INDEX('Pace of change parameters'!$E$17:$I$17,1,$B$6))))</f>
        <v>0</v>
      </c>
      <c r="P118" s="56">
        <v>2.5006697559657676E-2</v>
      </c>
      <c r="Q118" s="56">
        <v>1.356605044543624E-2</v>
      </c>
      <c r="R118" s="9">
        <f>IF(INDEX('Pace of change parameters'!$E$29:$I$29,1,$B$6)=1,D118*(1+P118),D118)</f>
        <v>581503.7246394523</v>
      </c>
      <c r="S118" s="102">
        <f>IF(P118&lt;INDEX('Pace of change parameters'!$E$22:$I$22,1,$B$6),INDEX('Pace of change parameters'!$E$22:$I$22,1,$B$6),P118)</f>
        <v>2.5006697559657676E-2</v>
      </c>
      <c r="T118" s="131">
        <v>1.356605044543624E-2</v>
      </c>
      <c r="U118" s="116">
        <f t="shared" si="11"/>
        <v>581503.7246394523</v>
      </c>
      <c r="V118" s="130">
        <f>IF(J118&gt;INDEX('Pace of change parameters'!$E$24:$I$24,1,$B$6),0,IF(J118&lt;INDEX('Pace of change parameters'!$E$23:$I$23,1,$B$6),1,(J118-INDEX('Pace of change parameters'!$E$24:$I$24,1,$B$6))/(INDEX('Pace of change parameters'!$E$23:$I$23,1,$B$6)-INDEX('Pace of change parameters'!$E$24:$I$24,1,$B$6))))</f>
        <v>1</v>
      </c>
      <c r="W118" s="131">
        <f>MIN(S118, S118+(INDEX('Pace of change parameters'!$E$25:$I$25,1,$B$6)-S118)*(1-V118))</f>
        <v>2.5006697559657676E-2</v>
      </c>
      <c r="X118" s="131">
        <v>1.356605044543624E-2</v>
      </c>
      <c r="Y118" s="107">
        <f t="shared" si="12"/>
        <v>581503.7246394523</v>
      </c>
      <c r="Z118" s="96">
        <v>0</v>
      </c>
      <c r="AA118" s="98">
        <f t="shared" si="15"/>
        <v>592293.4775580148</v>
      </c>
      <c r="AB118" s="98">
        <f>IF(INDEX('Pace of change parameters'!$E$27:$I$27,1,$B$6)=1,MAX(AA118,Y118),Y118)</f>
        <v>581503.7246394523</v>
      </c>
      <c r="AC118" s="96">
        <f t="shared" si="13"/>
        <v>2.5006697559657676E-2</v>
      </c>
      <c r="AD118" s="142">
        <v>1.356605044543624E-2</v>
      </c>
      <c r="AE118" s="55">
        <f>IF(ROUND(AB118,0)/D118 &gt; (1+'Pace of change parameters'!$H$25), ROUND(AB118,0), ROUNDUP(AB118,0))</f>
        <v>581504</v>
      </c>
      <c r="AF118" s="55">
        <v>1199.2656949572224</v>
      </c>
      <c r="AG118" s="16">
        <f t="shared" si="18"/>
        <v>2.5007182932998751E-2</v>
      </c>
      <c r="AH118" s="16">
        <f t="shared" si="18"/>
        <v>1.3566530401266208E-2</v>
      </c>
      <c r="AI118" s="55"/>
      <c r="AJ118" s="55">
        <v>592293.4775580148</v>
      </c>
      <c r="AK118" s="55">
        <v>1221.5173910794124</v>
      </c>
      <c r="AL118" s="16">
        <f t="shared" si="16"/>
        <v>-1.8216438246963396E-2</v>
      </c>
      <c r="AM118" s="57">
        <f t="shared" si="16"/>
        <v>-1.8216438246963396E-2</v>
      </c>
      <c r="AN118" s="10"/>
    </row>
    <row r="119" spans="1:40" x14ac:dyDescent="0.2">
      <c r="A119" s="188" t="s">
        <v>285</v>
      </c>
      <c r="B119" s="188" t="s">
        <v>286</v>
      </c>
      <c r="D119" s="67">
        <v>1039499</v>
      </c>
      <c r="E119" s="72">
        <v>1095.406991375098</v>
      </c>
      <c r="F119" s="54"/>
      <c r="G119" s="87">
        <v>1052479.3206200509</v>
      </c>
      <c r="H119" s="80">
        <v>1099.4483182496779</v>
      </c>
      <c r="I119" s="89"/>
      <c r="J119" s="102">
        <f t="shared" si="17"/>
        <v>-1.2333088513704737E-2</v>
      </c>
      <c r="K119" s="125">
        <f t="shared" si="17"/>
        <v>-3.6757770306236059E-3</v>
      </c>
      <c r="L119" s="102">
        <v>2.2450378659062187E-2</v>
      </c>
      <c r="M119" s="96">
        <f>INDEX('Pace of change parameters'!$E$20:$I$20,1,$B$6)</f>
        <v>1.356605044543624E-2</v>
      </c>
      <c r="N119" s="107">
        <f>IF(INDEX('Pace of change parameters'!$E$28:$I$28,1,$B$6)=1,(1+L119)*D119,D119)</f>
        <v>1062836.1461657165</v>
      </c>
      <c r="O119" s="93">
        <f>IF(K119&lt;INDEX('Pace of change parameters'!$E$16:$I$16,1,$B$6),1,IF(K119&gt;INDEX('Pace of change parameters'!$E$17:$I$17,1,$B$6),0,(K119-INDEX('Pace of change parameters'!$E$17:$I$17,1,$B$6))/(INDEX('Pace of change parameters'!$E$16:$I$16,1,$B$6)-INDEX('Pace of change parameters'!$E$17:$I$17,1,$B$6))))</f>
        <v>0</v>
      </c>
      <c r="P119" s="56">
        <v>2.2450378659062187E-2</v>
      </c>
      <c r="Q119" s="56">
        <v>1.356605044543624E-2</v>
      </c>
      <c r="R119" s="9">
        <f>IF(INDEX('Pace of change parameters'!$E$29:$I$29,1,$B$6)=1,D119*(1+P119),D119)</f>
        <v>1062836.1461657165</v>
      </c>
      <c r="S119" s="102">
        <f>IF(P119&lt;INDEX('Pace of change parameters'!$E$22:$I$22,1,$B$6),INDEX('Pace of change parameters'!$E$22:$I$22,1,$B$6),P119)</f>
        <v>2.2450378659062187E-2</v>
      </c>
      <c r="T119" s="131">
        <v>1.356605044543624E-2</v>
      </c>
      <c r="U119" s="116">
        <f t="shared" si="11"/>
        <v>1062836.1461657165</v>
      </c>
      <c r="V119" s="130">
        <f>IF(J119&gt;INDEX('Pace of change parameters'!$E$24:$I$24,1,$B$6),0,IF(J119&lt;INDEX('Pace of change parameters'!$E$23:$I$23,1,$B$6),1,(J119-INDEX('Pace of change parameters'!$E$24:$I$24,1,$B$6))/(INDEX('Pace of change parameters'!$E$23:$I$23,1,$B$6)-INDEX('Pace of change parameters'!$E$24:$I$24,1,$B$6))))</f>
        <v>1</v>
      </c>
      <c r="W119" s="131">
        <f>MIN(S119, S119+(INDEX('Pace of change parameters'!$E$25:$I$25,1,$B$6)-S119)*(1-V119))</f>
        <v>2.2450378659062187E-2</v>
      </c>
      <c r="X119" s="131">
        <v>1.356605044543624E-2</v>
      </c>
      <c r="Y119" s="107">
        <f t="shared" si="12"/>
        <v>1062836.1461657165</v>
      </c>
      <c r="Z119" s="96">
        <v>0</v>
      </c>
      <c r="AA119" s="98">
        <f t="shared" si="15"/>
        <v>1075656.1490235832</v>
      </c>
      <c r="AB119" s="98">
        <f>IF(INDEX('Pace of change parameters'!$E$27:$I$27,1,$B$6)=1,MAX(AA119,Y119),Y119)</f>
        <v>1062836.1461657165</v>
      </c>
      <c r="AC119" s="96">
        <f t="shared" si="13"/>
        <v>2.2450378659062187E-2</v>
      </c>
      <c r="AD119" s="142">
        <v>1.356605044543624E-2</v>
      </c>
      <c r="AE119" s="55">
        <f>IF(ROUND(AB119,0)/D119 &gt; (1+'Pace of change parameters'!$H$25), ROUND(AB119,0), ROUNDUP(AB119,0))</f>
        <v>1062836</v>
      </c>
      <c r="AF119" s="55">
        <v>1110.2671851897219</v>
      </c>
      <c r="AG119" s="16">
        <f t="shared" si="18"/>
        <v>2.245023804736701E-2</v>
      </c>
      <c r="AH119" s="16">
        <f t="shared" si="18"/>
        <v>1.3565911055551494E-2</v>
      </c>
      <c r="AI119" s="55"/>
      <c r="AJ119" s="55">
        <v>1075656.1490235832</v>
      </c>
      <c r="AK119" s="55">
        <v>1123.6594590401808</v>
      </c>
      <c r="AL119" s="16">
        <f t="shared" si="16"/>
        <v>-1.1918445346331685E-2</v>
      </c>
      <c r="AM119" s="57">
        <f t="shared" si="16"/>
        <v>-1.1918445346331574E-2</v>
      </c>
      <c r="AN119" s="10"/>
    </row>
    <row r="120" spans="1:40" x14ac:dyDescent="0.2">
      <c r="A120" s="188" t="s">
        <v>287</v>
      </c>
      <c r="B120" s="188" t="s">
        <v>288</v>
      </c>
      <c r="D120" s="67">
        <v>237571</v>
      </c>
      <c r="E120" s="72">
        <v>1280.4023133027226</v>
      </c>
      <c r="F120" s="54"/>
      <c r="G120" s="87">
        <v>233168.11867994687</v>
      </c>
      <c r="H120" s="80">
        <v>1250.5231222795403</v>
      </c>
      <c r="I120" s="89"/>
      <c r="J120" s="102">
        <f t="shared" si="17"/>
        <v>1.8882861623533698E-2</v>
      </c>
      <c r="K120" s="125">
        <f t="shared" si="17"/>
        <v>2.3893353502105974E-2</v>
      </c>
      <c r="L120" s="102">
        <v>1.8550396198451669E-2</v>
      </c>
      <c r="M120" s="96">
        <f>INDEX('Pace of change parameters'!$E$20:$I$20,1,$B$6)</f>
        <v>1.356605044543624E-2</v>
      </c>
      <c r="N120" s="107">
        <f>IF(INDEX('Pace of change parameters'!$E$28:$I$28,1,$B$6)=1,(1+L120)*D120,D120)</f>
        <v>241978.03617526236</v>
      </c>
      <c r="O120" s="93">
        <f>IF(K120&lt;INDEX('Pace of change parameters'!$E$16:$I$16,1,$B$6),1,IF(K120&gt;INDEX('Pace of change parameters'!$E$17:$I$17,1,$B$6),0,(K120-INDEX('Pace of change parameters'!$E$17:$I$17,1,$B$6))/(INDEX('Pace of change parameters'!$E$16:$I$16,1,$B$6)-INDEX('Pace of change parameters'!$E$17:$I$17,1,$B$6))))</f>
        <v>0</v>
      </c>
      <c r="P120" s="56">
        <v>1.8550396198451669E-2</v>
      </c>
      <c r="Q120" s="56">
        <v>1.356605044543624E-2</v>
      </c>
      <c r="R120" s="9">
        <f>IF(INDEX('Pace of change parameters'!$E$29:$I$29,1,$B$6)=1,D120*(1+P120),D120)</f>
        <v>241978.03617526236</v>
      </c>
      <c r="S120" s="102">
        <f>IF(P120&lt;INDEX('Pace of change parameters'!$E$22:$I$22,1,$B$6),INDEX('Pace of change parameters'!$E$22:$I$22,1,$B$6),P120)</f>
        <v>2.0783552784106655E-2</v>
      </c>
      <c r="T120" s="131">
        <v>1.578827892720458E-2</v>
      </c>
      <c r="U120" s="116">
        <f t="shared" si="11"/>
        <v>242508.56941847302</v>
      </c>
      <c r="V120" s="130">
        <f>IF(J120&gt;INDEX('Pace of change parameters'!$E$24:$I$24,1,$B$6),0,IF(J120&lt;INDEX('Pace of change parameters'!$E$23:$I$23,1,$B$6),1,(J120-INDEX('Pace of change parameters'!$E$24:$I$24,1,$B$6))/(INDEX('Pace of change parameters'!$E$23:$I$23,1,$B$6)-INDEX('Pace of change parameters'!$E$24:$I$24,1,$B$6))))</f>
        <v>1</v>
      </c>
      <c r="W120" s="131">
        <f>MIN(S120, S120+(INDEX('Pace of change parameters'!$E$25:$I$25,1,$B$6)-S120)*(1-V120))</f>
        <v>2.0783552784106655E-2</v>
      </c>
      <c r="X120" s="131">
        <v>1.578827892720458E-2</v>
      </c>
      <c r="Y120" s="107">
        <f t="shared" si="12"/>
        <v>242508.56941847302</v>
      </c>
      <c r="Z120" s="96">
        <v>0</v>
      </c>
      <c r="AA120" s="98">
        <f t="shared" si="15"/>
        <v>238302.753983409</v>
      </c>
      <c r="AB120" s="98">
        <f>IF(INDEX('Pace of change parameters'!$E$27:$I$27,1,$B$6)=1,MAX(AA120,Y120),Y120)</f>
        <v>242508.56941847302</v>
      </c>
      <c r="AC120" s="96">
        <f t="shared" si="13"/>
        <v>2.0783552784106707E-2</v>
      </c>
      <c r="AD120" s="142">
        <v>1.578827892720458E-2</v>
      </c>
      <c r="AE120" s="55">
        <f>IF(ROUND(AB120,0)/D120 &gt; (1+'Pace of change parameters'!$H$25), ROUND(AB120,0), ROUNDUP(AB120,0))</f>
        <v>242509</v>
      </c>
      <c r="AF120" s="55">
        <v>1300.6199714513996</v>
      </c>
      <c r="AG120" s="16">
        <f t="shared" si="18"/>
        <v>2.0785365217135032E-2</v>
      </c>
      <c r="AH120" s="16">
        <f t="shared" si="18"/>
        <v>1.5790082490968471E-2</v>
      </c>
      <c r="AI120" s="55"/>
      <c r="AJ120" s="55">
        <v>238302.753983409</v>
      </c>
      <c r="AK120" s="55">
        <v>1278.0611073514438</v>
      </c>
      <c r="AL120" s="16">
        <f t="shared" si="16"/>
        <v>1.7650849376603661E-2</v>
      </c>
      <c r="AM120" s="57">
        <f t="shared" si="16"/>
        <v>1.7650849376603883E-2</v>
      </c>
      <c r="AN120" s="10"/>
    </row>
    <row r="121" spans="1:40" x14ac:dyDescent="0.2">
      <c r="A121" s="188" t="s">
        <v>289</v>
      </c>
      <c r="B121" s="188" t="s">
        <v>290</v>
      </c>
      <c r="D121" s="67">
        <v>734411</v>
      </c>
      <c r="E121" s="72">
        <v>1217.6354126035983</v>
      </c>
      <c r="F121" s="54"/>
      <c r="G121" s="87">
        <v>745301.92609281605</v>
      </c>
      <c r="H121" s="80">
        <v>1224.1202986380308</v>
      </c>
      <c r="I121" s="89"/>
      <c r="J121" s="102">
        <f t="shared" si="17"/>
        <v>-1.4612770625605176E-2</v>
      </c>
      <c r="K121" s="125">
        <f t="shared" si="17"/>
        <v>-5.2975888412664096E-3</v>
      </c>
      <c r="L121" s="102">
        <v>2.3147615670639832E-2</v>
      </c>
      <c r="M121" s="96">
        <f>INDEX('Pace of change parameters'!$E$20:$I$20,1,$B$6)</f>
        <v>1.356605044543624E-2</v>
      </c>
      <c r="N121" s="107">
        <f>IF(INDEX('Pace of change parameters'!$E$28:$I$28,1,$B$6)=1,(1+L121)*D121,D121)</f>
        <v>751410.86357229028</v>
      </c>
      <c r="O121" s="93">
        <f>IF(K121&lt;INDEX('Pace of change parameters'!$E$16:$I$16,1,$B$6),1,IF(K121&gt;INDEX('Pace of change parameters'!$E$17:$I$17,1,$B$6),0,(K121-INDEX('Pace of change parameters'!$E$17:$I$17,1,$B$6))/(INDEX('Pace of change parameters'!$E$16:$I$16,1,$B$6)-INDEX('Pace of change parameters'!$E$17:$I$17,1,$B$6))))</f>
        <v>0</v>
      </c>
      <c r="P121" s="56">
        <v>2.3147615670639832E-2</v>
      </c>
      <c r="Q121" s="56">
        <v>1.356605044543624E-2</v>
      </c>
      <c r="R121" s="9">
        <f>IF(INDEX('Pace of change parameters'!$E$29:$I$29,1,$B$6)=1,D121*(1+P121),D121)</f>
        <v>751410.86357229028</v>
      </c>
      <c r="S121" s="102">
        <f>IF(P121&lt;INDEX('Pace of change parameters'!$E$22:$I$22,1,$B$6),INDEX('Pace of change parameters'!$E$22:$I$22,1,$B$6),P121)</f>
        <v>2.3147615670639832E-2</v>
      </c>
      <c r="T121" s="131">
        <v>1.356605044543624E-2</v>
      </c>
      <c r="U121" s="116">
        <f t="shared" si="11"/>
        <v>751410.86357229028</v>
      </c>
      <c r="V121" s="130">
        <f>IF(J121&gt;INDEX('Pace of change parameters'!$E$24:$I$24,1,$B$6),0,IF(J121&lt;INDEX('Pace of change parameters'!$E$23:$I$23,1,$B$6),1,(J121-INDEX('Pace of change parameters'!$E$24:$I$24,1,$B$6))/(INDEX('Pace of change parameters'!$E$23:$I$23,1,$B$6)-INDEX('Pace of change parameters'!$E$24:$I$24,1,$B$6))))</f>
        <v>1</v>
      </c>
      <c r="W121" s="131">
        <f>MIN(S121, S121+(INDEX('Pace of change parameters'!$E$25:$I$25,1,$B$6)-S121)*(1-V121))</f>
        <v>2.3147615670639832E-2</v>
      </c>
      <c r="X121" s="131">
        <v>1.356605044543624E-2</v>
      </c>
      <c r="Y121" s="107">
        <f t="shared" si="12"/>
        <v>751410.86357229028</v>
      </c>
      <c r="Z121" s="96">
        <v>0</v>
      </c>
      <c r="AA121" s="98">
        <f t="shared" si="15"/>
        <v>761714.34818173526</v>
      </c>
      <c r="AB121" s="98">
        <f>IF(INDEX('Pace of change parameters'!$E$27:$I$27,1,$B$6)=1,MAX(AA121,Y121),Y121)</f>
        <v>751410.86357229028</v>
      </c>
      <c r="AC121" s="96">
        <f t="shared" si="13"/>
        <v>2.3147615670639832E-2</v>
      </c>
      <c r="AD121" s="142">
        <v>1.356605044543624E-2</v>
      </c>
      <c r="AE121" s="55">
        <f>IF(ROUND(AB121,0)/D121 &gt; (1+'Pace of change parameters'!$H$25), ROUND(AB121,0), ROUNDUP(AB121,0))</f>
        <v>751411</v>
      </c>
      <c r="AF121" s="55">
        <v>1234.1541401106645</v>
      </c>
      <c r="AG121" s="16">
        <f t="shared" si="18"/>
        <v>2.3147801435436044E-2</v>
      </c>
      <c r="AH121" s="16">
        <f t="shared" si="18"/>
        <v>1.3566234470583582E-2</v>
      </c>
      <c r="AI121" s="55"/>
      <c r="AJ121" s="55">
        <v>761714.34818173526</v>
      </c>
      <c r="AK121" s="55">
        <v>1251.0768625827741</v>
      </c>
      <c r="AL121" s="16">
        <f t="shared" si="16"/>
        <v>-1.3526525010760349E-2</v>
      </c>
      <c r="AM121" s="57">
        <f t="shared" si="16"/>
        <v>-1.352652501076046E-2</v>
      </c>
      <c r="AN121" s="10"/>
    </row>
    <row r="122" spans="1:40" x14ac:dyDescent="0.2">
      <c r="A122" s="188" t="s">
        <v>291</v>
      </c>
      <c r="B122" s="188" t="s">
        <v>292</v>
      </c>
      <c r="D122" s="67">
        <v>332361</v>
      </c>
      <c r="E122" s="72">
        <v>1389.5460324640749</v>
      </c>
      <c r="F122" s="54"/>
      <c r="G122" s="87">
        <v>327534.08853619092</v>
      </c>
      <c r="H122" s="80">
        <v>1363.8528966391448</v>
      </c>
      <c r="I122" s="89"/>
      <c r="J122" s="102">
        <f t="shared" si="17"/>
        <v>1.4737127012890205E-2</v>
      </c>
      <c r="K122" s="125">
        <f t="shared" si="17"/>
        <v>1.8838641534027589E-2</v>
      </c>
      <c r="L122" s="102">
        <v>1.7662831536191748E-2</v>
      </c>
      <c r="M122" s="96">
        <f>INDEX('Pace of change parameters'!$E$20:$I$20,1,$B$6)</f>
        <v>1.356605044543624E-2</v>
      </c>
      <c r="N122" s="107">
        <f>IF(INDEX('Pace of change parameters'!$E$28:$I$28,1,$B$6)=1,(1+L122)*D122,D122)</f>
        <v>338231.43635220022</v>
      </c>
      <c r="O122" s="93">
        <f>IF(K122&lt;INDEX('Pace of change parameters'!$E$16:$I$16,1,$B$6),1,IF(K122&gt;INDEX('Pace of change parameters'!$E$17:$I$17,1,$B$6),0,(K122-INDEX('Pace of change parameters'!$E$17:$I$17,1,$B$6))/(INDEX('Pace of change parameters'!$E$16:$I$16,1,$B$6)-INDEX('Pace of change parameters'!$E$17:$I$17,1,$B$6))))</f>
        <v>0</v>
      </c>
      <c r="P122" s="56">
        <v>1.7662831536191748E-2</v>
      </c>
      <c r="Q122" s="56">
        <v>1.356605044543624E-2</v>
      </c>
      <c r="R122" s="9">
        <f>IF(INDEX('Pace of change parameters'!$E$29:$I$29,1,$B$6)=1,D122*(1+P122),D122)</f>
        <v>338231.43635220022</v>
      </c>
      <c r="S122" s="102">
        <f>IF(P122&lt;INDEX('Pace of change parameters'!$E$22:$I$22,1,$B$6),INDEX('Pace of change parameters'!$E$22:$I$22,1,$B$6),P122)</f>
        <v>2.0783552784106655E-2</v>
      </c>
      <c r="T122" s="131">
        <v>1.6674208679942737E-2</v>
      </c>
      <c r="U122" s="116">
        <f t="shared" si="11"/>
        <v>339268.64238687849</v>
      </c>
      <c r="V122" s="130">
        <f>IF(J122&gt;INDEX('Pace of change parameters'!$E$24:$I$24,1,$B$6),0,IF(J122&lt;INDEX('Pace of change parameters'!$E$23:$I$23,1,$B$6),1,(J122-INDEX('Pace of change parameters'!$E$24:$I$24,1,$B$6))/(INDEX('Pace of change parameters'!$E$23:$I$23,1,$B$6)-INDEX('Pace of change parameters'!$E$24:$I$24,1,$B$6))))</f>
        <v>1</v>
      </c>
      <c r="W122" s="131">
        <f>MIN(S122, S122+(INDEX('Pace of change parameters'!$E$25:$I$25,1,$B$6)-S122)*(1-V122))</f>
        <v>2.0783552784106655E-2</v>
      </c>
      <c r="X122" s="131">
        <v>1.6674208679942737E-2</v>
      </c>
      <c r="Y122" s="107">
        <f t="shared" si="12"/>
        <v>339268.64238687849</v>
      </c>
      <c r="Z122" s="96">
        <v>0</v>
      </c>
      <c r="AA122" s="98">
        <f t="shared" si="15"/>
        <v>334746.77311591106</v>
      </c>
      <c r="AB122" s="98">
        <f>IF(INDEX('Pace of change parameters'!$E$27:$I$27,1,$B$6)=1,MAX(AA122,Y122),Y122)</f>
        <v>339268.64238687849</v>
      </c>
      <c r="AC122" s="96">
        <f t="shared" si="13"/>
        <v>2.0783552784106707E-2</v>
      </c>
      <c r="AD122" s="142">
        <v>1.6674208679942737E-2</v>
      </c>
      <c r="AE122" s="55">
        <f>IF(ROUND(AB122,0)/D122 &gt; (1+'Pace of change parameters'!$H$25), ROUND(AB122,0), ROUNDUP(AB122,0))</f>
        <v>339269</v>
      </c>
      <c r="AF122" s="55">
        <v>1412.7171020818448</v>
      </c>
      <c r="AG122" s="16">
        <f t="shared" si="18"/>
        <v>2.0784628762098967E-2</v>
      </c>
      <c r="AH122" s="16">
        <f t="shared" si="18"/>
        <v>1.6675280326396091E-2</v>
      </c>
      <c r="AI122" s="55"/>
      <c r="AJ122" s="55">
        <v>334746.77311591106</v>
      </c>
      <c r="AK122" s="55">
        <v>1393.8865361926928</v>
      </c>
      <c r="AL122" s="16">
        <f t="shared" si="16"/>
        <v>1.3509396496924619E-2</v>
      </c>
      <c r="AM122" s="57">
        <f t="shared" si="16"/>
        <v>1.3509396496924619E-2</v>
      </c>
      <c r="AN122" s="10"/>
    </row>
    <row r="123" spans="1:40" x14ac:dyDescent="0.2">
      <c r="A123" s="188" t="s">
        <v>293</v>
      </c>
      <c r="B123" s="188" t="s">
        <v>294</v>
      </c>
      <c r="D123" s="67">
        <v>775410</v>
      </c>
      <c r="E123" s="72">
        <v>1189.0656417116004</v>
      </c>
      <c r="F123" s="54"/>
      <c r="G123" s="87">
        <v>794405.59401901555</v>
      </c>
      <c r="H123" s="80">
        <v>1205.2083253867643</v>
      </c>
      <c r="I123" s="89"/>
      <c r="J123" s="102">
        <f t="shared" si="17"/>
        <v>-2.3911707271488392E-2</v>
      </c>
      <c r="K123" s="125">
        <f t="shared" si="17"/>
        <v>-1.3394102359841842E-2</v>
      </c>
      <c r="L123" s="102">
        <v>2.4487487932042917E-2</v>
      </c>
      <c r="M123" s="96">
        <f>INDEX('Pace of change parameters'!$E$20:$I$20,1,$B$6)</f>
        <v>1.356605044543624E-2</v>
      </c>
      <c r="N123" s="107">
        <f>IF(INDEX('Pace of change parameters'!$E$28:$I$28,1,$B$6)=1,(1+L123)*D123,D123)</f>
        <v>794397.84301738534</v>
      </c>
      <c r="O123" s="93">
        <f>IF(K123&lt;INDEX('Pace of change parameters'!$E$16:$I$16,1,$B$6),1,IF(K123&gt;INDEX('Pace of change parameters'!$E$17:$I$17,1,$B$6),0,(K123-INDEX('Pace of change parameters'!$E$17:$I$17,1,$B$6))/(INDEX('Pace of change parameters'!$E$16:$I$16,1,$B$6)-INDEX('Pace of change parameters'!$E$17:$I$17,1,$B$6))))</f>
        <v>0</v>
      </c>
      <c r="P123" s="56">
        <v>2.4487487932042917E-2</v>
      </c>
      <c r="Q123" s="56">
        <v>1.356605044543624E-2</v>
      </c>
      <c r="R123" s="9">
        <f>IF(INDEX('Pace of change parameters'!$E$29:$I$29,1,$B$6)=1,D123*(1+P123),D123)</f>
        <v>794397.84301738534</v>
      </c>
      <c r="S123" s="102">
        <f>IF(P123&lt;INDEX('Pace of change parameters'!$E$22:$I$22,1,$B$6),INDEX('Pace of change parameters'!$E$22:$I$22,1,$B$6),P123)</f>
        <v>2.4487487932042917E-2</v>
      </c>
      <c r="T123" s="131">
        <v>1.356605044543624E-2</v>
      </c>
      <c r="U123" s="116">
        <f t="shared" si="11"/>
        <v>794397.84301738534</v>
      </c>
      <c r="V123" s="130">
        <f>IF(J123&gt;INDEX('Pace of change parameters'!$E$24:$I$24,1,$B$6),0,IF(J123&lt;INDEX('Pace of change parameters'!$E$23:$I$23,1,$B$6),1,(J123-INDEX('Pace of change parameters'!$E$24:$I$24,1,$B$6))/(INDEX('Pace of change parameters'!$E$23:$I$23,1,$B$6)-INDEX('Pace of change parameters'!$E$24:$I$24,1,$B$6))))</f>
        <v>1</v>
      </c>
      <c r="W123" s="131">
        <f>MIN(S123, S123+(INDEX('Pace of change parameters'!$E$25:$I$25,1,$B$6)-S123)*(1-V123))</f>
        <v>2.4487487932042917E-2</v>
      </c>
      <c r="X123" s="131">
        <v>1.356605044543624E-2</v>
      </c>
      <c r="Y123" s="107">
        <f t="shared" si="12"/>
        <v>794397.84301738534</v>
      </c>
      <c r="Z123" s="96">
        <v>0</v>
      </c>
      <c r="AA123" s="98">
        <f t="shared" si="15"/>
        <v>811899.33643719228</v>
      </c>
      <c r="AB123" s="98">
        <f>IF(INDEX('Pace of change parameters'!$E$27:$I$27,1,$B$6)=1,MAX(AA123,Y123),Y123)</f>
        <v>794397.84301738534</v>
      </c>
      <c r="AC123" s="96">
        <f t="shared" si="13"/>
        <v>2.4487487932042917E-2</v>
      </c>
      <c r="AD123" s="142">
        <v>1.356605044543624E-2</v>
      </c>
      <c r="AE123" s="55">
        <f>IF(ROUND(AB123,0)/D123 &gt; (1+'Pace of change parameters'!$H$25), ROUND(AB123,0), ROUNDUP(AB123,0))</f>
        <v>794398</v>
      </c>
      <c r="AF123" s="55">
        <v>1205.1968043514021</v>
      </c>
      <c r="AG123" s="16">
        <f t="shared" si="18"/>
        <v>2.4487690383152128E-2</v>
      </c>
      <c r="AH123" s="16">
        <f t="shared" si="18"/>
        <v>1.3566250738337393E-2</v>
      </c>
      <c r="AI123" s="55"/>
      <c r="AJ123" s="55">
        <v>811899.33643719228</v>
      </c>
      <c r="AK123" s="55">
        <v>1231.748425511051</v>
      </c>
      <c r="AL123" s="16">
        <f t="shared" si="16"/>
        <v>-2.1556042297056544E-2</v>
      </c>
      <c r="AM123" s="57">
        <f t="shared" si="16"/>
        <v>-2.1556042297056432E-2</v>
      </c>
      <c r="AN123" s="10"/>
    </row>
    <row r="124" spans="1:40" x14ac:dyDescent="0.2">
      <c r="A124" s="188" t="s">
        <v>295</v>
      </c>
      <c r="B124" s="188" t="s">
        <v>296</v>
      </c>
      <c r="D124" s="67">
        <v>481124</v>
      </c>
      <c r="E124" s="72">
        <v>1185.0096221076219</v>
      </c>
      <c r="F124" s="54"/>
      <c r="G124" s="87">
        <v>491620.51519654464</v>
      </c>
      <c r="H124" s="80">
        <v>1204.2127923581713</v>
      </c>
      <c r="I124" s="89"/>
      <c r="J124" s="102">
        <f t="shared" si="17"/>
        <v>-2.1350848616128792E-2</v>
      </c>
      <c r="K124" s="125">
        <f t="shared" si="17"/>
        <v>-1.5946658574307659E-2</v>
      </c>
      <c r="L124" s="102">
        <v>1.9163054794542944E-2</v>
      </c>
      <c r="M124" s="96">
        <f>INDEX('Pace of change parameters'!$E$20:$I$20,1,$B$6)</f>
        <v>1.356605044543624E-2</v>
      </c>
      <c r="N124" s="107">
        <f>IF(INDEX('Pace of change parameters'!$E$28:$I$28,1,$B$6)=1,(1+L124)*D124,D124)</f>
        <v>490343.80557496968</v>
      </c>
      <c r="O124" s="93">
        <f>IF(K124&lt;INDEX('Pace of change parameters'!$E$16:$I$16,1,$B$6),1,IF(K124&gt;INDEX('Pace of change parameters'!$E$17:$I$17,1,$B$6),0,(K124-INDEX('Pace of change parameters'!$E$17:$I$17,1,$B$6))/(INDEX('Pace of change parameters'!$E$16:$I$16,1,$B$6)-INDEX('Pace of change parameters'!$E$17:$I$17,1,$B$6))))</f>
        <v>0</v>
      </c>
      <c r="P124" s="56">
        <v>1.9163054794542944E-2</v>
      </c>
      <c r="Q124" s="56">
        <v>1.356605044543624E-2</v>
      </c>
      <c r="R124" s="9">
        <f>IF(INDEX('Pace of change parameters'!$E$29:$I$29,1,$B$6)=1,D124*(1+P124),D124)</f>
        <v>490343.80557496968</v>
      </c>
      <c r="S124" s="102">
        <f>IF(P124&lt;INDEX('Pace of change parameters'!$E$22:$I$22,1,$B$6),INDEX('Pace of change parameters'!$E$22:$I$22,1,$B$6),P124)</f>
        <v>2.0783552784106655E-2</v>
      </c>
      <c r="T124" s="131">
        <v>1.5177649040293062E-2</v>
      </c>
      <c r="U124" s="116">
        <f t="shared" si="11"/>
        <v>491123.46604970057</v>
      </c>
      <c r="V124" s="130">
        <f>IF(J124&gt;INDEX('Pace of change parameters'!$E$24:$I$24,1,$B$6),0,IF(J124&lt;INDEX('Pace of change parameters'!$E$23:$I$23,1,$B$6),1,(J124-INDEX('Pace of change parameters'!$E$24:$I$24,1,$B$6))/(INDEX('Pace of change parameters'!$E$23:$I$23,1,$B$6)-INDEX('Pace of change parameters'!$E$24:$I$24,1,$B$6))))</f>
        <v>1</v>
      </c>
      <c r="W124" s="131">
        <f>MIN(S124, S124+(INDEX('Pace of change parameters'!$E$25:$I$25,1,$B$6)-S124)*(1-V124))</f>
        <v>2.0783552784106655E-2</v>
      </c>
      <c r="X124" s="131">
        <v>1.5177649040293062E-2</v>
      </c>
      <c r="Y124" s="107">
        <f t="shared" si="12"/>
        <v>491123.46604970057</v>
      </c>
      <c r="Z124" s="96">
        <v>0</v>
      </c>
      <c r="AA124" s="98">
        <f t="shared" si="15"/>
        <v>502446.57524079678</v>
      </c>
      <c r="AB124" s="98">
        <f>IF(INDEX('Pace of change parameters'!$E$27:$I$27,1,$B$6)=1,MAX(AA124,Y124),Y124)</f>
        <v>491123.46604970057</v>
      </c>
      <c r="AC124" s="96">
        <f t="shared" si="13"/>
        <v>2.0783552784106707E-2</v>
      </c>
      <c r="AD124" s="142">
        <v>1.5177649040293062E-2</v>
      </c>
      <c r="AE124" s="55">
        <f>IF(ROUND(AB124,0)/D124 &gt; (1+'Pace of change parameters'!$H$25), ROUND(AB124,0), ROUNDUP(AB124,0))</f>
        <v>491123</v>
      </c>
      <c r="AF124" s="55">
        <v>1202.9941406836533</v>
      </c>
      <c r="AG124" s="16">
        <f t="shared" si="18"/>
        <v>2.0782584115529579E-2</v>
      </c>
      <c r="AH124" s="16">
        <f t="shared" si="18"/>
        <v>1.5176685691416392E-2</v>
      </c>
      <c r="AI124" s="55"/>
      <c r="AJ124" s="55">
        <v>502446.57524079678</v>
      </c>
      <c r="AK124" s="55">
        <v>1230.7309696781599</v>
      </c>
      <c r="AL124" s="16">
        <f t="shared" si="16"/>
        <v>-2.2536874164919896E-2</v>
      </c>
      <c r="AM124" s="57">
        <f t="shared" si="16"/>
        <v>-2.2536874164919896E-2</v>
      </c>
      <c r="AN124" s="10"/>
    </row>
    <row r="125" spans="1:40" x14ac:dyDescent="0.2">
      <c r="A125" s="188" t="s">
        <v>297</v>
      </c>
      <c r="B125" s="188" t="s">
        <v>298</v>
      </c>
      <c r="D125" s="67">
        <v>277812</v>
      </c>
      <c r="E125" s="72">
        <v>1181.0565104066545</v>
      </c>
      <c r="F125" s="54"/>
      <c r="G125" s="87">
        <v>288427.54889365553</v>
      </c>
      <c r="H125" s="80">
        <v>1212.94386768604</v>
      </c>
      <c r="I125" s="89"/>
      <c r="J125" s="102">
        <f t="shared" si="17"/>
        <v>-3.680490623858379E-2</v>
      </c>
      <c r="K125" s="125">
        <f t="shared" si="17"/>
        <v>-2.6289227497573897E-2</v>
      </c>
      <c r="L125" s="102">
        <v>2.4631653912804419E-2</v>
      </c>
      <c r="M125" s="96">
        <f>INDEX('Pace of change parameters'!$E$20:$I$20,1,$B$6)</f>
        <v>1.356605044543624E-2</v>
      </c>
      <c r="N125" s="107">
        <f>IF(INDEX('Pace of change parameters'!$E$28:$I$28,1,$B$6)=1,(1+L125)*D125,D125)</f>
        <v>284654.96903682401</v>
      </c>
      <c r="O125" s="93">
        <f>IF(K125&lt;INDEX('Pace of change parameters'!$E$16:$I$16,1,$B$6),1,IF(K125&gt;INDEX('Pace of change parameters'!$E$17:$I$17,1,$B$6),0,(K125-INDEX('Pace of change parameters'!$E$17:$I$17,1,$B$6))/(INDEX('Pace of change parameters'!$E$16:$I$16,1,$B$6)-INDEX('Pace of change parameters'!$E$17:$I$17,1,$B$6))))</f>
        <v>0</v>
      </c>
      <c r="P125" s="56">
        <v>2.4631653912804419E-2</v>
      </c>
      <c r="Q125" s="56">
        <v>1.356605044543624E-2</v>
      </c>
      <c r="R125" s="9">
        <f>IF(INDEX('Pace of change parameters'!$E$29:$I$29,1,$B$6)=1,D125*(1+P125),D125)</f>
        <v>284654.96903682401</v>
      </c>
      <c r="S125" s="102">
        <f>IF(P125&lt;INDEX('Pace of change parameters'!$E$22:$I$22,1,$B$6),INDEX('Pace of change parameters'!$E$22:$I$22,1,$B$6),P125)</f>
        <v>2.4631653912804419E-2</v>
      </c>
      <c r="T125" s="131">
        <v>1.356605044543624E-2</v>
      </c>
      <c r="U125" s="116">
        <f t="shared" si="11"/>
        <v>284654.96903682401</v>
      </c>
      <c r="V125" s="130">
        <f>IF(J125&gt;INDEX('Pace of change parameters'!$E$24:$I$24,1,$B$6),0,IF(J125&lt;INDEX('Pace of change parameters'!$E$23:$I$23,1,$B$6),1,(J125-INDEX('Pace of change parameters'!$E$24:$I$24,1,$B$6))/(INDEX('Pace of change parameters'!$E$23:$I$23,1,$B$6)-INDEX('Pace of change parameters'!$E$24:$I$24,1,$B$6))))</f>
        <v>1</v>
      </c>
      <c r="W125" s="131">
        <f>MIN(S125, S125+(INDEX('Pace of change parameters'!$E$25:$I$25,1,$B$6)-S125)*(1-V125))</f>
        <v>2.4631653912804419E-2</v>
      </c>
      <c r="X125" s="131">
        <v>1.356605044543624E-2</v>
      </c>
      <c r="Y125" s="107">
        <f t="shared" si="12"/>
        <v>284654.96903682401</v>
      </c>
      <c r="Z125" s="96">
        <v>0</v>
      </c>
      <c r="AA125" s="98">
        <f t="shared" si="15"/>
        <v>294779.06162800681</v>
      </c>
      <c r="AB125" s="98">
        <f>IF(INDEX('Pace of change parameters'!$E$27:$I$27,1,$B$6)=1,MAX(AA125,Y125),Y125)</f>
        <v>284654.96903682401</v>
      </c>
      <c r="AC125" s="96">
        <f t="shared" si="13"/>
        <v>2.4631653912804419E-2</v>
      </c>
      <c r="AD125" s="142">
        <v>1.356605044543624E-2</v>
      </c>
      <c r="AE125" s="55">
        <f>IF(ROUND(AB125,0)/D125 &gt; (1+'Pace of change parameters'!$H$25), ROUND(AB125,0), ROUNDUP(AB125,0))</f>
        <v>284655</v>
      </c>
      <c r="AF125" s="55">
        <v>1197.0789128172789</v>
      </c>
      <c r="AG125" s="16">
        <f t="shared" si="18"/>
        <v>2.4631765366506908E-2</v>
      </c>
      <c r="AH125" s="16">
        <f t="shared" si="18"/>
        <v>1.356616069548422E-2</v>
      </c>
      <c r="AI125" s="55"/>
      <c r="AJ125" s="55">
        <v>294779.06162800681</v>
      </c>
      <c r="AK125" s="55">
        <v>1239.6543135197064</v>
      </c>
      <c r="AL125" s="16">
        <f t="shared" si="16"/>
        <v>-3.434457512719391E-2</v>
      </c>
      <c r="AM125" s="57">
        <f t="shared" si="16"/>
        <v>-3.434457512719391E-2</v>
      </c>
      <c r="AN125" s="10"/>
    </row>
    <row r="126" spans="1:40" x14ac:dyDescent="0.2">
      <c r="A126" s="188" t="s">
        <v>299</v>
      </c>
      <c r="B126" s="188" t="s">
        <v>300</v>
      </c>
      <c r="D126" s="67">
        <v>462815</v>
      </c>
      <c r="E126" s="72">
        <v>1183.0206583167133</v>
      </c>
      <c r="F126" s="54"/>
      <c r="G126" s="87">
        <v>467238.17530658451</v>
      </c>
      <c r="H126" s="80">
        <v>1185.7116389548112</v>
      </c>
      <c r="I126" s="89"/>
      <c r="J126" s="102">
        <f t="shared" si="17"/>
        <v>-9.4666393722691033E-3</v>
      </c>
      <c r="K126" s="125">
        <f t="shared" si="17"/>
        <v>-2.2695068089826353E-3</v>
      </c>
      <c r="L126" s="102">
        <v>2.0930536606790451E-2</v>
      </c>
      <c r="M126" s="96">
        <f>INDEX('Pace of change parameters'!$E$20:$I$20,1,$B$6)</f>
        <v>1.356605044543624E-2</v>
      </c>
      <c r="N126" s="107">
        <f>IF(INDEX('Pace of change parameters'!$E$28:$I$28,1,$B$6)=1,(1+L126)*D126,D126)</f>
        <v>472501.96629967174</v>
      </c>
      <c r="O126" s="93">
        <f>IF(K126&lt;INDEX('Pace of change parameters'!$E$16:$I$16,1,$B$6),1,IF(K126&gt;INDEX('Pace of change parameters'!$E$17:$I$17,1,$B$6),0,(K126-INDEX('Pace of change parameters'!$E$17:$I$17,1,$B$6))/(INDEX('Pace of change parameters'!$E$16:$I$16,1,$B$6)-INDEX('Pace of change parameters'!$E$17:$I$17,1,$B$6))))</f>
        <v>0</v>
      </c>
      <c r="P126" s="56">
        <v>2.0930536606790451E-2</v>
      </c>
      <c r="Q126" s="56">
        <v>1.356605044543624E-2</v>
      </c>
      <c r="R126" s="9">
        <f>IF(INDEX('Pace of change parameters'!$E$29:$I$29,1,$B$6)=1,D126*(1+P126),D126)</f>
        <v>472501.96629967174</v>
      </c>
      <c r="S126" s="102">
        <f>IF(P126&lt;INDEX('Pace of change parameters'!$E$22:$I$22,1,$B$6),INDEX('Pace of change parameters'!$E$22:$I$22,1,$B$6),P126)</f>
        <v>2.0930536606790451E-2</v>
      </c>
      <c r="T126" s="131">
        <v>1.356605044543624E-2</v>
      </c>
      <c r="U126" s="116">
        <f t="shared" si="11"/>
        <v>472501.96629967174</v>
      </c>
      <c r="V126" s="130">
        <f>IF(J126&gt;INDEX('Pace of change parameters'!$E$24:$I$24,1,$B$6),0,IF(J126&lt;INDEX('Pace of change parameters'!$E$23:$I$23,1,$B$6),1,(J126-INDEX('Pace of change parameters'!$E$24:$I$24,1,$B$6))/(INDEX('Pace of change parameters'!$E$23:$I$23,1,$B$6)-INDEX('Pace of change parameters'!$E$24:$I$24,1,$B$6))))</f>
        <v>1</v>
      </c>
      <c r="W126" s="131">
        <f>MIN(S126, S126+(INDEX('Pace of change parameters'!$E$25:$I$25,1,$B$6)-S126)*(1-V126))</f>
        <v>2.0930536606790451E-2</v>
      </c>
      <c r="X126" s="131">
        <v>1.356605044543624E-2</v>
      </c>
      <c r="Y126" s="107">
        <f t="shared" si="12"/>
        <v>472501.96629967174</v>
      </c>
      <c r="Z126" s="96">
        <v>0</v>
      </c>
      <c r="AA126" s="98">
        <f t="shared" si="15"/>
        <v>477527.30764438701</v>
      </c>
      <c r="AB126" s="98">
        <f>IF(INDEX('Pace of change parameters'!$E$27:$I$27,1,$B$6)=1,MAX(AA126,Y126),Y126)</f>
        <v>472501.96629967174</v>
      </c>
      <c r="AC126" s="96">
        <f t="shared" si="13"/>
        <v>2.0930536606790451E-2</v>
      </c>
      <c r="AD126" s="142">
        <v>1.356605044543624E-2</v>
      </c>
      <c r="AE126" s="55">
        <f>IF(ROUND(AB126,0)/D126 &gt; (1+'Pace of change parameters'!$H$25), ROUND(AB126,0), ROUNDUP(AB126,0))</f>
        <v>472502</v>
      </c>
      <c r="AF126" s="55">
        <v>1199.0696617668493</v>
      </c>
      <c r="AG126" s="16">
        <f t="shared" si="18"/>
        <v>2.0930609422771473E-2</v>
      </c>
      <c r="AH126" s="16">
        <f t="shared" si="18"/>
        <v>1.3566122736158981E-2</v>
      </c>
      <c r="AI126" s="55"/>
      <c r="AJ126" s="55">
        <v>477527.30764438701</v>
      </c>
      <c r="AK126" s="55">
        <v>1211.8223991889754</v>
      </c>
      <c r="AL126" s="16">
        <f t="shared" si="16"/>
        <v>-1.0523602658822906E-2</v>
      </c>
      <c r="AM126" s="57">
        <f t="shared" si="16"/>
        <v>-1.0523602658822795E-2</v>
      </c>
      <c r="AN126" s="10"/>
    </row>
    <row r="127" spans="1:40" x14ac:dyDescent="0.2">
      <c r="A127" s="188" t="s">
        <v>301</v>
      </c>
      <c r="B127" s="188" t="s">
        <v>302</v>
      </c>
      <c r="D127" s="67">
        <v>467680</v>
      </c>
      <c r="E127" s="72">
        <v>1345.3340461787559</v>
      </c>
      <c r="F127" s="54"/>
      <c r="G127" s="87">
        <v>474679.52474442858</v>
      </c>
      <c r="H127" s="80">
        <v>1353.9310519650728</v>
      </c>
      <c r="I127" s="89"/>
      <c r="J127" s="102">
        <f t="shared" si="17"/>
        <v>-1.4745790327057362E-2</v>
      </c>
      <c r="K127" s="125">
        <f t="shared" si="17"/>
        <v>-6.3496629121839732E-3</v>
      </c>
      <c r="L127" s="102">
        <v>2.2203445362789287E-2</v>
      </c>
      <c r="M127" s="96">
        <f>INDEX('Pace of change parameters'!$E$20:$I$20,1,$B$6)</f>
        <v>1.356605044543624E-2</v>
      </c>
      <c r="N127" s="107">
        <f>IF(INDEX('Pace of change parameters'!$E$28:$I$28,1,$B$6)=1,(1+L127)*D127,D127)</f>
        <v>478064.10732726927</v>
      </c>
      <c r="O127" s="93">
        <f>IF(K127&lt;INDEX('Pace of change parameters'!$E$16:$I$16,1,$B$6),1,IF(K127&gt;INDEX('Pace of change parameters'!$E$17:$I$17,1,$B$6),0,(K127-INDEX('Pace of change parameters'!$E$17:$I$17,1,$B$6))/(INDEX('Pace of change parameters'!$E$16:$I$16,1,$B$6)-INDEX('Pace of change parameters'!$E$17:$I$17,1,$B$6))))</f>
        <v>0</v>
      </c>
      <c r="P127" s="56">
        <v>2.2203445362789287E-2</v>
      </c>
      <c r="Q127" s="56">
        <v>1.356605044543624E-2</v>
      </c>
      <c r="R127" s="9">
        <f>IF(INDEX('Pace of change parameters'!$E$29:$I$29,1,$B$6)=1,D127*(1+P127),D127)</f>
        <v>478064.10732726927</v>
      </c>
      <c r="S127" s="102">
        <f>IF(P127&lt;INDEX('Pace of change parameters'!$E$22:$I$22,1,$B$6),INDEX('Pace of change parameters'!$E$22:$I$22,1,$B$6),P127)</f>
        <v>2.2203445362789287E-2</v>
      </c>
      <c r="T127" s="131">
        <v>1.356605044543624E-2</v>
      </c>
      <c r="U127" s="116">
        <f t="shared" si="11"/>
        <v>478064.10732726927</v>
      </c>
      <c r="V127" s="130">
        <f>IF(J127&gt;INDEX('Pace of change parameters'!$E$24:$I$24,1,$B$6),0,IF(J127&lt;INDEX('Pace of change parameters'!$E$23:$I$23,1,$B$6),1,(J127-INDEX('Pace of change parameters'!$E$24:$I$24,1,$B$6))/(INDEX('Pace of change parameters'!$E$23:$I$23,1,$B$6)-INDEX('Pace of change parameters'!$E$24:$I$24,1,$B$6))))</f>
        <v>1</v>
      </c>
      <c r="W127" s="131">
        <f>MIN(S127, S127+(INDEX('Pace of change parameters'!$E$25:$I$25,1,$B$6)-S127)*(1-V127))</f>
        <v>2.2203445362789287E-2</v>
      </c>
      <c r="X127" s="131">
        <v>1.356605044543624E-2</v>
      </c>
      <c r="Y127" s="107">
        <f t="shared" si="12"/>
        <v>478064.10732726927</v>
      </c>
      <c r="Z127" s="96">
        <v>0</v>
      </c>
      <c r="AA127" s="98">
        <f t="shared" si="15"/>
        <v>485132.52431993606</v>
      </c>
      <c r="AB127" s="98">
        <f>IF(INDEX('Pace of change parameters'!$E$27:$I$27,1,$B$6)=1,MAX(AA127,Y127),Y127)</f>
        <v>478064.10732726927</v>
      </c>
      <c r="AC127" s="96">
        <f t="shared" si="13"/>
        <v>2.2203445362789287E-2</v>
      </c>
      <c r="AD127" s="142">
        <v>1.356605044543624E-2</v>
      </c>
      <c r="AE127" s="55">
        <f>IF(ROUND(AB127,0)/D127 &gt; (1+'Pace of change parameters'!$H$25), ROUND(AB127,0), ROUNDUP(AB127,0))</f>
        <v>478064</v>
      </c>
      <c r="AF127" s="55">
        <v>1363.5846095850115</v>
      </c>
      <c r="AG127" s="16">
        <f t="shared" si="18"/>
        <v>2.22032158741019E-2</v>
      </c>
      <c r="AH127" s="16">
        <f t="shared" si="18"/>
        <v>1.3565822895877711E-2</v>
      </c>
      <c r="AI127" s="55"/>
      <c r="AJ127" s="55">
        <v>485132.52431993606</v>
      </c>
      <c r="AK127" s="55">
        <v>1383.7462008680661</v>
      </c>
      <c r="AL127" s="16">
        <f t="shared" si="16"/>
        <v>-1.4570295673011824E-2</v>
      </c>
      <c r="AM127" s="57">
        <f t="shared" si="16"/>
        <v>-1.4570295673011824E-2</v>
      </c>
      <c r="AN127" s="10"/>
    </row>
    <row r="128" spans="1:40" x14ac:dyDescent="0.2">
      <c r="A128" s="188" t="s">
        <v>303</v>
      </c>
      <c r="B128" s="188" t="s">
        <v>304</v>
      </c>
      <c r="D128" s="67">
        <v>235939</v>
      </c>
      <c r="E128" s="72">
        <v>1357.7202880894001</v>
      </c>
      <c r="F128" s="54"/>
      <c r="G128" s="87">
        <v>229594.15355352202</v>
      </c>
      <c r="H128" s="80">
        <v>1314.1816076303796</v>
      </c>
      <c r="I128" s="89"/>
      <c r="J128" s="102">
        <f t="shared" si="17"/>
        <v>2.7635052322875886E-2</v>
      </c>
      <c r="K128" s="125">
        <f t="shared" si="17"/>
        <v>3.3129881141409134E-2</v>
      </c>
      <c r="L128" s="102">
        <v>1.8985651432075867E-2</v>
      </c>
      <c r="M128" s="96">
        <f>INDEX('Pace of change parameters'!$E$20:$I$20,1,$B$6)</f>
        <v>1.356605044543624E-2</v>
      </c>
      <c r="N128" s="107">
        <f>IF(INDEX('Pace of change parameters'!$E$28:$I$28,1,$B$6)=1,(1+L128)*D128,D128)</f>
        <v>240418.45561323254</v>
      </c>
      <c r="O128" s="93">
        <f>IF(K128&lt;INDEX('Pace of change parameters'!$E$16:$I$16,1,$B$6),1,IF(K128&gt;INDEX('Pace of change parameters'!$E$17:$I$17,1,$B$6),0,(K128-INDEX('Pace of change parameters'!$E$17:$I$17,1,$B$6))/(INDEX('Pace of change parameters'!$E$16:$I$16,1,$B$6)-INDEX('Pace of change parameters'!$E$17:$I$17,1,$B$6))))</f>
        <v>0</v>
      </c>
      <c r="P128" s="56">
        <v>1.8985651432075867E-2</v>
      </c>
      <c r="Q128" s="56">
        <v>1.356605044543624E-2</v>
      </c>
      <c r="R128" s="9">
        <f>IF(INDEX('Pace of change parameters'!$E$29:$I$29,1,$B$6)=1,D128*(1+P128),D128)</f>
        <v>240418.45561323254</v>
      </c>
      <c r="S128" s="102">
        <f>IF(P128&lt;INDEX('Pace of change parameters'!$E$22:$I$22,1,$B$6),INDEX('Pace of change parameters'!$E$22:$I$22,1,$B$6),P128)</f>
        <v>2.0783552784106655E-2</v>
      </c>
      <c r="T128" s="131">
        <v>1.5354389437165272E-2</v>
      </c>
      <c r="U128" s="116">
        <f t="shared" si="11"/>
        <v>240842.65066032935</v>
      </c>
      <c r="V128" s="130">
        <f>IF(J128&gt;INDEX('Pace of change parameters'!$E$24:$I$24,1,$B$6),0,IF(J128&lt;INDEX('Pace of change parameters'!$E$23:$I$23,1,$B$6),1,(J128-INDEX('Pace of change parameters'!$E$24:$I$24,1,$B$6))/(INDEX('Pace of change parameters'!$E$23:$I$23,1,$B$6)-INDEX('Pace of change parameters'!$E$24:$I$24,1,$B$6))))</f>
        <v>1</v>
      </c>
      <c r="W128" s="131">
        <f>MIN(S128, S128+(INDEX('Pace of change parameters'!$E$25:$I$25,1,$B$6)-S128)*(1-V128))</f>
        <v>2.0783552784106655E-2</v>
      </c>
      <c r="X128" s="131">
        <v>1.5354389437165272E-2</v>
      </c>
      <c r="Y128" s="107">
        <f t="shared" si="12"/>
        <v>240842.65066032935</v>
      </c>
      <c r="Z128" s="96">
        <v>0</v>
      </c>
      <c r="AA128" s="98">
        <f t="shared" si="15"/>
        <v>234650.085955338</v>
      </c>
      <c r="AB128" s="98">
        <f>IF(INDEX('Pace of change parameters'!$E$27:$I$27,1,$B$6)=1,MAX(AA128,Y128),Y128)</f>
        <v>240842.65066032935</v>
      </c>
      <c r="AC128" s="96">
        <f t="shared" si="13"/>
        <v>2.0783552784106707E-2</v>
      </c>
      <c r="AD128" s="142">
        <v>1.5354389437165272E-2</v>
      </c>
      <c r="AE128" s="55">
        <f>IF(ROUND(AB128,0)/D128 &gt; (1+'Pace of change parameters'!$H$25), ROUND(AB128,0), ROUNDUP(AB128,0))</f>
        <v>240843</v>
      </c>
      <c r="AF128" s="55">
        <v>1378.5692537364187</v>
      </c>
      <c r="AG128" s="16">
        <f t="shared" si="18"/>
        <v>2.0785033419655097E-2</v>
      </c>
      <c r="AH128" s="16">
        <f t="shared" si="18"/>
        <v>1.5355862197770742E-2</v>
      </c>
      <c r="AI128" s="55"/>
      <c r="AJ128" s="55">
        <v>234650.085955338</v>
      </c>
      <c r="AK128" s="55">
        <v>1343.1214271730412</v>
      </c>
      <c r="AL128" s="16">
        <f t="shared" si="16"/>
        <v>2.6392123486546293E-2</v>
      </c>
      <c r="AM128" s="57">
        <f t="shared" si="16"/>
        <v>2.6392123486546515E-2</v>
      </c>
      <c r="AN128" s="10"/>
    </row>
    <row r="129" spans="1:40" x14ac:dyDescent="0.2">
      <c r="A129" s="188" t="s">
        <v>305</v>
      </c>
      <c r="B129" s="188" t="s">
        <v>306</v>
      </c>
      <c r="D129" s="67">
        <v>248879</v>
      </c>
      <c r="E129" s="72">
        <v>1128.8939583226779</v>
      </c>
      <c r="F129" s="54"/>
      <c r="G129" s="87">
        <v>249768.26538023027</v>
      </c>
      <c r="H129" s="80">
        <v>1125.9010618712102</v>
      </c>
      <c r="I129" s="89"/>
      <c r="J129" s="102">
        <f t="shared" si="17"/>
        <v>-3.560361757233288E-3</v>
      </c>
      <c r="K129" s="125">
        <f t="shared" si="17"/>
        <v>2.6582233135952205E-3</v>
      </c>
      <c r="L129" s="102">
        <v>1.9891518108198003E-2</v>
      </c>
      <c r="M129" s="96">
        <f>INDEX('Pace of change parameters'!$E$20:$I$20,1,$B$6)</f>
        <v>1.356605044543624E-2</v>
      </c>
      <c r="N129" s="107">
        <f>IF(INDEX('Pace of change parameters'!$E$28:$I$28,1,$B$6)=1,(1+L129)*D129,D129)</f>
        <v>253829.58113525022</v>
      </c>
      <c r="O129" s="93">
        <f>IF(K129&lt;INDEX('Pace of change parameters'!$E$16:$I$16,1,$B$6),1,IF(K129&gt;INDEX('Pace of change parameters'!$E$17:$I$17,1,$B$6),0,(K129-INDEX('Pace of change parameters'!$E$17:$I$17,1,$B$6))/(INDEX('Pace of change parameters'!$E$16:$I$16,1,$B$6)-INDEX('Pace of change parameters'!$E$17:$I$17,1,$B$6))))</f>
        <v>0</v>
      </c>
      <c r="P129" s="56">
        <v>1.9891518108198003E-2</v>
      </c>
      <c r="Q129" s="56">
        <v>1.356605044543624E-2</v>
      </c>
      <c r="R129" s="9">
        <f>IF(INDEX('Pace of change parameters'!$E$29:$I$29,1,$B$6)=1,D129*(1+P129),D129)</f>
        <v>253829.58113525022</v>
      </c>
      <c r="S129" s="102">
        <f>IF(P129&lt;INDEX('Pace of change parameters'!$E$22:$I$22,1,$B$6),INDEX('Pace of change parameters'!$E$22:$I$22,1,$B$6),P129)</f>
        <v>2.0783552784106655E-2</v>
      </c>
      <c r="T129" s="131">
        <v>1.4452552634412363E-2</v>
      </c>
      <c r="U129" s="116">
        <f t="shared" si="11"/>
        <v>254051.58983335568</v>
      </c>
      <c r="V129" s="130">
        <f>IF(J129&gt;INDEX('Pace of change parameters'!$E$24:$I$24,1,$B$6),0,IF(J129&lt;INDEX('Pace of change parameters'!$E$23:$I$23,1,$B$6),1,(J129-INDEX('Pace of change parameters'!$E$24:$I$24,1,$B$6))/(INDEX('Pace of change parameters'!$E$23:$I$23,1,$B$6)-INDEX('Pace of change parameters'!$E$24:$I$24,1,$B$6))))</f>
        <v>1</v>
      </c>
      <c r="W129" s="131">
        <f>MIN(S129, S129+(INDEX('Pace of change parameters'!$E$25:$I$25,1,$B$6)-S129)*(1-V129))</f>
        <v>2.0783552784106655E-2</v>
      </c>
      <c r="X129" s="131">
        <v>1.4452552634412363E-2</v>
      </c>
      <c r="Y129" s="107">
        <f t="shared" si="12"/>
        <v>254051.58983335568</v>
      </c>
      <c r="Z129" s="96">
        <v>0</v>
      </c>
      <c r="AA129" s="98">
        <f t="shared" si="15"/>
        <v>255268.45537346936</v>
      </c>
      <c r="AB129" s="98">
        <f>IF(INDEX('Pace of change parameters'!$E$27:$I$27,1,$B$6)=1,MAX(AA129,Y129),Y129)</f>
        <v>254051.58983335568</v>
      </c>
      <c r="AC129" s="96">
        <f t="shared" si="13"/>
        <v>2.0783552784106707E-2</v>
      </c>
      <c r="AD129" s="142">
        <v>1.4452552634412363E-2</v>
      </c>
      <c r="AE129" s="55">
        <f>IF(ROUND(AB129,0)/D129 &gt; (1+'Pace of change parameters'!$H$25), ROUND(AB129,0), ROUNDUP(AB129,0))</f>
        <v>254052</v>
      </c>
      <c r="AF129" s="55">
        <v>1145.2112066161037</v>
      </c>
      <c r="AG129" s="16">
        <f t="shared" si="18"/>
        <v>2.0785200840569118E-2</v>
      </c>
      <c r="AH129" s="16">
        <f t="shared" si="18"/>
        <v>1.4454190469466388E-2</v>
      </c>
      <c r="AI129" s="55"/>
      <c r="AJ129" s="55">
        <v>255268.45537346936</v>
      </c>
      <c r="AK129" s="55">
        <v>1150.6947230853521</v>
      </c>
      <c r="AL129" s="16">
        <f t="shared" si="16"/>
        <v>-4.7653963811926658E-3</v>
      </c>
      <c r="AM129" s="57">
        <f t="shared" si="16"/>
        <v>-4.7653963811925548E-3</v>
      </c>
      <c r="AN129" s="10"/>
    </row>
    <row r="130" spans="1:40" x14ac:dyDescent="0.2">
      <c r="A130" s="188" t="s">
        <v>307</v>
      </c>
      <c r="B130" s="188" t="s">
        <v>308</v>
      </c>
      <c r="D130" s="67">
        <v>279179</v>
      </c>
      <c r="E130" s="72">
        <v>1161.5479417452068</v>
      </c>
      <c r="F130" s="54"/>
      <c r="G130" s="87">
        <v>280660.64045523305</v>
      </c>
      <c r="H130" s="80">
        <v>1156.9495565541656</v>
      </c>
      <c r="I130" s="89"/>
      <c r="J130" s="102">
        <f t="shared" si="17"/>
        <v>-5.2791173455238871E-3</v>
      </c>
      <c r="K130" s="125">
        <f t="shared" si="17"/>
        <v>3.974577080730235E-3</v>
      </c>
      <c r="L130" s="102">
        <v>2.2995057793324891E-2</v>
      </c>
      <c r="M130" s="96">
        <f>INDEX('Pace of change parameters'!$E$20:$I$20,1,$B$6)</f>
        <v>1.356605044543624E-2</v>
      </c>
      <c r="N130" s="107">
        <f>IF(INDEX('Pace of change parameters'!$E$28:$I$28,1,$B$6)=1,(1+L130)*D130,D130)</f>
        <v>285598.73723968264</v>
      </c>
      <c r="O130" s="93">
        <f>IF(K130&lt;INDEX('Pace of change parameters'!$E$16:$I$16,1,$B$6),1,IF(K130&gt;INDEX('Pace of change parameters'!$E$17:$I$17,1,$B$6),0,(K130-INDEX('Pace of change parameters'!$E$17:$I$17,1,$B$6))/(INDEX('Pace of change parameters'!$E$16:$I$16,1,$B$6)-INDEX('Pace of change parameters'!$E$17:$I$17,1,$B$6))))</f>
        <v>0</v>
      </c>
      <c r="P130" s="56">
        <v>2.2995057793324891E-2</v>
      </c>
      <c r="Q130" s="56">
        <v>1.356605044543624E-2</v>
      </c>
      <c r="R130" s="9">
        <f>IF(INDEX('Pace of change parameters'!$E$29:$I$29,1,$B$6)=1,D130*(1+P130),D130)</f>
        <v>285598.73723968264</v>
      </c>
      <c r="S130" s="102">
        <f>IF(P130&lt;INDEX('Pace of change parameters'!$E$22:$I$22,1,$B$6),INDEX('Pace of change parameters'!$E$22:$I$22,1,$B$6),P130)</f>
        <v>2.2995057793324891E-2</v>
      </c>
      <c r="T130" s="131">
        <v>1.356605044543624E-2</v>
      </c>
      <c r="U130" s="116">
        <f t="shared" si="11"/>
        <v>285598.73723968264</v>
      </c>
      <c r="V130" s="130">
        <f>IF(J130&gt;INDEX('Pace of change parameters'!$E$24:$I$24,1,$B$6),0,IF(J130&lt;INDEX('Pace of change parameters'!$E$23:$I$23,1,$B$6),1,(J130-INDEX('Pace of change parameters'!$E$24:$I$24,1,$B$6))/(INDEX('Pace of change parameters'!$E$23:$I$23,1,$B$6)-INDEX('Pace of change parameters'!$E$24:$I$24,1,$B$6))))</f>
        <v>1</v>
      </c>
      <c r="W130" s="131">
        <f>MIN(S130, S130+(INDEX('Pace of change parameters'!$E$25:$I$25,1,$B$6)-S130)*(1-V130))</f>
        <v>2.2995057793324891E-2</v>
      </c>
      <c r="X130" s="131">
        <v>1.356605044543624E-2</v>
      </c>
      <c r="Y130" s="107">
        <f t="shared" si="12"/>
        <v>285598.73723968264</v>
      </c>
      <c r="Z130" s="96">
        <v>0</v>
      </c>
      <c r="AA130" s="98">
        <f t="shared" si="15"/>
        <v>286841.11676105176</v>
      </c>
      <c r="AB130" s="98">
        <f>IF(INDEX('Pace of change parameters'!$E$27:$I$27,1,$B$6)=1,MAX(AA130,Y130),Y130)</f>
        <v>285598.73723968264</v>
      </c>
      <c r="AC130" s="96">
        <f t="shared" si="13"/>
        <v>2.2995057793324891E-2</v>
      </c>
      <c r="AD130" s="142">
        <v>1.356605044543624E-2</v>
      </c>
      <c r="AE130" s="55">
        <f>IF(ROUND(AB130,0)/D130 &gt; (1+'Pace of change parameters'!$H$25), ROUND(AB130,0), ROUNDUP(AB130,0))</f>
        <v>285599</v>
      </c>
      <c r="AF130" s="55">
        <v>1177.306642877905</v>
      </c>
      <c r="AG130" s="16">
        <f t="shared" si="18"/>
        <v>2.2995998982731525E-2</v>
      </c>
      <c r="AH130" s="16">
        <f t="shared" si="18"/>
        <v>1.3566982959843266E-2</v>
      </c>
      <c r="AI130" s="55"/>
      <c r="AJ130" s="55">
        <v>286841.11676105176</v>
      </c>
      <c r="AK130" s="55">
        <v>1182.4269420176647</v>
      </c>
      <c r="AL130" s="16">
        <f t="shared" si="16"/>
        <v>-4.3303302367438956E-3</v>
      </c>
      <c r="AM130" s="57">
        <f t="shared" si="16"/>
        <v>-4.3303302367438956E-3</v>
      </c>
      <c r="AN130" s="10"/>
    </row>
    <row r="131" spans="1:40" x14ac:dyDescent="0.2">
      <c r="A131" s="188" t="s">
        <v>309</v>
      </c>
      <c r="B131" s="188" t="s">
        <v>310</v>
      </c>
      <c r="D131" s="67">
        <v>249352</v>
      </c>
      <c r="E131" s="72">
        <v>1315.9771582593705</v>
      </c>
      <c r="F131" s="54"/>
      <c r="G131" s="87">
        <v>250548.7657738066</v>
      </c>
      <c r="H131" s="80">
        <v>1312.3170388510916</v>
      </c>
      <c r="I131" s="89"/>
      <c r="J131" s="102">
        <f t="shared" si="17"/>
        <v>-4.776578204687798E-3</v>
      </c>
      <c r="K131" s="125">
        <f t="shared" si="17"/>
        <v>2.7890511971735421E-3</v>
      </c>
      <c r="L131" s="102">
        <v>2.1271119421953699E-2</v>
      </c>
      <c r="M131" s="96">
        <f>INDEX('Pace of change parameters'!$E$20:$I$20,1,$B$6)</f>
        <v>1.356605044543624E-2</v>
      </c>
      <c r="N131" s="107">
        <f>IF(INDEX('Pace of change parameters'!$E$28:$I$28,1,$B$6)=1,(1+L131)*D131,D131)</f>
        <v>254655.996170103</v>
      </c>
      <c r="O131" s="93">
        <f>IF(K131&lt;INDEX('Pace of change parameters'!$E$16:$I$16,1,$B$6),1,IF(K131&gt;INDEX('Pace of change parameters'!$E$17:$I$17,1,$B$6),0,(K131-INDEX('Pace of change parameters'!$E$17:$I$17,1,$B$6))/(INDEX('Pace of change parameters'!$E$16:$I$16,1,$B$6)-INDEX('Pace of change parameters'!$E$17:$I$17,1,$B$6))))</f>
        <v>0</v>
      </c>
      <c r="P131" s="56">
        <v>2.1271119421953699E-2</v>
      </c>
      <c r="Q131" s="56">
        <v>1.356605044543624E-2</v>
      </c>
      <c r="R131" s="9">
        <f>IF(INDEX('Pace of change parameters'!$E$29:$I$29,1,$B$6)=1,D131*(1+P131),D131)</f>
        <v>254655.996170103</v>
      </c>
      <c r="S131" s="102">
        <f>IF(P131&lt;INDEX('Pace of change parameters'!$E$22:$I$22,1,$B$6),INDEX('Pace of change parameters'!$E$22:$I$22,1,$B$6),P131)</f>
        <v>2.1271119421953699E-2</v>
      </c>
      <c r="T131" s="131">
        <v>1.356605044543624E-2</v>
      </c>
      <c r="U131" s="116">
        <f t="shared" si="11"/>
        <v>254655.996170103</v>
      </c>
      <c r="V131" s="130">
        <f>IF(J131&gt;INDEX('Pace of change parameters'!$E$24:$I$24,1,$B$6),0,IF(J131&lt;INDEX('Pace of change parameters'!$E$23:$I$23,1,$B$6),1,(J131-INDEX('Pace of change parameters'!$E$24:$I$24,1,$B$6))/(INDEX('Pace of change parameters'!$E$23:$I$23,1,$B$6)-INDEX('Pace of change parameters'!$E$24:$I$24,1,$B$6))))</f>
        <v>1</v>
      </c>
      <c r="W131" s="131">
        <f>MIN(S131, S131+(INDEX('Pace of change parameters'!$E$25:$I$25,1,$B$6)-S131)*(1-V131))</f>
        <v>2.1271119421953699E-2</v>
      </c>
      <c r="X131" s="131">
        <v>1.356605044543624E-2</v>
      </c>
      <c r="Y131" s="107">
        <f t="shared" si="12"/>
        <v>254655.996170103</v>
      </c>
      <c r="Z131" s="96">
        <v>0</v>
      </c>
      <c r="AA131" s="98">
        <f t="shared" si="15"/>
        <v>256066.14330064983</v>
      </c>
      <c r="AB131" s="98">
        <f>IF(INDEX('Pace of change parameters'!$E$27:$I$27,1,$B$6)=1,MAX(AA131,Y131),Y131)</f>
        <v>254655.996170103</v>
      </c>
      <c r="AC131" s="96">
        <f t="shared" si="13"/>
        <v>2.1271119421953699E-2</v>
      </c>
      <c r="AD131" s="142">
        <v>1.356605044543624E-2</v>
      </c>
      <c r="AE131" s="55">
        <f>IF(ROUND(AB131,0)/D131 &gt; (1+'Pace of change parameters'!$H$25), ROUND(AB131,0), ROUNDUP(AB131,0))</f>
        <v>254656</v>
      </c>
      <c r="AF131" s="55">
        <v>1333.8297908334823</v>
      </c>
      <c r="AG131" s="16">
        <f t="shared" si="18"/>
        <v>2.1271134781353229E-2</v>
      </c>
      <c r="AH131" s="16">
        <f t="shared" si="18"/>
        <v>1.3566065688955575E-2</v>
      </c>
      <c r="AI131" s="55"/>
      <c r="AJ131" s="55">
        <v>256066.14330064983</v>
      </c>
      <c r="AK131" s="55">
        <v>1341.2157984035023</v>
      </c>
      <c r="AL131" s="16">
        <f t="shared" si="16"/>
        <v>-5.506949425149732E-3</v>
      </c>
      <c r="AM131" s="57">
        <f t="shared" si="16"/>
        <v>-5.506949425149732E-3</v>
      </c>
      <c r="AN131" s="10"/>
    </row>
    <row r="132" spans="1:40" x14ac:dyDescent="0.2">
      <c r="A132" s="188" t="s">
        <v>311</v>
      </c>
      <c r="B132" s="188" t="s">
        <v>312</v>
      </c>
      <c r="D132" s="67">
        <v>211000</v>
      </c>
      <c r="E132" s="72">
        <v>1199.3042877912196</v>
      </c>
      <c r="F132" s="54"/>
      <c r="G132" s="87">
        <v>212090.56656013153</v>
      </c>
      <c r="H132" s="80">
        <v>1193.124611757695</v>
      </c>
      <c r="I132" s="89"/>
      <c r="J132" s="102">
        <f t="shared" si="17"/>
        <v>-5.1419852274398048E-3</v>
      </c>
      <c r="K132" s="125">
        <f t="shared" si="17"/>
        <v>5.1794053803155826E-3</v>
      </c>
      <c r="L132" s="102">
        <v>2.4081532009706086E-2</v>
      </c>
      <c r="M132" s="96">
        <f>INDEX('Pace of change parameters'!$E$20:$I$20,1,$B$6)</f>
        <v>1.356605044543624E-2</v>
      </c>
      <c r="N132" s="107">
        <f>IF(INDEX('Pace of change parameters'!$E$28:$I$28,1,$B$6)=1,(1+L132)*D132,D132)</f>
        <v>216081.20325404798</v>
      </c>
      <c r="O132" s="93">
        <f>IF(K132&lt;INDEX('Pace of change parameters'!$E$16:$I$16,1,$B$6),1,IF(K132&gt;INDEX('Pace of change parameters'!$E$17:$I$17,1,$B$6),0,(K132-INDEX('Pace of change parameters'!$E$17:$I$17,1,$B$6))/(INDEX('Pace of change parameters'!$E$16:$I$16,1,$B$6)-INDEX('Pace of change parameters'!$E$17:$I$17,1,$B$6))))</f>
        <v>0</v>
      </c>
      <c r="P132" s="56">
        <v>2.4081532009706086E-2</v>
      </c>
      <c r="Q132" s="56">
        <v>1.356605044543624E-2</v>
      </c>
      <c r="R132" s="9">
        <f>IF(INDEX('Pace of change parameters'!$E$29:$I$29,1,$B$6)=1,D132*(1+P132),D132)</f>
        <v>216081.20325404798</v>
      </c>
      <c r="S132" s="102">
        <f>IF(P132&lt;INDEX('Pace of change parameters'!$E$22:$I$22,1,$B$6),INDEX('Pace of change parameters'!$E$22:$I$22,1,$B$6),P132)</f>
        <v>2.4081532009706086E-2</v>
      </c>
      <c r="T132" s="131">
        <v>1.356605044543624E-2</v>
      </c>
      <c r="U132" s="116">
        <f t="shared" si="11"/>
        <v>216081.20325404798</v>
      </c>
      <c r="V132" s="130">
        <f>IF(J132&gt;INDEX('Pace of change parameters'!$E$24:$I$24,1,$B$6),0,IF(J132&lt;INDEX('Pace of change parameters'!$E$23:$I$23,1,$B$6),1,(J132-INDEX('Pace of change parameters'!$E$24:$I$24,1,$B$6))/(INDEX('Pace of change parameters'!$E$23:$I$23,1,$B$6)-INDEX('Pace of change parameters'!$E$24:$I$24,1,$B$6))))</f>
        <v>1</v>
      </c>
      <c r="W132" s="131">
        <f>MIN(S132, S132+(INDEX('Pace of change parameters'!$E$25:$I$25,1,$B$6)-S132)*(1-V132))</f>
        <v>2.4081532009706086E-2</v>
      </c>
      <c r="X132" s="131">
        <v>1.356605044543624E-2</v>
      </c>
      <c r="Y132" s="107">
        <f t="shared" si="12"/>
        <v>216081.20325404798</v>
      </c>
      <c r="Z132" s="96">
        <v>0</v>
      </c>
      <c r="AA132" s="98">
        <f t="shared" si="15"/>
        <v>216761.04945786309</v>
      </c>
      <c r="AB132" s="98">
        <f>IF(INDEX('Pace of change parameters'!$E$27:$I$27,1,$B$6)=1,MAX(AA132,Y132),Y132)</f>
        <v>216081.20325404798</v>
      </c>
      <c r="AC132" s="96">
        <f t="shared" si="13"/>
        <v>2.4081532009706086E-2</v>
      </c>
      <c r="AD132" s="142">
        <v>1.356605044543624E-2</v>
      </c>
      <c r="AE132" s="55">
        <f>IF(ROUND(AB132,0)/D132 &gt; (1+'Pace of change parameters'!$H$25), ROUND(AB132,0), ROUNDUP(AB132,0))</f>
        <v>216081</v>
      </c>
      <c r="AF132" s="55">
        <v>1215.5729668444271</v>
      </c>
      <c r="AG132" s="16">
        <f t="shared" si="18"/>
        <v>2.4080568720379114E-2</v>
      </c>
      <c r="AH132" s="16">
        <f t="shared" si="18"/>
        <v>1.3565097047363972E-2</v>
      </c>
      <c r="AI132" s="55"/>
      <c r="AJ132" s="55">
        <v>216761.04945786309</v>
      </c>
      <c r="AK132" s="55">
        <v>1219.3986143427985</v>
      </c>
      <c r="AL132" s="16">
        <f t="shared" si="16"/>
        <v>-3.1373231471426566E-3</v>
      </c>
      <c r="AM132" s="57">
        <f t="shared" si="16"/>
        <v>-3.1373231471426566E-3</v>
      </c>
      <c r="AN132" s="10"/>
    </row>
    <row r="133" spans="1:40" x14ac:dyDescent="0.2">
      <c r="A133" s="188" t="s">
        <v>313</v>
      </c>
      <c r="B133" s="188" t="s">
        <v>314</v>
      </c>
      <c r="D133" s="67">
        <v>393899</v>
      </c>
      <c r="E133" s="72">
        <v>1259.6418880166111</v>
      </c>
      <c r="F133" s="54"/>
      <c r="G133" s="87">
        <v>395776.84051902656</v>
      </c>
      <c r="H133" s="80">
        <v>1252.3725146111115</v>
      </c>
      <c r="I133" s="89"/>
      <c r="J133" s="102">
        <f t="shared" si="17"/>
        <v>-4.7446953100235278E-3</v>
      </c>
      <c r="K133" s="125">
        <f t="shared" si="17"/>
        <v>5.8044817501898827E-3</v>
      </c>
      <c r="L133" s="102">
        <v>2.430931167497663E-2</v>
      </c>
      <c r="M133" s="96">
        <f>INDEX('Pace of change parameters'!$E$20:$I$20,1,$B$6)</f>
        <v>1.356605044543624E-2</v>
      </c>
      <c r="N133" s="107">
        <f>IF(INDEX('Pace of change parameters'!$E$28:$I$28,1,$B$6)=1,(1+L133)*D133,D133)</f>
        <v>403474.41355946159</v>
      </c>
      <c r="O133" s="93">
        <f>IF(K133&lt;INDEX('Pace of change parameters'!$E$16:$I$16,1,$B$6),1,IF(K133&gt;INDEX('Pace of change parameters'!$E$17:$I$17,1,$B$6),0,(K133-INDEX('Pace of change parameters'!$E$17:$I$17,1,$B$6))/(INDEX('Pace of change parameters'!$E$16:$I$16,1,$B$6)-INDEX('Pace of change parameters'!$E$17:$I$17,1,$B$6))))</f>
        <v>0</v>
      </c>
      <c r="P133" s="56">
        <v>2.430931167497663E-2</v>
      </c>
      <c r="Q133" s="56">
        <v>1.356605044543624E-2</v>
      </c>
      <c r="R133" s="9">
        <f>IF(INDEX('Pace of change parameters'!$E$29:$I$29,1,$B$6)=1,D133*(1+P133),D133)</f>
        <v>403474.41355946159</v>
      </c>
      <c r="S133" s="102">
        <f>IF(P133&lt;INDEX('Pace of change parameters'!$E$22:$I$22,1,$B$6),INDEX('Pace of change parameters'!$E$22:$I$22,1,$B$6),P133)</f>
        <v>2.430931167497663E-2</v>
      </c>
      <c r="T133" s="131">
        <v>1.356605044543624E-2</v>
      </c>
      <c r="U133" s="116">
        <f t="shared" si="11"/>
        <v>403474.41355946159</v>
      </c>
      <c r="V133" s="130">
        <f>IF(J133&gt;INDEX('Pace of change parameters'!$E$24:$I$24,1,$B$6),0,IF(J133&lt;INDEX('Pace of change parameters'!$E$23:$I$23,1,$B$6),1,(J133-INDEX('Pace of change parameters'!$E$24:$I$24,1,$B$6))/(INDEX('Pace of change parameters'!$E$23:$I$23,1,$B$6)-INDEX('Pace of change parameters'!$E$24:$I$24,1,$B$6))))</f>
        <v>1</v>
      </c>
      <c r="W133" s="131">
        <f>MIN(S133, S133+(INDEX('Pace of change parameters'!$E$25:$I$25,1,$B$6)-S133)*(1-V133))</f>
        <v>2.430931167497663E-2</v>
      </c>
      <c r="X133" s="131">
        <v>1.356605044543624E-2</v>
      </c>
      <c r="Y133" s="107">
        <f t="shared" si="12"/>
        <v>403474.41355946159</v>
      </c>
      <c r="Z133" s="96">
        <v>0</v>
      </c>
      <c r="AA133" s="98">
        <f t="shared" si="15"/>
        <v>404492.31049462437</v>
      </c>
      <c r="AB133" s="98">
        <f>IF(INDEX('Pace of change parameters'!$E$27:$I$27,1,$B$6)=1,MAX(AA133,Y133),Y133)</f>
        <v>403474.41355946159</v>
      </c>
      <c r="AC133" s="96">
        <f t="shared" si="13"/>
        <v>2.430931167497663E-2</v>
      </c>
      <c r="AD133" s="142">
        <v>1.356605044543624E-2</v>
      </c>
      <c r="AE133" s="55">
        <f>IF(ROUND(AB133,0)/D133 &gt; (1+'Pace of change parameters'!$H$25), ROUND(AB133,0), ROUNDUP(AB133,0))</f>
        <v>403474</v>
      </c>
      <c r="AF133" s="55">
        <v>1276.728944769854</v>
      </c>
      <c r="AG133" s="16">
        <f t="shared" si="18"/>
        <v>2.4308261762532979E-2</v>
      </c>
      <c r="AH133" s="16">
        <f t="shared" si="18"/>
        <v>1.3565011544787176E-2</v>
      </c>
      <c r="AI133" s="55"/>
      <c r="AJ133" s="55">
        <v>404492.31049462437</v>
      </c>
      <c r="AK133" s="55">
        <v>1279.9512254700971</v>
      </c>
      <c r="AL133" s="16">
        <f t="shared" si="16"/>
        <v>-2.5175027267617667E-3</v>
      </c>
      <c r="AM133" s="57">
        <f t="shared" si="16"/>
        <v>-2.5175027267618777E-3</v>
      </c>
      <c r="AN133" s="10"/>
    </row>
    <row r="134" spans="1:40" x14ac:dyDescent="0.2">
      <c r="A134" s="188" t="s">
        <v>315</v>
      </c>
      <c r="B134" s="188" t="s">
        <v>316</v>
      </c>
      <c r="D134" s="67">
        <v>246181</v>
      </c>
      <c r="E134" s="72">
        <v>1405.774608366647</v>
      </c>
      <c r="F134" s="54"/>
      <c r="G134" s="87">
        <v>245750.60337560103</v>
      </c>
      <c r="H134" s="80">
        <v>1394.3080502330713</v>
      </c>
      <c r="I134" s="89"/>
      <c r="J134" s="102">
        <f t="shared" si="17"/>
        <v>1.7513553109822499E-3</v>
      </c>
      <c r="K134" s="125">
        <f t="shared" si="17"/>
        <v>8.2238341316749342E-3</v>
      </c>
      <c r="L134" s="102">
        <v>2.011486593752454E-2</v>
      </c>
      <c r="M134" s="96">
        <f>INDEX('Pace of change parameters'!$E$20:$I$20,1,$B$6)</f>
        <v>1.356605044543624E-2</v>
      </c>
      <c r="N134" s="107">
        <f>IF(INDEX('Pace of change parameters'!$E$28:$I$28,1,$B$6)=1,(1+L134)*D134,D134)</f>
        <v>251132.89781136572</v>
      </c>
      <c r="O134" s="93">
        <f>IF(K134&lt;INDEX('Pace of change parameters'!$E$16:$I$16,1,$B$6),1,IF(K134&gt;INDEX('Pace of change parameters'!$E$17:$I$17,1,$B$6),0,(K134-INDEX('Pace of change parameters'!$E$17:$I$17,1,$B$6))/(INDEX('Pace of change parameters'!$E$16:$I$16,1,$B$6)-INDEX('Pace of change parameters'!$E$17:$I$17,1,$B$6))))</f>
        <v>0</v>
      </c>
      <c r="P134" s="56">
        <v>2.011486593752454E-2</v>
      </c>
      <c r="Q134" s="56">
        <v>1.356605044543624E-2</v>
      </c>
      <c r="R134" s="9">
        <f>IF(INDEX('Pace of change parameters'!$E$29:$I$29,1,$B$6)=1,D134*(1+P134),D134)</f>
        <v>251132.89781136572</v>
      </c>
      <c r="S134" s="102">
        <f>IF(P134&lt;INDEX('Pace of change parameters'!$E$22:$I$22,1,$B$6),INDEX('Pace of change parameters'!$E$22:$I$22,1,$B$6),P134)</f>
        <v>2.0783552784106655E-2</v>
      </c>
      <c r="T134" s="131">
        <v>1.4230444533500197E-2</v>
      </c>
      <c r="U134" s="116">
        <f t="shared" si="11"/>
        <v>251297.51580794418</v>
      </c>
      <c r="V134" s="130">
        <f>IF(J134&gt;INDEX('Pace of change parameters'!$E$24:$I$24,1,$B$6),0,IF(J134&lt;INDEX('Pace of change parameters'!$E$23:$I$23,1,$B$6),1,(J134-INDEX('Pace of change parameters'!$E$24:$I$24,1,$B$6))/(INDEX('Pace of change parameters'!$E$23:$I$23,1,$B$6)-INDEX('Pace of change parameters'!$E$24:$I$24,1,$B$6))))</f>
        <v>1</v>
      </c>
      <c r="W134" s="131">
        <f>MIN(S134, S134+(INDEX('Pace of change parameters'!$E$25:$I$25,1,$B$6)-S134)*(1-V134))</f>
        <v>2.0783552784106655E-2</v>
      </c>
      <c r="X134" s="131">
        <v>1.4230444533500197E-2</v>
      </c>
      <c r="Y134" s="107">
        <f t="shared" si="12"/>
        <v>251297.51580794418</v>
      </c>
      <c r="Z134" s="96">
        <v>0</v>
      </c>
      <c r="AA134" s="98">
        <f t="shared" si="15"/>
        <v>251162.31974181454</v>
      </c>
      <c r="AB134" s="98">
        <f>IF(INDEX('Pace of change parameters'!$E$27:$I$27,1,$B$6)=1,MAX(AA134,Y134),Y134)</f>
        <v>251297.51580794418</v>
      </c>
      <c r="AC134" s="96">
        <f t="shared" si="13"/>
        <v>2.0783552784106707E-2</v>
      </c>
      <c r="AD134" s="142">
        <v>1.4230444533500197E-2</v>
      </c>
      <c r="AE134" s="55">
        <f>IF(ROUND(AB134,0)/D134 &gt; (1+'Pace of change parameters'!$H$25), ROUND(AB134,0), ROUNDUP(AB134,0))</f>
        <v>251298</v>
      </c>
      <c r="AF134" s="55">
        <v>1425.7821531039951</v>
      </c>
      <c r="AG134" s="16">
        <f t="shared" si="18"/>
        <v>2.0785519597369406E-2</v>
      </c>
      <c r="AH134" s="16">
        <f t="shared" si="18"/>
        <v>1.4232398720442463E-2</v>
      </c>
      <c r="AI134" s="55"/>
      <c r="AJ134" s="55">
        <v>251162.31974181454</v>
      </c>
      <c r="AK134" s="55">
        <v>1425.0123479696554</v>
      </c>
      <c r="AL134" s="16">
        <f t="shared" si="16"/>
        <v>5.402094483157871E-4</v>
      </c>
      <c r="AM134" s="57">
        <f t="shared" si="16"/>
        <v>5.402094483157871E-4</v>
      </c>
      <c r="AN134" s="10"/>
    </row>
    <row r="135" spans="1:40" x14ac:dyDescent="0.2">
      <c r="A135" s="188" t="s">
        <v>317</v>
      </c>
      <c r="B135" s="188" t="s">
        <v>318</v>
      </c>
      <c r="D135" s="67">
        <v>307727</v>
      </c>
      <c r="E135" s="72">
        <v>1227.0125998419339</v>
      </c>
      <c r="F135" s="54"/>
      <c r="G135" s="87">
        <v>310115.93350149336</v>
      </c>
      <c r="H135" s="80">
        <v>1227.8258727215557</v>
      </c>
      <c r="I135" s="89"/>
      <c r="J135" s="102">
        <f t="shared" si="17"/>
        <v>-7.7033562078546725E-3</v>
      </c>
      <c r="K135" s="125">
        <f t="shared" si="17"/>
        <v>-6.623682540742859E-4</v>
      </c>
      <c r="L135" s="102">
        <v>2.0757958627524165E-2</v>
      </c>
      <c r="M135" s="96">
        <f>INDEX('Pace of change parameters'!$E$20:$I$20,1,$B$6)</f>
        <v>1.356605044543624E-2</v>
      </c>
      <c r="N135" s="107">
        <f>IF(INDEX('Pace of change parameters'!$E$28:$I$28,1,$B$6)=1,(1+L135)*D135,D135)</f>
        <v>314114.78433457215</v>
      </c>
      <c r="O135" s="93">
        <f>IF(K135&lt;INDEX('Pace of change parameters'!$E$16:$I$16,1,$B$6),1,IF(K135&gt;INDEX('Pace of change parameters'!$E$17:$I$17,1,$B$6),0,(K135-INDEX('Pace of change parameters'!$E$17:$I$17,1,$B$6))/(INDEX('Pace of change parameters'!$E$16:$I$16,1,$B$6)-INDEX('Pace of change parameters'!$E$17:$I$17,1,$B$6))))</f>
        <v>0</v>
      </c>
      <c r="P135" s="56">
        <v>2.0757958627524165E-2</v>
      </c>
      <c r="Q135" s="56">
        <v>1.356605044543624E-2</v>
      </c>
      <c r="R135" s="9">
        <f>IF(INDEX('Pace of change parameters'!$E$29:$I$29,1,$B$6)=1,D135*(1+P135),D135)</f>
        <v>314114.78433457215</v>
      </c>
      <c r="S135" s="102">
        <f>IF(P135&lt;INDEX('Pace of change parameters'!$E$22:$I$22,1,$B$6),INDEX('Pace of change parameters'!$E$22:$I$22,1,$B$6),P135)</f>
        <v>2.0783552784106655E-2</v>
      </c>
      <c r="T135" s="131">
        <v>1.3591464274427478E-2</v>
      </c>
      <c r="U135" s="116">
        <f t="shared" si="11"/>
        <v>314122.66034759482</v>
      </c>
      <c r="V135" s="130">
        <f>IF(J135&gt;INDEX('Pace of change parameters'!$E$24:$I$24,1,$B$6),0,IF(J135&lt;INDEX('Pace of change parameters'!$E$23:$I$23,1,$B$6),1,(J135-INDEX('Pace of change parameters'!$E$24:$I$24,1,$B$6))/(INDEX('Pace of change parameters'!$E$23:$I$23,1,$B$6)-INDEX('Pace of change parameters'!$E$24:$I$24,1,$B$6))))</f>
        <v>1</v>
      </c>
      <c r="W135" s="131">
        <f>MIN(S135, S135+(INDEX('Pace of change parameters'!$E$25:$I$25,1,$B$6)-S135)*(1-V135))</f>
        <v>2.0783552784106655E-2</v>
      </c>
      <c r="X135" s="131">
        <v>1.3591464274427478E-2</v>
      </c>
      <c r="Y135" s="107">
        <f t="shared" si="12"/>
        <v>314122.66034759482</v>
      </c>
      <c r="Z135" s="96">
        <v>0</v>
      </c>
      <c r="AA135" s="98">
        <f t="shared" si="15"/>
        <v>316945.04988900671</v>
      </c>
      <c r="AB135" s="98">
        <f>IF(INDEX('Pace of change parameters'!$E$27:$I$27,1,$B$6)=1,MAX(AA135,Y135),Y135)</f>
        <v>314122.66034759482</v>
      </c>
      <c r="AC135" s="96">
        <f t="shared" si="13"/>
        <v>2.0783552784106707E-2</v>
      </c>
      <c r="AD135" s="142">
        <v>1.3591464274427478E-2</v>
      </c>
      <c r="AE135" s="55">
        <f>IF(ROUND(AB135,0)/D135 &gt; (1+'Pace of change parameters'!$H$25), ROUND(AB135,0), ROUNDUP(AB135,0))</f>
        <v>314123</v>
      </c>
      <c r="AF135" s="55">
        <v>1243.6908425250456</v>
      </c>
      <c r="AG135" s="16">
        <f t="shared" si="18"/>
        <v>2.0784656529976298E-2</v>
      </c>
      <c r="AH135" s="16">
        <f t="shared" si="18"/>
        <v>1.3592560243684604E-2</v>
      </c>
      <c r="AI135" s="55"/>
      <c r="AJ135" s="55">
        <v>316945.04988900671</v>
      </c>
      <c r="AK135" s="55">
        <v>1254.8640377514585</v>
      </c>
      <c r="AL135" s="16">
        <f t="shared" si="16"/>
        <v>-8.9039090214375616E-3</v>
      </c>
      <c r="AM135" s="57">
        <f t="shared" si="16"/>
        <v>-8.9039090214376726E-3</v>
      </c>
      <c r="AN135" s="10"/>
    </row>
    <row r="136" spans="1:40" x14ac:dyDescent="0.2">
      <c r="A136" s="188" t="s">
        <v>319</v>
      </c>
      <c r="B136" s="188" t="s">
        <v>320</v>
      </c>
      <c r="D136" s="67">
        <v>278683</v>
      </c>
      <c r="E136" s="72">
        <v>1230.0523344958417</v>
      </c>
      <c r="F136" s="54"/>
      <c r="G136" s="87">
        <v>278131.3036957226</v>
      </c>
      <c r="H136" s="80">
        <v>1205.9771271959016</v>
      </c>
      <c r="I136" s="89"/>
      <c r="J136" s="102">
        <f t="shared" si="17"/>
        <v>1.9835822036089468E-3</v>
      </c>
      <c r="K136" s="125">
        <f t="shared" si="17"/>
        <v>1.9963237077239571E-2</v>
      </c>
      <c r="L136" s="102">
        <v>3.1753541839815824E-2</v>
      </c>
      <c r="M136" s="96">
        <f>INDEX('Pace of change parameters'!$E$20:$I$20,1,$B$6)</f>
        <v>1.356605044543624E-2</v>
      </c>
      <c r="N136" s="107">
        <f>IF(INDEX('Pace of change parameters'!$E$28:$I$28,1,$B$6)=1,(1+L136)*D136,D136)</f>
        <v>287532.17230054538</v>
      </c>
      <c r="O136" s="93">
        <f>IF(K136&lt;INDEX('Pace of change parameters'!$E$16:$I$16,1,$B$6),1,IF(K136&gt;INDEX('Pace of change parameters'!$E$17:$I$17,1,$B$6),0,(K136-INDEX('Pace of change parameters'!$E$17:$I$17,1,$B$6))/(INDEX('Pace of change parameters'!$E$16:$I$16,1,$B$6)-INDEX('Pace of change parameters'!$E$17:$I$17,1,$B$6))))</f>
        <v>0</v>
      </c>
      <c r="P136" s="56">
        <v>3.1753541839815824E-2</v>
      </c>
      <c r="Q136" s="56">
        <v>1.356605044543624E-2</v>
      </c>
      <c r="R136" s="9">
        <f>IF(INDEX('Pace of change parameters'!$E$29:$I$29,1,$B$6)=1,D136*(1+P136),D136)</f>
        <v>287532.17230054538</v>
      </c>
      <c r="S136" s="102">
        <f>IF(P136&lt;INDEX('Pace of change parameters'!$E$22:$I$22,1,$B$6),INDEX('Pace of change parameters'!$E$22:$I$22,1,$B$6),P136)</f>
        <v>3.1753541839815824E-2</v>
      </c>
      <c r="T136" s="131">
        <v>1.356605044543624E-2</v>
      </c>
      <c r="U136" s="116">
        <f t="shared" si="11"/>
        <v>287532.17230054538</v>
      </c>
      <c r="V136" s="130">
        <f>IF(J136&gt;INDEX('Pace of change parameters'!$E$24:$I$24,1,$B$6),0,IF(J136&lt;INDEX('Pace of change parameters'!$E$23:$I$23,1,$B$6),1,(J136-INDEX('Pace of change parameters'!$E$24:$I$24,1,$B$6))/(INDEX('Pace of change parameters'!$E$23:$I$23,1,$B$6)-INDEX('Pace of change parameters'!$E$24:$I$24,1,$B$6))))</f>
        <v>1</v>
      </c>
      <c r="W136" s="131">
        <f>MIN(S136, S136+(INDEX('Pace of change parameters'!$E$25:$I$25,1,$B$6)-S136)*(1-V136))</f>
        <v>3.1753541839815824E-2</v>
      </c>
      <c r="X136" s="131">
        <v>1.356605044543624E-2</v>
      </c>
      <c r="Y136" s="107">
        <f t="shared" si="12"/>
        <v>287532.17230054538</v>
      </c>
      <c r="Z136" s="96">
        <v>0</v>
      </c>
      <c r="AA136" s="98">
        <f t="shared" si="15"/>
        <v>284256.08104109485</v>
      </c>
      <c r="AB136" s="98">
        <f>IF(INDEX('Pace of change parameters'!$E$27:$I$27,1,$B$6)=1,MAX(AA136,Y136),Y136)</f>
        <v>287532.17230054538</v>
      </c>
      <c r="AC136" s="96">
        <f t="shared" si="13"/>
        <v>3.1753541839815824E-2</v>
      </c>
      <c r="AD136" s="142">
        <v>1.356605044543624E-2</v>
      </c>
      <c r="AE136" s="55">
        <f>IF(ROUND(AB136,0)/D136 &gt; (1+'Pace of change parameters'!$H$25), ROUND(AB136,0), ROUNDUP(AB136,0))</f>
        <v>287532</v>
      </c>
      <c r="AF136" s="55">
        <v>1246.7385394211017</v>
      </c>
      <c r="AG136" s="16">
        <f t="shared" si="18"/>
        <v>3.1752923572661462E-2</v>
      </c>
      <c r="AH136" s="16">
        <f t="shared" si="18"/>
        <v>1.3565443076939632E-2</v>
      </c>
      <c r="AI136" s="55"/>
      <c r="AJ136" s="55">
        <v>284256.08104109485</v>
      </c>
      <c r="AK136" s="55">
        <v>1232.5341572372497</v>
      </c>
      <c r="AL136" s="16">
        <f t="shared" si="16"/>
        <v>1.1524534310425327E-2</v>
      </c>
      <c r="AM136" s="57">
        <f t="shared" si="16"/>
        <v>1.1524534310425327E-2</v>
      </c>
      <c r="AN136" s="10"/>
    </row>
    <row r="137" spans="1:40" x14ac:dyDescent="0.2">
      <c r="A137" s="188" t="s">
        <v>321</v>
      </c>
      <c r="B137" s="188" t="s">
        <v>322</v>
      </c>
      <c r="D137" s="67">
        <v>483073</v>
      </c>
      <c r="E137" s="72">
        <v>1149.6780387824772</v>
      </c>
      <c r="F137" s="54"/>
      <c r="G137" s="87">
        <v>491653.15528854815</v>
      </c>
      <c r="H137" s="80">
        <v>1153.5746735549517</v>
      </c>
      <c r="I137" s="89"/>
      <c r="J137" s="102">
        <f t="shared" si="17"/>
        <v>-1.7451642883309693E-2</v>
      </c>
      <c r="K137" s="125">
        <f t="shared" si="17"/>
        <v>-3.3778782265272422E-3</v>
      </c>
      <c r="L137" s="102">
        <v>2.808410439642306E-2</v>
      </c>
      <c r="M137" s="96">
        <f>INDEX('Pace of change parameters'!$E$20:$I$20,1,$B$6)</f>
        <v>1.356605044543624E-2</v>
      </c>
      <c r="N137" s="107">
        <f>IF(INDEX('Pace of change parameters'!$E$28:$I$28,1,$B$6)=1,(1+L137)*D137,D137)</f>
        <v>496639.67256309325</v>
      </c>
      <c r="O137" s="93">
        <f>IF(K137&lt;INDEX('Pace of change parameters'!$E$16:$I$16,1,$B$6),1,IF(K137&gt;INDEX('Pace of change parameters'!$E$17:$I$17,1,$B$6),0,(K137-INDEX('Pace of change parameters'!$E$17:$I$17,1,$B$6))/(INDEX('Pace of change parameters'!$E$16:$I$16,1,$B$6)-INDEX('Pace of change parameters'!$E$17:$I$17,1,$B$6))))</f>
        <v>0</v>
      </c>
      <c r="P137" s="56">
        <v>2.808410439642306E-2</v>
      </c>
      <c r="Q137" s="56">
        <v>1.356605044543624E-2</v>
      </c>
      <c r="R137" s="9">
        <f>IF(INDEX('Pace of change parameters'!$E$29:$I$29,1,$B$6)=1,D137*(1+P137),D137)</f>
        <v>496639.67256309325</v>
      </c>
      <c r="S137" s="102">
        <f>IF(P137&lt;INDEX('Pace of change parameters'!$E$22:$I$22,1,$B$6),INDEX('Pace of change parameters'!$E$22:$I$22,1,$B$6),P137)</f>
        <v>2.808410439642306E-2</v>
      </c>
      <c r="T137" s="131">
        <v>1.356605044543624E-2</v>
      </c>
      <c r="U137" s="116">
        <f t="shared" ref="U137:U200" si="19">D137*(1+S137)</f>
        <v>496639.67256309325</v>
      </c>
      <c r="V137" s="130">
        <f>IF(J137&gt;INDEX('Pace of change parameters'!$E$24:$I$24,1,$B$6),0,IF(J137&lt;INDEX('Pace of change parameters'!$E$23:$I$23,1,$B$6),1,(J137-INDEX('Pace of change parameters'!$E$24:$I$24,1,$B$6))/(INDEX('Pace of change parameters'!$E$23:$I$23,1,$B$6)-INDEX('Pace of change parameters'!$E$24:$I$24,1,$B$6))))</f>
        <v>1</v>
      </c>
      <c r="W137" s="131">
        <f>MIN(S137, S137+(INDEX('Pace of change parameters'!$E$25:$I$25,1,$B$6)-S137)*(1-V137))</f>
        <v>2.808410439642306E-2</v>
      </c>
      <c r="X137" s="131">
        <v>1.356605044543624E-2</v>
      </c>
      <c r="Y137" s="107">
        <f t="shared" ref="Y137:Y200" si="20">D137*(1+W137)</f>
        <v>496639.67256309325</v>
      </c>
      <c r="Z137" s="96">
        <v>0</v>
      </c>
      <c r="AA137" s="98">
        <f t="shared" si="15"/>
        <v>502479.93410588842</v>
      </c>
      <c r="AB137" s="98">
        <f>IF(INDEX('Pace of change parameters'!$E$27:$I$27,1,$B$6)=1,MAX(AA137,Y137),Y137)</f>
        <v>496639.67256309325</v>
      </c>
      <c r="AC137" s="96">
        <f t="shared" ref="AC137:AC200" si="21">AB137/D137-1</f>
        <v>2.808410439642306E-2</v>
      </c>
      <c r="AD137" s="142">
        <v>1.356605044543624E-2</v>
      </c>
      <c r="AE137" s="55">
        <f>IF(ROUND(AB137,0)/D137 &gt; (1+'Pace of change parameters'!$H$25), ROUND(AB137,0), ROUNDUP(AB137,0))</f>
        <v>496640</v>
      </c>
      <c r="AF137" s="55">
        <v>1165.2753973237357</v>
      </c>
      <c r="AG137" s="16">
        <f t="shared" ref="AG137:AH160" si="22">AE137/D137 - 1</f>
        <v>2.808478221718036E-2</v>
      </c>
      <c r="AH137" s="16">
        <f t="shared" si="22"/>
        <v>1.3566718694371316E-2</v>
      </c>
      <c r="AI137" s="55"/>
      <c r="AJ137" s="55">
        <v>502479.93410588842</v>
      </c>
      <c r="AK137" s="55">
        <v>1178.9777401386189</v>
      </c>
      <c r="AL137" s="16">
        <f t="shared" si="16"/>
        <v>-1.1622223514815566E-2</v>
      </c>
      <c r="AM137" s="57">
        <f t="shared" si="16"/>
        <v>-1.1622223514815566E-2</v>
      </c>
      <c r="AN137" s="10"/>
    </row>
    <row r="138" spans="1:40" x14ac:dyDescent="0.2">
      <c r="A138" s="188" t="s">
        <v>323</v>
      </c>
      <c r="B138" s="188" t="s">
        <v>324</v>
      </c>
      <c r="D138" s="67">
        <v>309127</v>
      </c>
      <c r="E138" s="72">
        <v>1281.1520003228259</v>
      </c>
      <c r="F138" s="54"/>
      <c r="G138" s="87">
        <v>318073.38246891083</v>
      </c>
      <c r="H138" s="80">
        <v>1305.530575744855</v>
      </c>
      <c r="I138" s="89"/>
      <c r="J138" s="102">
        <f t="shared" si="17"/>
        <v>-2.8126787596837843E-2</v>
      </c>
      <c r="K138" s="125">
        <f t="shared" si="17"/>
        <v>-1.8673308672315314E-2</v>
      </c>
      <c r="L138" s="102">
        <v>2.3425078530801891E-2</v>
      </c>
      <c r="M138" s="96">
        <f>INDEX('Pace of change parameters'!$E$20:$I$20,1,$B$6)</f>
        <v>1.356605044543624E-2</v>
      </c>
      <c r="N138" s="107">
        <f>IF(INDEX('Pace of change parameters'!$E$28:$I$28,1,$B$6)=1,(1+L138)*D138,D138)</f>
        <v>316368.32425099122</v>
      </c>
      <c r="O138" s="93">
        <f>IF(K138&lt;INDEX('Pace of change parameters'!$E$16:$I$16,1,$B$6),1,IF(K138&gt;INDEX('Pace of change parameters'!$E$17:$I$17,1,$B$6),0,(K138-INDEX('Pace of change parameters'!$E$17:$I$17,1,$B$6))/(INDEX('Pace of change parameters'!$E$16:$I$16,1,$B$6)-INDEX('Pace of change parameters'!$E$17:$I$17,1,$B$6))))</f>
        <v>0</v>
      </c>
      <c r="P138" s="56">
        <v>2.3425078530801891E-2</v>
      </c>
      <c r="Q138" s="56">
        <v>1.356605044543624E-2</v>
      </c>
      <c r="R138" s="9">
        <f>IF(INDEX('Pace of change parameters'!$E$29:$I$29,1,$B$6)=1,D138*(1+P138),D138)</f>
        <v>316368.32425099122</v>
      </c>
      <c r="S138" s="102">
        <f>IF(P138&lt;INDEX('Pace of change parameters'!$E$22:$I$22,1,$B$6),INDEX('Pace of change parameters'!$E$22:$I$22,1,$B$6),P138)</f>
        <v>2.3425078530801891E-2</v>
      </c>
      <c r="T138" s="131">
        <v>1.356605044543624E-2</v>
      </c>
      <c r="U138" s="116">
        <f t="shared" si="19"/>
        <v>316368.32425099122</v>
      </c>
      <c r="V138" s="130">
        <f>IF(J138&gt;INDEX('Pace of change parameters'!$E$24:$I$24,1,$B$6),0,IF(J138&lt;INDEX('Pace of change parameters'!$E$23:$I$23,1,$B$6),1,(J138-INDEX('Pace of change parameters'!$E$24:$I$24,1,$B$6))/(INDEX('Pace of change parameters'!$E$23:$I$23,1,$B$6)-INDEX('Pace of change parameters'!$E$24:$I$24,1,$B$6))))</f>
        <v>1</v>
      </c>
      <c r="W138" s="131">
        <f>MIN(S138, S138+(INDEX('Pace of change parameters'!$E$25:$I$25,1,$B$6)-S138)*(1-V138))</f>
        <v>2.3425078530801891E-2</v>
      </c>
      <c r="X138" s="131">
        <v>1.356605044543624E-2</v>
      </c>
      <c r="Y138" s="107">
        <f t="shared" si="20"/>
        <v>316368.32425099122</v>
      </c>
      <c r="Z138" s="96">
        <v>0</v>
      </c>
      <c r="AA138" s="98">
        <f t="shared" ref="AA138:AA201" si="23">(1+Z138)*AJ138</f>
        <v>325077.73121076543</v>
      </c>
      <c r="AB138" s="98">
        <f>IF(INDEX('Pace of change parameters'!$E$27:$I$27,1,$B$6)=1,MAX(AA138,Y138),Y138)</f>
        <v>316368.32425099122</v>
      </c>
      <c r="AC138" s="96">
        <f t="shared" si="21"/>
        <v>2.3425078530801891E-2</v>
      </c>
      <c r="AD138" s="142">
        <v>1.356605044543624E-2</v>
      </c>
      <c r="AE138" s="55">
        <f>IF(ROUND(AB138,0)/D138 &gt; (1+'Pace of change parameters'!$H$25), ROUND(AB138,0), ROUNDUP(AB138,0))</f>
        <v>316368</v>
      </c>
      <c r="AF138" s="55">
        <v>1298.5308421009374</v>
      </c>
      <c r="AG138" s="16">
        <f t="shared" si="22"/>
        <v>2.342402960595491E-2</v>
      </c>
      <c r="AH138" s="16">
        <f t="shared" si="22"/>
        <v>1.3565011625265688E-2</v>
      </c>
      <c r="AI138" s="55"/>
      <c r="AJ138" s="55">
        <v>325077.73121076543</v>
      </c>
      <c r="AK138" s="55">
        <v>1334.2798894242699</v>
      </c>
      <c r="AL138" s="16">
        <f t="shared" ref="AL138:AM160" si="24">AE138/AJ138-1</f>
        <v>-2.6792764851427009E-2</v>
      </c>
      <c r="AM138" s="57">
        <f t="shared" si="24"/>
        <v>-2.6792764851427009E-2</v>
      </c>
      <c r="AN138" s="10"/>
    </row>
    <row r="139" spans="1:40" x14ac:dyDescent="0.2">
      <c r="A139" s="188" t="s">
        <v>325</v>
      </c>
      <c r="B139" s="188" t="s">
        <v>326</v>
      </c>
      <c r="D139" s="67">
        <v>423351</v>
      </c>
      <c r="E139" s="72">
        <v>1115.041290569344</v>
      </c>
      <c r="F139" s="54"/>
      <c r="G139" s="87">
        <v>417817.3259448302</v>
      </c>
      <c r="H139" s="80">
        <v>1091.7855317250037</v>
      </c>
      <c r="I139" s="89"/>
      <c r="J139" s="102">
        <f t="shared" si="17"/>
        <v>1.3244242666711425E-2</v>
      </c>
      <c r="K139" s="125">
        <f t="shared" si="17"/>
        <v>2.1300665898728921E-2</v>
      </c>
      <c r="L139" s="102">
        <v>2.1625032408661093E-2</v>
      </c>
      <c r="M139" s="96">
        <f>INDEX('Pace of change parameters'!$E$20:$I$20,1,$B$6)</f>
        <v>1.356605044543624E-2</v>
      </c>
      <c r="N139" s="107">
        <f>IF(INDEX('Pace of change parameters'!$E$28:$I$28,1,$B$6)=1,(1+L139)*D139,D139)</f>
        <v>432505.97909523908</v>
      </c>
      <c r="O139" s="93">
        <f>IF(K139&lt;INDEX('Pace of change parameters'!$E$16:$I$16,1,$B$6),1,IF(K139&gt;INDEX('Pace of change parameters'!$E$17:$I$17,1,$B$6),0,(K139-INDEX('Pace of change parameters'!$E$17:$I$17,1,$B$6))/(INDEX('Pace of change parameters'!$E$16:$I$16,1,$B$6)-INDEX('Pace of change parameters'!$E$17:$I$17,1,$B$6))))</f>
        <v>0</v>
      </c>
      <c r="P139" s="56">
        <v>2.1625032408661093E-2</v>
      </c>
      <c r="Q139" s="56">
        <v>1.356605044543624E-2</v>
      </c>
      <c r="R139" s="9">
        <f>IF(INDEX('Pace of change parameters'!$E$29:$I$29,1,$B$6)=1,D139*(1+P139),D139)</f>
        <v>432505.97909523908</v>
      </c>
      <c r="S139" s="102">
        <f>IF(P139&lt;INDEX('Pace of change parameters'!$E$22:$I$22,1,$B$6),INDEX('Pace of change parameters'!$E$22:$I$22,1,$B$6),P139)</f>
        <v>2.1625032408661093E-2</v>
      </c>
      <c r="T139" s="131">
        <v>1.356605044543624E-2</v>
      </c>
      <c r="U139" s="116">
        <f t="shared" si="19"/>
        <v>432505.97909523908</v>
      </c>
      <c r="V139" s="130">
        <f>IF(J139&gt;INDEX('Pace of change parameters'!$E$24:$I$24,1,$B$6),0,IF(J139&lt;INDEX('Pace of change parameters'!$E$23:$I$23,1,$B$6),1,(J139-INDEX('Pace of change parameters'!$E$24:$I$24,1,$B$6))/(INDEX('Pace of change parameters'!$E$23:$I$23,1,$B$6)-INDEX('Pace of change parameters'!$E$24:$I$24,1,$B$6))))</f>
        <v>1</v>
      </c>
      <c r="W139" s="131">
        <f>MIN(S139, S139+(INDEX('Pace of change parameters'!$E$25:$I$25,1,$B$6)-S139)*(1-V139))</f>
        <v>2.1625032408661093E-2</v>
      </c>
      <c r="X139" s="131">
        <v>1.356605044543624E-2</v>
      </c>
      <c r="Y139" s="107">
        <f t="shared" si="20"/>
        <v>432505.97909523908</v>
      </c>
      <c r="Z139" s="96">
        <v>0</v>
      </c>
      <c r="AA139" s="98">
        <f t="shared" si="23"/>
        <v>427018.15324635</v>
      </c>
      <c r="AB139" s="98">
        <f>IF(INDEX('Pace of change parameters'!$E$27:$I$27,1,$B$6)=1,MAX(AA139,Y139),Y139)</f>
        <v>432505.97909523908</v>
      </c>
      <c r="AC139" s="96">
        <f t="shared" si="21"/>
        <v>2.1625032408661093E-2</v>
      </c>
      <c r="AD139" s="142">
        <v>1.356605044543624E-2</v>
      </c>
      <c r="AE139" s="55">
        <f>IF(ROUND(AB139,0)/D139 &gt; (1+'Pace of change parameters'!$H$25), ROUND(AB139,0), ROUNDUP(AB139,0))</f>
        <v>432506</v>
      </c>
      <c r="AF139" s="55">
        <v>1130.1680515915361</v>
      </c>
      <c r="AG139" s="16">
        <f t="shared" si="22"/>
        <v>2.1625081787925327E-2</v>
      </c>
      <c r="AH139" s="16">
        <f t="shared" si="22"/>
        <v>1.356609943517717E-2</v>
      </c>
      <c r="AI139" s="55"/>
      <c r="AJ139" s="55">
        <v>427018.15324635</v>
      </c>
      <c r="AK139" s="55">
        <v>1115.827928973571</v>
      </c>
      <c r="AL139" s="16">
        <f t="shared" si="24"/>
        <v>1.2851553761659362E-2</v>
      </c>
      <c r="AM139" s="57">
        <f t="shared" si="24"/>
        <v>1.2851553761659584E-2</v>
      </c>
      <c r="AN139" s="10"/>
    </row>
    <row r="140" spans="1:40" x14ac:dyDescent="0.2">
      <c r="A140" s="188" t="s">
        <v>327</v>
      </c>
      <c r="B140" s="188" t="s">
        <v>328</v>
      </c>
      <c r="D140" s="67">
        <v>441612</v>
      </c>
      <c r="E140" s="72">
        <v>1256.1801954608954</v>
      </c>
      <c r="F140" s="54"/>
      <c r="G140" s="87">
        <v>452533.34023477364</v>
      </c>
      <c r="H140" s="80">
        <v>1272.9735370204128</v>
      </c>
      <c r="I140" s="89"/>
      <c r="J140" s="102">
        <f t="shared" si="17"/>
        <v>-2.4133780351095591E-2</v>
      </c>
      <c r="K140" s="125">
        <f t="shared" si="17"/>
        <v>-1.319221576186469E-2</v>
      </c>
      <c r="L140" s="102">
        <v>2.4930311430297891E-2</v>
      </c>
      <c r="M140" s="96">
        <f>INDEX('Pace of change parameters'!$E$20:$I$20,1,$B$6)</f>
        <v>1.356605044543624E-2</v>
      </c>
      <c r="N140" s="107">
        <f>IF(INDEX('Pace of change parameters'!$E$28:$I$28,1,$B$6)=1,(1+L140)*D140,D140)</f>
        <v>452621.5246913567</v>
      </c>
      <c r="O140" s="93">
        <f>IF(K140&lt;INDEX('Pace of change parameters'!$E$16:$I$16,1,$B$6),1,IF(K140&gt;INDEX('Pace of change parameters'!$E$17:$I$17,1,$B$6),0,(K140-INDEX('Pace of change parameters'!$E$17:$I$17,1,$B$6))/(INDEX('Pace of change parameters'!$E$16:$I$16,1,$B$6)-INDEX('Pace of change parameters'!$E$17:$I$17,1,$B$6))))</f>
        <v>0</v>
      </c>
      <c r="P140" s="56">
        <v>2.4930311430297891E-2</v>
      </c>
      <c r="Q140" s="56">
        <v>1.356605044543624E-2</v>
      </c>
      <c r="R140" s="9">
        <f>IF(INDEX('Pace of change parameters'!$E$29:$I$29,1,$B$6)=1,D140*(1+P140),D140)</f>
        <v>452621.5246913567</v>
      </c>
      <c r="S140" s="102">
        <f>IF(P140&lt;INDEX('Pace of change parameters'!$E$22:$I$22,1,$B$6),INDEX('Pace of change parameters'!$E$22:$I$22,1,$B$6),P140)</f>
        <v>2.4930311430297891E-2</v>
      </c>
      <c r="T140" s="131">
        <v>1.356605044543624E-2</v>
      </c>
      <c r="U140" s="116">
        <f t="shared" si="19"/>
        <v>452621.5246913567</v>
      </c>
      <c r="V140" s="130">
        <f>IF(J140&gt;INDEX('Pace of change parameters'!$E$24:$I$24,1,$B$6),0,IF(J140&lt;INDEX('Pace of change parameters'!$E$23:$I$23,1,$B$6),1,(J140-INDEX('Pace of change parameters'!$E$24:$I$24,1,$B$6))/(INDEX('Pace of change parameters'!$E$23:$I$23,1,$B$6)-INDEX('Pace of change parameters'!$E$24:$I$24,1,$B$6))))</f>
        <v>1</v>
      </c>
      <c r="W140" s="131">
        <f>MIN(S140, S140+(INDEX('Pace of change parameters'!$E$25:$I$25,1,$B$6)-S140)*(1-V140))</f>
        <v>2.4930311430297891E-2</v>
      </c>
      <c r="X140" s="131">
        <v>1.356605044543624E-2</v>
      </c>
      <c r="Y140" s="107">
        <f t="shared" si="20"/>
        <v>452621.5246913567</v>
      </c>
      <c r="Z140" s="96">
        <v>0</v>
      </c>
      <c r="AA140" s="98">
        <f t="shared" si="23"/>
        <v>462498.65486662748</v>
      </c>
      <c r="AB140" s="98">
        <f>IF(INDEX('Pace of change parameters'!$E$27:$I$27,1,$B$6)=1,MAX(AA140,Y140),Y140)</f>
        <v>452621.5246913567</v>
      </c>
      <c r="AC140" s="96">
        <f t="shared" si="21"/>
        <v>2.4930311430297891E-2</v>
      </c>
      <c r="AD140" s="142">
        <v>1.356605044543624E-2</v>
      </c>
      <c r="AE140" s="55">
        <f>IF(ROUND(AB140,0)/D140 &gt; (1+'Pace of change parameters'!$H$25), ROUND(AB140,0), ROUNDUP(AB140,0))</f>
        <v>452622</v>
      </c>
      <c r="AF140" s="55">
        <v>1273.2229364014022</v>
      </c>
      <c r="AG140" s="16">
        <f t="shared" si="22"/>
        <v>2.493138773402892E-2</v>
      </c>
      <c r="AH140" s="16">
        <f t="shared" si="22"/>
        <v>1.3567114815286274E-2</v>
      </c>
      <c r="AI140" s="55"/>
      <c r="AJ140" s="55">
        <v>462498.65486662748</v>
      </c>
      <c r="AK140" s="55">
        <v>1301.0059065422938</v>
      </c>
      <c r="AL140" s="16">
        <f t="shared" si="24"/>
        <v>-2.135499155013898E-2</v>
      </c>
      <c r="AM140" s="57">
        <f t="shared" si="24"/>
        <v>-2.135499155013898E-2</v>
      </c>
      <c r="AN140" s="10"/>
    </row>
    <row r="141" spans="1:40" x14ac:dyDescent="0.2">
      <c r="A141" s="188" t="s">
        <v>329</v>
      </c>
      <c r="B141" s="188" t="s">
        <v>330</v>
      </c>
      <c r="D141" s="67">
        <v>355453</v>
      </c>
      <c r="E141" s="72">
        <v>1314.1642067324226</v>
      </c>
      <c r="F141" s="54"/>
      <c r="G141" s="87">
        <v>313730.70654892479</v>
      </c>
      <c r="H141" s="80">
        <v>1148.0053032897617</v>
      </c>
      <c r="I141" s="89"/>
      <c r="J141" s="102">
        <f t="shared" si="17"/>
        <v>0.13298759917390757</v>
      </c>
      <c r="K141" s="125">
        <f t="shared" si="17"/>
        <v>0.14473705214297383</v>
      </c>
      <c r="L141" s="102">
        <v>2.4077062789644055E-2</v>
      </c>
      <c r="M141" s="96">
        <f>INDEX('Pace of change parameters'!$E$20:$I$20,1,$B$6)</f>
        <v>1.356605044543624E-2</v>
      </c>
      <c r="N141" s="107">
        <f>IF(INDEX('Pace of change parameters'!$E$28:$I$28,1,$B$6)=1,(1+L141)*D141,D141)</f>
        <v>364011.26419976732</v>
      </c>
      <c r="O141" s="93">
        <f>IF(K141&lt;INDEX('Pace of change parameters'!$E$16:$I$16,1,$B$6),1,IF(K141&gt;INDEX('Pace of change parameters'!$E$17:$I$17,1,$B$6),0,(K141-INDEX('Pace of change parameters'!$E$17:$I$17,1,$B$6))/(INDEX('Pace of change parameters'!$E$16:$I$16,1,$B$6)-INDEX('Pace of change parameters'!$E$17:$I$17,1,$B$6))))</f>
        <v>0</v>
      </c>
      <c r="P141" s="56">
        <v>2.4077062789644055E-2</v>
      </c>
      <c r="Q141" s="56">
        <v>1.356605044543624E-2</v>
      </c>
      <c r="R141" s="9">
        <f>IF(INDEX('Pace of change parameters'!$E$29:$I$29,1,$B$6)=1,D141*(1+P141),D141)</f>
        <v>364011.26419976732</v>
      </c>
      <c r="S141" s="102">
        <f>IF(P141&lt;INDEX('Pace of change parameters'!$E$22:$I$22,1,$B$6),INDEX('Pace of change parameters'!$E$22:$I$22,1,$B$6),P141)</f>
        <v>2.4077062789644055E-2</v>
      </c>
      <c r="T141" s="131">
        <v>1.356605044543624E-2</v>
      </c>
      <c r="U141" s="116">
        <f t="shared" si="19"/>
        <v>364011.26419976732</v>
      </c>
      <c r="V141" s="130">
        <f>IF(J141&gt;INDEX('Pace of change parameters'!$E$24:$I$24,1,$B$6),0,IF(J141&lt;INDEX('Pace of change parameters'!$E$23:$I$23,1,$B$6),1,(J141-INDEX('Pace of change parameters'!$E$24:$I$24,1,$B$6))/(INDEX('Pace of change parameters'!$E$23:$I$23,1,$B$6)-INDEX('Pace of change parameters'!$E$24:$I$24,1,$B$6))))</f>
        <v>0</v>
      </c>
      <c r="W141" s="131">
        <f>MIN(S141, S141+(INDEX('Pace of change parameters'!$E$25:$I$25,1,$B$6)-S141)*(1-V141))</f>
        <v>1.8355278410665463E-4</v>
      </c>
      <c r="X141" s="131">
        <v>-1.0082219247882107E-2</v>
      </c>
      <c r="Y141" s="107">
        <f t="shared" si="20"/>
        <v>355518.24438776908</v>
      </c>
      <c r="Z141" s="96">
        <v>0</v>
      </c>
      <c r="AA141" s="98">
        <f t="shared" si="23"/>
        <v>320639.42447634175</v>
      </c>
      <c r="AB141" s="98">
        <f>IF(INDEX('Pace of change parameters'!$E$27:$I$27,1,$B$6)=1,MAX(AA141,Y141),Y141)</f>
        <v>355518.24438776908</v>
      </c>
      <c r="AC141" s="96">
        <f t="shared" si="21"/>
        <v>1.8355278410675524E-4</v>
      </c>
      <c r="AD141" s="142">
        <v>-1.0082219247882107E-2</v>
      </c>
      <c r="AE141" s="55">
        <f>IF(ROUND(AB141,0)/D141 &gt; (1+'Pace of change parameters'!$H$25), ROUND(AB141,0), ROUNDUP(AB141,0))</f>
        <v>355519</v>
      </c>
      <c r="AF141" s="55">
        <v>1300.9172800132833</v>
      </c>
      <c r="AG141" s="16">
        <f t="shared" si="22"/>
        <v>1.8567855665874156E-4</v>
      </c>
      <c r="AH141" s="16">
        <f t="shared" si="22"/>
        <v>-1.0080115294021641E-2</v>
      </c>
      <c r="AI141" s="55"/>
      <c r="AJ141" s="55">
        <v>320639.42447634175</v>
      </c>
      <c r="AK141" s="55">
        <v>1173.2857258115234</v>
      </c>
      <c r="AL141" s="16">
        <f t="shared" si="24"/>
        <v>0.10878130654276985</v>
      </c>
      <c r="AM141" s="57">
        <f t="shared" si="24"/>
        <v>0.10878130654277007</v>
      </c>
      <c r="AN141" s="10"/>
    </row>
    <row r="142" spans="1:40" x14ac:dyDescent="0.2">
      <c r="A142" s="188" t="s">
        <v>331</v>
      </c>
      <c r="B142" s="188" t="s">
        <v>332</v>
      </c>
      <c r="D142" s="67">
        <v>267633</v>
      </c>
      <c r="E142" s="72">
        <v>1225.249994243113</v>
      </c>
      <c r="F142" s="54"/>
      <c r="G142" s="87">
        <v>233360.97656760874</v>
      </c>
      <c r="H142" s="80">
        <v>1058.0265572992732</v>
      </c>
      <c r="I142" s="89"/>
      <c r="J142" s="102">
        <f t="shared" si="17"/>
        <v>0.1468627014528372</v>
      </c>
      <c r="K142" s="125">
        <f t="shared" si="17"/>
        <v>0.15805221125138447</v>
      </c>
      <c r="L142" s="102">
        <v>2.3455034748933956E-2</v>
      </c>
      <c r="M142" s="96">
        <f>INDEX('Pace of change parameters'!$E$20:$I$20,1,$B$6)</f>
        <v>1.356605044543624E-2</v>
      </c>
      <c r="N142" s="107">
        <f>IF(INDEX('Pace of change parameters'!$E$28:$I$28,1,$B$6)=1,(1+L142)*D142,D142)</f>
        <v>273910.34131496144</v>
      </c>
      <c r="O142" s="93">
        <f>IF(K142&lt;INDEX('Pace of change parameters'!$E$16:$I$16,1,$B$6),1,IF(K142&gt;INDEX('Pace of change parameters'!$E$17:$I$17,1,$B$6),0,(K142-INDEX('Pace of change parameters'!$E$17:$I$17,1,$B$6))/(INDEX('Pace of change parameters'!$E$16:$I$16,1,$B$6)-INDEX('Pace of change parameters'!$E$17:$I$17,1,$B$6))))</f>
        <v>0</v>
      </c>
      <c r="P142" s="56">
        <v>2.3455034748933956E-2</v>
      </c>
      <c r="Q142" s="56">
        <v>1.356605044543624E-2</v>
      </c>
      <c r="R142" s="9">
        <f>IF(INDEX('Pace of change parameters'!$E$29:$I$29,1,$B$6)=1,D142*(1+P142),D142)</f>
        <v>273910.34131496144</v>
      </c>
      <c r="S142" s="102">
        <f>IF(P142&lt;INDEX('Pace of change parameters'!$E$22:$I$22,1,$B$6),INDEX('Pace of change parameters'!$E$22:$I$22,1,$B$6),P142)</f>
        <v>2.3455034748933956E-2</v>
      </c>
      <c r="T142" s="131">
        <v>1.356605044543624E-2</v>
      </c>
      <c r="U142" s="116">
        <f t="shared" si="19"/>
        <v>273910.34131496144</v>
      </c>
      <c r="V142" s="130">
        <f>IF(J142&gt;INDEX('Pace of change parameters'!$E$24:$I$24,1,$B$6),0,IF(J142&lt;INDEX('Pace of change parameters'!$E$23:$I$23,1,$B$6),1,(J142-INDEX('Pace of change parameters'!$E$24:$I$24,1,$B$6))/(INDEX('Pace of change parameters'!$E$23:$I$23,1,$B$6)-INDEX('Pace of change parameters'!$E$24:$I$24,1,$B$6))))</f>
        <v>0</v>
      </c>
      <c r="W142" s="131">
        <f>MIN(S142, S142+(INDEX('Pace of change parameters'!$E$25:$I$25,1,$B$6)-S142)*(1-V142))</f>
        <v>1.8355278410665463E-4</v>
      </c>
      <c r="X142" s="131">
        <v>-9.4805742349419742E-3</v>
      </c>
      <c r="Y142" s="107">
        <f t="shared" si="20"/>
        <v>267682.12478226883</v>
      </c>
      <c r="Z142" s="96">
        <v>0</v>
      </c>
      <c r="AA142" s="98">
        <f t="shared" si="23"/>
        <v>238499.85882783387</v>
      </c>
      <c r="AB142" s="98">
        <f>IF(INDEX('Pace of change parameters'!$E$27:$I$27,1,$B$6)=1,MAX(AA142,Y142),Y142)</f>
        <v>267682.12478226883</v>
      </c>
      <c r="AC142" s="96">
        <f t="shared" si="21"/>
        <v>1.8355278410675524E-4</v>
      </c>
      <c r="AD142" s="142">
        <v>-9.4805742349419742E-3</v>
      </c>
      <c r="AE142" s="55">
        <f>IF(ROUND(AB142,0)/D142 &gt; (1+'Pace of change parameters'!$H$25), ROUND(AB142,0), ROUNDUP(AB142,0))</f>
        <v>267683</v>
      </c>
      <c r="AF142" s="55">
        <v>1213.6378888330921</v>
      </c>
      <c r="AG142" s="16">
        <f t="shared" si="22"/>
        <v>1.8682300015315789E-4</v>
      </c>
      <c r="AH142" s="16">
        <f t="shared" si="22"/>
        <v>-9.4773356168788014E-3</v>
      </c>
      <c r="AI142" s="55"/>
      <c r="AJ142" s="55">
        <v>238499.85882783387</v>
      </c>
      <c r="AK142" s="55">
        <v>1081.3255423572016</v>
      </c>
      <c r="AL142" s="16">
        <f t="shared" si="24"/>
        <v>0.12236125134662057</v>
      </c>
      <c r="AM142" s="57">
        <f t="shared" si="24"/>
        <v>0.12236125134662079</v>
      </c>
      <c r="AN142" s="10"/>
    </row>
    <row r="143" spans="1:40" x14ac:dyDescent="0.2">
      <c r="A143" s="188" t="s">
        <v>333</v>
      </c>
      <c r="B143" s="188" t="s">
        <v>334</v>
      </c>
      <c r="D143" s="67">
        <v>388411</v>
      </c>
      <c r="E143" s="72">
        <v>1252.1870053732109</v>
      </c>
      <c r="F143" s="54"/>
      <c r="G143" s="87">
        <v>371775.09345943219</v>
      </c>
      <c r="H143" s="80">
        <v>1183.8264438346475</v>
      </c>
      <c r="I143" s="89"/>
      <c r="J143" s="102">
        <f t="shared" si="17"/>
        <v>4.4747232488781874E-2</v>
      </c>
      <c r="K143" s="125">
        <f t="shared" si="17"/>
        <v>5.7745425348947332E-2</v>
      </c>
      <c r="L143" s="102">
        <v>2.6176303519590771E-2</v>
      </c>
      <c r="M143" s="96">
        <f>INDEX('Pace of change parameters'!$E$20:$I$20,1,$B$6)</f>
        <v>1.356605044543624E-2</v>
      </c>
      <c r="N143" s="107">
        <f>IF(INDEX('Pace of change parameters'!$E$28:$I$28,1,$B$6)=1,(1+L143)*D143,D143)</f>
        <v>398578.16422634776</v>
      </c>
      <c r="O143" s="93">
        <f>IF(K143&lt;INDEX('Pace of change parameters'!$E$16:$I$16,1,$B$6),1,IF(K143&gt;INDEX('Pace of change parameters'!$E$17:$I$17,1,$B$6),0,(K143-INDEX('Pace of change parameters'!$E$17:$I$17,1,$B$6))/(INDEX('Pace of change parameters'!$E$16:$I$16,1,$B$6)-INDEX('Pace of change parameters'!$E$17:$I$17,1,$B$6))))</f>
        <v>0</v>
      </c>
      <c r="P143" s="56">
        <v>2.6176303519590771E-2</v>
      </c>
      <c r="Q143" s="56">
        <v>1.356605044543624E-2</v>
      </c>
      <c r="R143" s="9">
        <f>IF(INDEX('Pace of change parameters'!$E$29:$I$29,1,$B$6)=1,D143*(1+P143),D143)</f>
        <v>398578.16422634776</v>
      </c>
      <c r="S143" s="102">
        <f>IF(P143&lt;INDEX('Pace of change parameters'!$E$22:$I$22,1,$B$6),INDEX('Pace of change parameters'!$E$22:$I$22,1,$B$6),P143)</f>
        <v>2.6176303519590771E-2</v>
      </c>
      <c r="T143" s="131">
        <v>1.356605044543624E-2</v>
      </c>
      <c r="U143" s="116">
        <f t="shared" si="19"/>
        <v>398578.16422634776</v>
      </c>
      <c r="V143" s="130">
        <f>IF(J143&gt;INDEX('Pace of change parameters'!$E$24:$I$24,1,$B$6),0,IF(J143&lt;INDEX('Pace of change parameters'!$E$23:$I$23,1,$B$6),1,(J143-INDEX('Pace of change parameters'!$E$24:$I$24,1,$B$6))/(INDEX('Pace of change parameters'!$E$23:$I$23,1,$B$6)-INDEX('Pace of change parameters'!$E$24:$I$24,1,$B$6))))</f>
        <v>1</v>
      </c>
      <c r="W143" s="131">
        <f>MIN(S143, S143+(INDEX('Pace of change parameters'!$E$25:$I$25,1,$B$6)-S143)*(1-V143))</f>
        <v>2.6176303519590771E-2</v>
      </c>
      <c r="X143" s="131">
        <v>1.356605044543624E-2</v>
      </c>
      <c r="Y143" s="107">
        <f t="shared" si="20"/>
        <v>398578.16422634776</v>
      </c>
      <c r="Z143" s="96">
        <v>0</v>
      </c>
      <c r="AA143" s="98">
        <f t="shared" si="23"/>
        <v>379962.016828853</v>
      </c>
      <c r="AB143" s="98">
        <f>IF(INDEX('Pace of change parameters'!$E$27:$I$27,1,$B$6)=1,MAX(AA143,Y143),Y143)</f>
        <v>398578.16422634776</v>
      </c>
      <c r="AC143" s="96">
        <f t="shared" si="21"/>
        <v>2.6176303519590771E-2</v>
      </c>
      <c r="AD143" s="142">
        <v>1.356605044543624E-2</v>
      </c>
      <c r="AE143" s="55">
        <f>IF(ROUND(AB143,0)/D143 &gt; (1+'Pace of change parameters'!$H$25), ROUND(AB143,0), ROUNDUP(AB143,0))</f>
        <v>398578</v>
      </c>
      <c r="AF143" s="55">
        <v>1269.1737145167681</v>
      </c>
      <c r="AG143" s="16">
        <f t="shared" si="22"/>
        <v>2.6175880703687593E-2</v>
      </c>
      <c r="AH143" s="16">
        <f t="shared" si="22"/>
        <v>1.3565632825341734E-2</v>
      </c>
      <c r="AI143" s="55"/>
      <c r="AJ143" s="55">
        <v>379962.016828853</v>
      </c>
      <c r="AK143" s="55">
        <v>1209.895689862356</v>
      </c>
      <c r="AL143" s="16">
        <f t="shared" si="24"/>
        <v>4.89943266606363E-2</v>
      </c>
      <c r="AM143" s="57">
        <f t="shared" si="24"/>
        <v>4.89943266606363E-2</v>
      </c>
      <c r="AN143" s="10"/>
    </row>
    <row r="144" spans="1:40" x14ac:dyDescent="0.2">
      <c r="A144" s="188" t="s">
        <v>335</v>
      </c>
      <c r="B144" s="188" t="s">
        <v>336</v>
      </c>
      <c r="D144" s="67">
        <v>492138</v>
      </c>
      <c r="E144" s="72">
        <v>1189.7984690940873</v>
      </c>
      <c r="F144" s="54"/>
      <c r="G144" s="87">
        <v>511811.49380887859</v>
      </c>
      <c r="H144" s="80">
        <v>1224.1175756609837</v>
      </c>
      <c r="I144" s="89"/>
      <c r="J144" s="102">
        <f t="shared" si="17"/>
        <v>-3.8438944898383065E-2</v>
      </c>
      <c r="K144" s="125">
        <f t="shared" si="17"/>
        <v>-2.8035792679771965E-2</v>
      </c>
      <c r="L144" s="102">
        <v>2.4531845961443199E-2</v>
      </c>
      <c r="M144" s="96">
        <f>INDEX('Pace of change parameters'!$E$20:$I$20,1,$B$6)</f>
        <v>1.356605044543624E-2</v>
      </c>
      <c r="N144" s="107">
        <f>IF(INDEX('Pace of change parameters'!$E$28:$I$28,1,$B$6)=1,(1+L144)*D144,D144)</f>
        <v>504211.05360777274</v>
      </c>
      <c r="O144" s="93">
        <f>IF(K144&lt;INDEX('Pace of change parameters'!$E$16:$I$16,1,$B$6),1,IF(K144&gt;INDEX('Pace of change parameters'!$E$17:$I$17,1,$B$6),0,(K144-INDEX('Pace of change parameters'!$E$17:$I$17,1,$B$6))/(INDEX('Pace of change parameters'!$E$16:$I$16,1,$B$6)-INDEX('Pace of change parameters'!$E$17:$I$17,1,$B$6))))</f>
        <v>0</v>
      </c>
      <c r="P144" s="56">
        <v>2.4531845961443199E-2</v>
      </c>
      <c r="Q144" s="56">
        <v>1.356605044543624E-2</v>
      </c>
      <c r="R144" s="9">
        <f>IF(INDEX('Pace of change parameters'!$E$29:$I$29,1,$B$6)=1,D144*(1+P144),D144)</f>
        <v>504211.05360777274</v>
      </c>
      <c r="S144" s="102">
        <f>IF(P144&lt;INDEX('Pace of change parameters'!$E$22:$I$22,1,$B$6),INDEX('Pace of change parameters'!$E$22:$I$22,1,$B$6),P144)</f>
        <v>2.4531845961443199E-2</v>
      </c>
      <c r="T144" s="131">
        <v>1.356605044543624E-2</v>
      </c>
      <c r="U144" s="116">
        <f t="shared" si="19"/>
        <v>504211.05360777274</v>
      </c>
      <c r="V144" s="130">
        <f>IF(J144&gt;INDEX('Pace of change parameters'!$E$24:$I$24,1,$B$6),0,IF(J144&lt;INDEX('Pace of change parameters'!$E$23:$I$23,1,$B$6),1,(J144-INDEX('Pace of change parameters'!$E$24:$I$24,1,$B$6))/(INDEX('Pace of change parameters'!$E$23:$I$23,1,$B$6)-INDEX('Pace of change parameters'!$E$24:$I$24,1,$B$6))))</f>
        <v>1</v>
      </c>
      <c r="W144" s="131">
        <f>MIN(S144, S144+(INDEX('Pace of change parameters'!$E$25:$I$25,1,$B$6)-S144)*(1-V144))</f>
        <v>2.4531845961443199E-2</v>
      </c>
      <c r="X144" s="131">
        <v>1.356605044543624E-2</v>
      </c>
      <c r="Y144" s="107">
        <f t="shared" si="20"/>
        <v>504211.05360777274</v>
      </c>
      <c r="Z144" s="96">
        <v>0</v>
      </c>
      <c r="AA144" s="98">
        <f t="shared" si="23"/>
        <v>523082.18287094537</v>
      </c>
      <c r="AB144" s="98">
        <f>IF(INDEX('Pace of change parameters'!$E$27:$I$27,1,$B$6)=1,MAX(AA144,Y144),Y144)</f>
        <v>504211.05360777274</v>
      </c>
      <c r="AC144" s="96">
        <f t="shared" si="21"/>
        <v>2.4531845961443199E-2</v>
      </c>
      <c r="AD144" s="142">
        <v>1.356605044543624E-2</v>
      </c>
      <c r="AE144" s="55">
        <f>IF(ROUND(AB144,0)/D144 &gt; (1+'Pace of change parameters'!$H$25), ROUND(AB144,0), ROUNDUP(AB144,0))</f>
        <v>504211</v>
      </c>
      <c r="AF144" s="55">
        <v>1205.9392069301223</v>
      </c>
      <c r="AG144" s="16">
        <f t="shared" si="22"/>
        <v>2.4531737033108625E-2</v>
      </c>
      <c r="AH144" s="16">
        <f t="shared" si="22"/>
        <v>1.3565942682986165E-2</v>
      </c>
      <c r="AI144" s="55"/>
      <c r="AJ144" s="55">
        <v>523082.18287094537</v>
      </c>
      <c r="AK144" s="55">
        <v>1251.0740796425803</v>
      </c>
      <c r="AL144" s="16">
        <f t="shared" si="24"/>
        <v>-3.607689860008334E-2</v>
      </c>
      <c r="AM144" s="57">
        <f t="shared" si="24"/>
        <v>-3.607689860008334E-2</v>
      </c>
      <c r="AN144" s="10"/>
    </row>
    <row r="145" spans="1:40" x14ac:dyDescent="0.2">
      <c r="A145" s="188" t="s">
        <v>337</v>
      </c>
      <c r="B145" s="188" t="s">
        <v>338</v>
      </c>
      <c r="D145" s="67">
        <v>496468</v>
      </c>
      <c r="E145" s="72">
        <v>1129.4233230695565</v>
      </c>
      <c r="F145" s="54"/>
      <c r="G145" s="87">
        <v>510365.17721769493</v>
      </c>
      <c r="H145" s="80">
        <v>1150.1952507566416</v>
      </c>
      <c r="I145" s="89"/>
      <c r="J145" s="102">
        <f t="shared" si="17"/>
        <v>-2.7229869587609312E-2</v>
      </c>
      <c r="K145" s="125">
        <f t="shared" si="17"/>
        <v>-1.8059479617413166E-2</v>
      </c>
      <c r="L145" s="102">
        <v>2.312102715837816E-2</v>
      </c>
      <c r="M145" s="96">
        <f>INDEX('Pace of change parameters'!$E$20:$I$20,1,$B$6)</f>
        <v>1.356605044543624E-2</v>
      </c>
      <c r="N145" s="107">
        <f>IF(INDEX('Pace of change parameters'!$E$28:$I$28,1,$B$6)=1,(1+L145)*D145,D145)</f>
        <v>507946.85011126567</v>
      </c>
      <c r="O145" s="93">
        <f>IF(K145&lt;INDEX('Pace of change parameters'!$E$16:$I$16,1,$B$6),1,IF(K145&gt;INDEX('Pace of change parameters'!$E$17:$I$17,1,$B$6),0,(K145-INDEX('Pace of change parameters'!$E$17:$I$17,1,$B$6))/(INDEX('Pace of change parameters'!$E$16:$I$16,1,$B$6)-INDEX('Pace of change parameters'!$E$17:$I$17,1,$B$6))))</f>
        <v>0</v>
      </c>
      <c r="P145" s="56">
        <v>2.312102715837816E-2</v>
      </c>
      <c r="Q145" s="56">
        <v>1.356605044543624E-2</v>
      </c>
      <c r="R145" s="9">
        <f>IF(INDEX('Pace of change parameters'!$E$29:$I$29,1,$B$6)=1,D145*(1+P145),D145)</f>
        <v>507946.85011126567</v>
      </c>
      <c r="S145" s="102">
        <f>IF(P145&lt;INDEX('Pace of change parameters'!$E$22:$I$22,1,$B$6),INDEX('Pace of change parameters'!$E$22:$I$22,1,$B$6),P145)</f>
        <v>2.312102715837816E-2</v>
      </c>
      <c r="T145" s="131">
        <v>1.356605044543624E-2</v>
      </c>
      <c r="U145" s="116">
        <f t="shared" si="19"/>
        <v>507946.85011126567</v>
      </c>
      <c r="V145" s="130">
        <f>IF(J145&gt;INDEX('Pace of change parameters'!$E$24:$I$24,1,$B$6),0,IF(J145&lt;INDEX('Pace of change parameters'!$E$23:$I$23,1,$B$6),1,(J145-INDEX('Pace of change parameters'!$E$24:$I$24,1,$B$6))/(INDEX('Pace of change parameters'!$E$23:$I$23,1,$B$6)-INDEX('Pace of change parameters'!$E$24:$I$24,1,$B$6))))</f>
        <v>1</v>
      </c>
      <c r="W145" s="131">
        <f>MIN(S145, S145+(INDEX('Pace of change parameters'!$E$25:$I$25,1,$B$6)-S145)*(1-V145))</f>
        <v>2.312102715837816E-2</v>
      </c>
      <c r="X145" s="131">
        <v>1.356605044543624E-2</v>
      </c>
      <c r="Y145" s="107">
        <f t="shared" si="20"/>
        <v>507946.85011126567</v>
      </c>
      <c r="Z145" s="96">
        <v>0</v>
      </c>
      <c r="AA145" s="98">
        <f t="shared" si="23"/>
        <v>521604.0166929866</v>
      </c>
      <c r="AB145" s="98">
        <f>IF(INDEX('Pace of change parameters'!$E$27:$I$27,1,$B$6)=1,MAX(AA145,Y145),Y145)</f>
        <v>507946.85011126567</v>
      </c>
      <c r="AC145" s="96">
        <f t="shared" si="21"/>
        <v>2.312102715837816E-2</v>
      </c>
      <c r="AD145" s="142">
        <v>1.356605044543624E-2</v>
      </c>
      <c r="AE145" s="55">
        <f>IF(ROUND(AB145,0)/D145 &gt; (1+'Pace of change parameters'!$H$25), ROUND(AB145,0), ROUNDUP(AB145,0))</f>
        <v>507947</v>
      </c>
      <c r="AF145" s="55">
        <v>1144.7454746444791</v>
      </c>
      <c r="AG145" s="16">
        <f t="shared" si="22"/>
        <v>2.3121329068540142E-2</v>
      </c>
      <c r="AH145" s="16">
        <f t="shared" si="22"/>
        <v>1.356634953604452E-2</v>
      </c>
      <c r="AI145" s="55"/>
      <c r="AJ145" s="55">
        <v>521604.0166929866</v>
      </c>
      <c r="AK145" s="55">
        <v>1175.5238984887787</v>
      </c>
      <c r="AL145" s="16">
        <f t="shared" si="24"/>
        <v>-2.6182729150694084E-2</v>
      </c>
      <c r="AM145" s="57">
        <f t="shared" si="24"/>
        <v>-2.6182729150693973E-2</v>
      </c>
      <c r="AN145" s="10"/>
    </row>
    <row r="146" spans="1:40" x14ac:dyDescent="0.2">
      <c r="A146" s="188" t="s">
        <v>339</v>
      </c>
      <c r="B146" s="188" t="s">
        <v>340</v>
      </c>
      <c r="D146" s="67">
        <v>408285</v>
      </c>
      <c r="E146" s="72">
        <v>1206.544175270303</v>
      </c>
      <c r="F146" s="54"/>
      <c r="G146" s="87">
        <v>419882.46860028635</v>
      </c>
      <c r="H146" s="80">
        <v>1224.3062571183368</v>
      </c>
      <c r="I146" s="89"/>
      <c r="J146" s="102">
        <f t="shared" si="17"/>
        <v>-2.762074977540141E-2</v>
      </c>
      <c r="K146" s="125">
        <f t="shared" si="17"/>
        <v>-1.4507874761532813E-2</v>
      </c>
      <c r="L146" s="102">
        <v>2.7234343896496149E-2</v>
      </c>
      <c r="M146" s="96">
        <f>INDEX('Pace of change parameters'!$E$20:$I$20,1,$B$6)</f>
        <v>1.356605044543624E-2</v>
      </c>
      <c r="N146" s="107">
        <f>IF(INDEX('Pace of change parameters'!$E$28:$I$28,1,$B$6)=1,(1+L146)*D146,D146)</f>
        <v>419404.37409778091</v>
      </c>
      <c r="O146" s="93">
        <f>IF(K146&lt;INDEX('Pace of change parameters'!$E$16:$I$16,1,$B$6),1,IF(K146&gt;INDEX('Pace of change parameters'!$E$17:$I$17,1,$B$6),0,(K146-INDEX('Pace of change parameters'!$E$17:$I$17,1,$B$6))/(INDEX('Pace of change parameters'!$E$16:$I$16,1,$B$6)-INDEX('Pace of change parameters'!$E$17:$I$17,1,$B$6))))</f>
        <v>0</v>
      </c>
      <c r="P146" s="56">
        <v>2.7234343896496149E-2</v>
      </c>
      <c r="Q146" s="56">
        <v>1.356605044543624E-2</v>
      </c>
      <c r="R146" s="9">
        <f>IF(INDEX('Pace of change parameters'!$E$29:$I$29,1,$B$6)=1,D146*(1+P146),D146)</f>
        <v>419404.37409778091</v>
      </c>
      <c r="S146" s="102">
        <f>IF(P146&lt;INDEX('Pace of change parameters'!$E$22:$I$22,1,$B$6),INDEX('Pace of change parameters'!$E$22:$I$22,1,$B$6),P146)</f>
        <v>2.7234343896496149E-2</v>
      </c>
      <c r="T146" s="131">
        <v>1.356605044543624E-2</v>
      </c>
      <c r="U146" s="116">
        <f t="shared" si="19"/>
        <v>419404.37409778091</v>
      </c>
      <c r="V146" s="130">
        <f>IF(J146&gt;INDEX('Pace of change parameters'!$E$24:$I$24,1,$B$6),0,IF(J146&lt;INDEX('Pace of change parameters'!$E$23:$I$23,1,$B$6),1,(J146-INDEX('Pace of change parameters'!$E$24:$I$24,1,$B$6))/(INDEX('Pace of change parameters'!$E$23:$I$23,1,$B$6)-INDEX('Pace of change parameters'!$E$24:$I$24,1,$B$6))))</f>
        <v>1</v>
      </c>
      <c r="W146" s="131">
        <f>MIN(S146, S146+(INDEX('Pace of change parameters'!$E$25:$I$25,1,$B$6)-S146)*(1-V146))</f>
        <v>2.7234343896496149E-2</v>
      </c>
      <c r="X146" s="131">
        <v>1.356605044543624E-2</v>
      </c>
      <c r="Y146" s="107">
        <f t="shared" si="20"/>
        <v>419404.37409778091</v>
      </c>
      <c r="Z146" s="96">
        <v>0</v>
      </c>
      <c r="AA146" s="98">
        <f t="shared" si="23"/>
        <v>429128.77276393218</v>
      </c>
      <c r="AB146" s="98">
        <f>IF(INDEX('Pace of change parameters'!$E$27:$I$27,1,$B$6)=1,MAX(AA146,Y146),Y146)</f>
        <v>419404.37409778091</v>
      </c>
      <c r="AC146" s="96">
        <f t="shared" si="21"/>
        <v>2.7234343896496149E-2</v>
      </c>
      <c r="AD146" s="142">
        <v>1.356605044543624E-2</v>
      </c>
      <c r="AE146" s="55">
        <f>IF(ROUND(AB146,0)/D146 &gt; (1+'Pace of change parameters'!$H$25), ROUND(AB146,0), ROUNDUP(AB146,0))</f>
        <v>419404</v>
      </c>
      <c r="AF146" s="55">
        <v>1222.9111236108149</v>
      </c>
      <c r="AG146" s="16">
        <f t="shared" si="22"/>
        <v>2.7233427630209306E-2</v>
      </c>
      <c r="AH146" s="16">
        <f t="shared" si="22"/>
        <v>1.3565146370911219E-2</v>
      </c>
      <c r="AI146" s="55"/>
      <c r="AJ146" s="55">
        <v>429128.77276393218</v>
      </c>
      <c r="AK146" s="55">
        <v>1251.2669160868049</v>
      </c>
      <c r="AL146" s="16">
        <f t="shared" si="24"/>
        <v>-2.2661665637791817E-2</v>
      </c>
      <c r="AM146" s="57">
        <f t="shared" si="24"/>
        <v>-2.2661665637791817E-2</v>
      </c>
      <c r="AN146" s="10"/>
    </row>
    <row r="147" spans="1:40" x14ac:dyDescent="0.2">
      <c r="A147" s="188" t="s">
        <v>341</v>
      </c>
      <c r="B147" s="188" t="s">
        <v>342</v>
      </c>
      <c r="D147" s="67">
        <v>376804</v>
      </c>
      <c r="E147" s="72">
        <v>1273.5146753420856</v>
      </c>
      <c r="F147" s="54"/>
      <c r="G147" s="87">
        <v>386669.95348522003</v>
      </c>
      <c r="H147" s="80">
        <v>1292.8414685031312</v>
      </c>
      <c r="I147" s="89"/>
      <c r="J147" s="102">
        <f t="shared" si="17"/>
        <v>-2.5515180055481479E-2</v>
      </c>
      <c r="K147" s="125">
        <f t="shared" si="17"/>
        <v>-1.4949082027375216E-2</v>
      </c>
      <c r="L147" s="102">
        <v>2.4555896595709337E-2</v>
      </c>
      <c r="M147" s="96">
        <f>INDEX('Pace of change parameters'!$E$20:$I$20,1,$B$6)</f>
        <v>1.356605044543624E-2</v>
      </c>
      <c r="N147" s="107">
        <f>IF(INDEX('Pace of change parameters'!$E$28:$I$28,1,$B$6)=1,(1+L147)*D147,D147)</f>
        <v>386056.76006084966</v>
      </c>
      <c r="O147" s="93">
        <f>IF(K147&lt;INDEX('Pace of change parameters'!$E$16:$I$16,1,$B$6),1,IF(K147&gt;INDEX('Pace of change parameters'!$E$17:$I$17,1,$B$6),0,(K147-INDEX('Pace of change parameters'!$E$17:$I$17,1,$B$6))/(INDEX('Pace of change parameters'!$E$16:$I$16,1,$B$6)-INDEX('Pace of change parameters'!$E$17:$I$17,1,$B$6))))</f>
        <v>0</v>
      </c>
      <c r="P147" s="56">
        <v>2.4555896595709337E-2</v>
      </c>
      <c r="Q147" s="56">
        <v>1.356605044543624E-2</v>
      </c>
      <c r="R147" s="9">
        <f>IF(INDEX('Pace of change parameters'!$E$29:$I$29,1,$B$6)=1,D147*(1+P147),D147)</f>
        <v>386056.76006084966</v>
      </c>
      <c r="S147" s="102">
        <f>IF(P147&lt;INDEX('Pace of change parameters'!$E$22:$I$22,1,$B$6),INDEX('Pace of change parameters'!$E$22:$I$22,1,$B$6),P147)</f>
        <v>2.4555896595709337E-2</v>
      </c>
      <c r="T147" s="131">
        <v>1.356605044543624E-2</v>
      </c>
      <c r="U147" s="116">
        <f t="shared" si="19"/>
        <v>386056.76006084966</v>
      </c>
      <c r="V147" s="130">
        <f>IF(J147&gt;INDEX('Pace of change parameters'!$E$24:$I$24,1,$B$6),0,IF(J147&lt;INDEX('Pace of change parameters'!$E$23:$I$23,1,$B$6),1,(J147-INDEX('Pace of change parameters'!$E$24:$I$24,1,$B$6))/(INDEX('Pace of change parameters'!$E$23:$I$23,1,$B$6)-INDEX('Pace of change parameters'!$E$24:$I$24,1,$B$6))))</f>
        <v>1</v>
      </c>
      <c r="W147" s="131">
        <f>MIN(S147, S147+(INDEX('Pace of change parameters'!$E$25:$I$25,1,$B$6)-S147)*(1-V147))</f>
        <v>2.4555896595709337E-2</v>
      </c>
      <c r="X147" s="131">
        <v>1.356605044543624E-2</v>
      </c>
      <c r="Y147" s="107">
        <f t="shared" si="20"/>
        <v>386056.76006084966</v>
      </c>
      <c r="Z147" s="96">
        <v>0</v>
      </c>
      <c r="AA147" s="98">
        <f t="shared" si="23"/>
        <v>395184.87913283182</v>
      </c>
      <c r="AB147" s="98">
        <f>IF(INDEX('Pace of change parameters'!$E$27:$I$27,1,$B$6)=1,MAX(AA147,Y147),Y147)</f>
        <v>386056.76006084966</v>
      </c>
      <c r="AC147" s="96">
        <f t="shared" si="21"/>
        <v>2.4555896595709337E-2</v>
      </c>
      <c r="AD147" s="142">
        <v>1.356605044543624E-2</v>
      </c>
      <c r="AE147" s="55">
        <f>IF(ROUND(AB147,0)/D147 &gt; (1+'Pace of change parameters'!$H$25), ROUND(AB147,0), ROUNDUP(AB147,0))</f>
        <v>386057</v>
      </c>
      <c r="AF147" s="55">
        <v>1290.7920419138313</v>
      </c>
      <c r="AG147" s="16">
        <f t="shared" si="22"/>
        <v>2.4556533370134082E-2</v>
      </c>
      <c r="AH147" s="16">
        <f t="shared" si="22"/>
        <v>1.3566680389532682E-2</v>
      </c>
      <c r="AI147" s="55"/>
      <c r="AJ147" s="55">
        <v>395184.87913283182</v>
      </c>
      <c r="AK147" s="55">
        <v>1321.3113531663423</v>
      </c>
      <c r="AL147" s="16">
        <f t="shared" si="24"/>
        <v>-2.3097743903717771E-2</v>
      </c>
      <c r="AM147" s="57">
        <f t="shared" si="24"/>
        <v>-2.3097743903717771E-2</v>
      </c>
      <c r="AN147" s="10"/>
    </row>
    <row r="148" spans="1:40" x14ac:dyDescent="0.2">
      <c r="A148" s="188" t="s">
        <v>343</v>
      </c>
      <c r="B148" s="188" t="s">
        <v>344</v>
      </c>
      <c r="D148" s="67">
        <v>263664</v>
      </c>
      <c r="E148" s="72">
        <v>1243.84492472179</v>
      </c>
      <c r="F148" s="54"/>
      <c r="G148" s="87">
        <v>247033.09010593468</v>
      </c>
      <c r="H148" s="80">
        <v>1161.669990464507</v>
      </c>
      <c r="I148" s="89"/>
      <c r="J148" s="102">
        <f t="shared" si="17"/>
        <v>6.7322599927538196E-2</v>
      </c>
      <c r="K148" s="125">
        <f t="shared" si="17"/>
        <v>7.0738621925168665E-2</v>
      </c>
      <c r="L148" s="102">
        <v>1.6810021785130802E-2</v>
      </c>
      <c r="M148" s="96">
        <f>INDEX('Pace of change parameters'!$E$20:$I$20,1,$B$6)</f>
        <v>1.356605044543624E-2</v>
      </c>
      <c r="N148" s="107">
        <f>IF(INDEX('Pace of change parameters'!$E$28:$I$28,1,$B$6)=1,(1+L148)*D148,D148)</f>
        <v>268096.19758395472</v>
      </c>
      <c r="O148" s="93">
        <f>IF(K148&lt;INDEX('Pace of change parameters'!$E$16:$I$16,1,$B$6),1,IF(K148&gt;INDEX('Pace of change parameters'!$E$17:$I$17,1,$B$6),0,(K148-INDEX('Pace of change parameters'!$E$17:$I$17,1,$B$6))/(INDEX('Pace of change parameters'!$E$16:$I$16,1,$B$6)-INDEX('Pace of change parameters'!$E$17:$I$17,1,$B$6))))</f>
        <v>0</v>
      </c>
      <c r="P148" s="56">
        <v>1.6810021785130802E-2</v>
      </c>
      <c r="Q148" s="56">
        <v>1.356605044543624E-2</v>
      </c>
      <c r="R148" s="9">
        <f>IF(INDEX('Pace of change parameters'!$E$29:$I$29,1,$B$6)=1,D148*(1+P148),D148)</f>
        <v>268096.19758395472</v>
      </c>
      <c r="S148" s="102">
        <f>IF(P148&lt;INDEX('Pace of change parameters'!$E$22:$I$22,1,$B$6),INDEX('Pace of change parameters'!$E$22:$I$22,1,$B$6),P148)</f>
        <v>2.0783552784106655E-2</v>
      </c>
      <c r="T148" s="131">
        <v>1.7526904523058162E-2</v>
      </c>
      <c r="U148" s="116">
        <f t="shared" si="19"/>
        <v>269143.87466126872</v>
      </c>
      <c r="V148" s="130">
        <f>IF(J148&gt;INDEX('Pace of change parameters'!$E$24:$I$24,1,$B$6),0,IF(J148&lt;INDEX('Pace of change parameters'!$E$23:$I$23,1,$B$6),1,(J148-INDEX('Pace of change parameters'!$E$24:$I$24,1,$B$6))/(INDEX('Pace of change parameters'!$E$23:$I$23,1,$B$6)-INDEX('Pace of change parameters'!$E$24:$I$24,1,$B$6))))</f>
        <v>0.65354800144923619</v>
      </c>
      <c r="W148" s="131">
        <f>MIN(S148, S148+(INDEX('Pace of change parameters'!$E$25:$I$25,1,$B$6)-S148)*(1-V148))</f>
        <v>1.3646641613960921E-2</v>
      </c>
      <c r="X148" s="131">
        <v>1.041276253770973E-2</v>
      </c>
      <c r="Y148" s="107">
        <f t="shared" si="20"/>
        <v>267262.1281145034</v>
      </c>
      <c r="Z148" s="96">
        <v>0</v>
      </c>
      <c r="AA148" s="98">
        <f t="shared" si="23"/>
        <v>252473.04833333861</v>
      </c>
      <c r="AB148" s="98">
        <f>IF(INDEX('Pace of change parameters'!$E$27:$I$27,1,$B$6)=1,MAX(AA148,Y148),Y148)</f>
        <v>267262.1281145034</v>
      </c>
      <c r="AC148" s="96">
        <f t="shared" si="21"/>
        <v>1.3646641613960897E-2</v>
      </c>
      <c r="AD148" s="142">
        <v>1.041276253770973E-2</v>
      </c>
      <c r="AE148" s="55">
        <f>IF(ROUND(AB148,0)/D148 &gt; (1+'Pace of change parameters'!$H$25), ROUND(AB148,0), ROUNDUP(AB148,0))</f>
        <v>267262</v>
      </c>
      <c r="AF148" s="55">
        <v>1256.7961840998173</v>
      </c>
      <c r="AG148" s="16">
        <f t="shared" si="22"/>
        <v>1.3646155713332053E-2</v>
      </c>
      <c r="AH148" s="16">
        <f t="shared" si="22"/>
        <v>1.0412278187270196E-2</v>
      </c>
      <c r="AI148" s="55"/>
      <c r="AJ148" s="55">
        <v>252473.04833333861</v>
      </c>
      <c r="AK148" s="55">
        <v>1187.2513254162161</v>
      </c>
      <c r="AL148" s="16">
        <f t="shared" si="24"/>
        <v>5.857635800846217E-2</v>
      </c>
      <c r="AM148" s="57">
        <f t="shared" si="24"/>
        <v>5.8576358008461948E-2</v>
      </c>
      <c r="AN148" s="10"/>
    </row>
    <row r="149" spans="1:40" x14ac:dyDescent="0.2">
      <c r="A149" s="188" t="s">
        <v>345</v>
      </c>
      <c r="B149" s="188" t="s">
        <v>346</v>
      </c>
      <c r="D149" s="67">
        <v>361024</v>
      </c>
      <c r="E149" s="72">
        <v>1150.9998553811367</v>
      </c>
      <c r="F149" s="54"/>
      <c r="G149" s="87">
        <v>369595.38449511275</v>
      </c>
      <c r="H149" s="80">
        <v>1164.8350401647626</v>
      </c>
      <c r="I149" s="89"/>
      <c r="J149" s="102">
        <f t="shared" si="17"/>
        <v>-2.3191264974322445E-2</v>
      </c>
      <c r="K149" s="125">
        <f t="shared" si="17"/>
        <v>-1.1877376887347912E-2</v>
      </c>
      <c r="L149" s="102">
        <v>2.5305680172636791E-2</v>
      </c>
      <c r="M149" s="96">
        <f>INDEX('Pace of change parameters'!$E$20:$I$20,1,$B$6)</f>
        <v>1.356605044543624E-2</v>
      </c>
      <c r="N149" s="107">
        <f>IF(INDEX('Pace of change parameters'!$E$28:$I$28,1,$B$6)=1,(1+L149)*D149,D149)</f>
        <v>370159.95787864603</v>
      </c>
      <c r="O149" s="93">
        <f>IF(K149&lt;INDEX('Pace of change parameters'!$E$16:$I$16,1,$B$6),1,IF(K149&gt;INDEX('Pace of change parameters'!$E$17:$I$17,1,$B$6),0,(K149-INDEX('Pace of change parameters'!$E$17:$I$17,1,$B$6))/(INDEX('Pace of change parameters'!$E$16:$I$16,1,$B$6)-INDEX('Pace of change parameters'!$E$17:$I$17,1,$B$6))))</f>
        <v>0</v>
      </c>
      <c r="P149" s="56">
        <v>2.5305680172636791E-2</v>
      </c>
      <c r="Q149" s="56">
        <v>1.356605044543624E-2</v>
      </c>
      <c r="R149" s="9">
        <f>IF(INDEX('Pace of change parameters'!$E$29:$I$29,1,$B$6)=1,D149*(1+P149),D149)</f>
        <v>370159.95787864603</v>
      </c>
      <c r="S149" s="102">
        <f>IF(P149&lt;INDEX('Pace of change parameters'!$E$22:$I$22,1,$B$6),INDEX('Pace of change parameters'!$E$22:$I$22,1,$B$6),P149)</f>
        <v>2.5305680172636791E-2</v>
      </c>
      <c r="T149" s="131">
        <v>1.356605044543624E-2</v>
      </c>
      <c r="U149" s="116">
        <f t="shared" si="19"/>
        <v>370159.95787864603</v>
      </c>
      <c r="V149" s="130">
        <f>IF(J149&gt;INDEX('Pace of change parameters'!$E$24:$I$24,1,$B$6),0,IF(J149&lt;INDEX('Pace of change parameters'!$E$23:$I$23,1,$B$6),1,(J149-INDEX('Pace of change parameters'!$E$24:$I$24,1,$B$6))/(INDEX('Pace of change parameters'!$E$23:$I$23,1,$B$6)-INDEX('Pace of change parameters'!$E$24:$I$24,1,$B$6))))</f>
        <v>1</v>
      </c>
      <c r="W149" s="131">
        <f>MIN(S149, S149+(INDEX('Pace of change parameters'!$E$25:$I$25,1,$B$6)-S149)*(1-V149))</f>
        <v>2.5305680172636791E-2</v>
      </c>
      <c r="X149" s="131">
        <v>1.356605044543624E-2</v>
      </c>
      <c r="Y149" s="107">
        <f t="shared" si="20"/>
        <v>370159.95787864603</v>
      </c>
      <c r="Z149" s="96">
        <v>0</v>
      </c>
      <c r="AA149" s="98">
        <f t="shared" si="23"/>
        <v>377734.30811798654</v>
      </c>
      <c r="AB149" s="98">
        <f>IF(INDEX('Pace of change parameters'!$E$27:$I$27,1,$B$6)=1,MAX(AA149,Y149),Y149)</f>
        <v>370159.95787864603</v>
      </c>
      <c r="AC149" s="96">
        <f t="shared" si="21"/>
        <v>2.5305680172636791E-2</v>
      </c>
      <c r="AD149" s="142">
        <v>1.356605044543624E-2</v>
      </c>
      <c r="AE149" s="55">
        <f>IF(ROUND(AB149,0)/D149 &gt; (1+'Pace of change parameters'!$H$25), ROUND(AB149,0), ROUNDUP(AB149,0))</f>
        <v>370160</v>
      </c>
      <c r="AF149" s="55">
        <v>1166.6145102336636</v>
      </c>
      <c r="AG149" s="16">
        <f t="shared" si="22"/>
        <v>2.5305796844531159E-2</v>
      </c>
      <c r="AH149" s="16">
        <f t="shared" si="22"/>
        <v>1.35661657814512E-2</v>
      </c>
      <c r="AI149" s="55"/>
      <c r="AJ149" s="55">
        <v>377734.30811798654</v>
      </c>
      <c r="AK149" s="55">
        <v>1190.4860732210846</v>
      </c>
      <c r="AL149" s="16">
        <f t="shared" si="24"/>
        <v>-2.0051946448085611E-2</v>
      </c>
      <c r="AM149" s="57">
        <f t="shared" si="24"/>
        <v>-2.0051946448085611E-2</v>
      </c>
      <c r="AN149" s="10"/>
    </row>
    <row r="150" spans="1:40" x14ac:dyDescent="0.2">
      <c r="A150" s="188" t="s">
        <v>347</v>
      </c>
      <c r="B150" s="188" t="s">
        <v>348</v>
      </c>
      <c r="D150" s="67">
        <v>297049</v>
      </c>
      <c r="E150" s="72">
        <v>1105.9615988846613</v>
      </c>
      <c r="F150" s="54"/>
      <c r="G150" s="87">
        <v>304948.04211578687</v>
      </c>
      <c r="H150" s="80">
        <v>1122.8529824477907</v>
      </c>
      <c r="I150" s="89"/>
      <c r="J150" s="102">
        <f t="shared" si="17"/>
        <v>-2.5902911397567396E-2</v>
      </c>
      <c r="K150" s="125">
        <f t="shared" si="17"/>
        <v>-1.5043272652049855E-2</v>
      </c>
      <c r="L150" s="102">
        <v>2.486570556333656E-2</v>
      </c>
      <c r="M150" s="96">
        <f>INDEX('Pace of change parameters'!$E$20:$I$20,1,$B$6)</f>
        <v>1.356605044543624E-2</v>
      </c>
      <c r="N150" s="107">
        <f>IF(INDEX('Pace of change parameters'!$E$28:$I$28,1,$B$6)=1,(1+L150)*D150,D150)</f>
        <v>304435.33297188359</v>
      </c>
      <c r="O150" s="93">
        <f>IF(K150&lt;INDEX('Pace of change parameters'!$E$16:$I$16,1,$B$6),1,IF(K150&gt;INDEX('Pace of change parameters'!$E$17:$I$17,1,$B$6),0,(K150-INDEX('Pace of change parameters'!$E$17:$I$17,1,$B$6))/(INDEX('Pace of change parameters'!$E$16:$I$16,1,$B$6)-INDEX('Pace of change parameters'!$E$17:$I$17,1,$B$6))))</f>
        <v>0</v>
      </c>
      <c r="P150" s="56">
        <v>2.486570556333656E-2</v>
      </c>
      <c r="Q150" s="56">
        <v>1.356605044543624E-2</v>
      </c>
      <c r="R150" s="9">
        <f>IF(INDEX('Pace of change parameters'!$E$29:$I$29,1,$B$6)=1,D150*(1+P150),D150)</f>
        <v>304435.33297188359</v>
      </c>
      <c r="S150" s="102">
        <f>IF(P150&lt;INDEX('Pace of change parameters'!$E$22:$I$22,1,$B$6),INDEX('Pace of change parameters'!$E$22:$I$22,1,$B$6),P150)</f>
        <v>2.486570556333656E-2</v>
      </c>
      <c r="T150" s="131">
        <v>1.356605044543624E-2</v>
      </c>
      <c r="U150" s="116">
        <f t="shared" si="19"/>
        <v>304435.33297188359</v>
      </c>
      <c r="V150" s="130">
        <f>IF(J150&gt;INDEX('Pace of change parameters'!$E$24:$I$24,1,$B$6),0,IF(J150&lt;INDEX('Pace of change parameters'!$E$23:$I$23,1,$B$6),1,(J150-INDEX('Pace of change parameters'!$E$24:$I$24,1,$B$6))/(INDEX('Pace of change parameters'!$E$23:$I$23,1,$B$6)-INDEX('Pace of change parameters'!$E$24:$I$24,1,$B$6))))</f>
        <v>1</v>
      </c>
      <c r="W150" s="131">
        <f>MIN(S150, S150+(INDEX('Pace of change parameters'!$E$25:$I$25,1,$B$6)-S150)*(1-V150))</f>
        <v>2.486570556333656E-2</v>
      </c>
      <c r="X150" s="131">
        <v>1.356605044543624E-2</v>
      </c>
      <c r="Y150" s="107">
        <f t="shared" si="20"/>
        <v>304435.33297188359</v>
      </c>
      <c r="Z150" s="96">
        <v>0</v>
      </c>
      <c r="AA150" s="98">
        <f t="shared" si="23"/>
        <v>311663.3554769528</v>
      </c>
      <c r="AB150" s="98">
        <f>IF(INDEX('Pace of change parameters'!$E$27:$I$27,1,$B$6)=1,MAX(AA150,Y150),Y150)</f>
        <v>304435.33297188359</v>
      </c>
      <c r="AC150" s="96">
        <f t="shared" si="21"/>
        <v>2.486570556333656E-2</v>
      </c>
      <c r="AD150" s="142">
        <v>1.356605044543624E-2</v>
      </c>
      <c r="AE150" s="55">
        <f>IF(ROUND(AB150,0)/D150 &gt; (1+'Pace of change parameters'!$H$25), ROUND(AB150,0), ROUNDUP(AB150,0))</f>
        <v>304435</v>
      </c>
      <c r="AF150" s="55">
        <v>1120.963903685928</v>
      </c>
      <c r="AG150" s="16">
        <f t="shared" si="22"/>
        <v>2.486458463081842E-2</v>
      </c>
      <c r="AH150" s="16">
        <f t="shared" si="22"/>
        <v>1.356494187175783E-2</v>
      </c>
      <c r="AI150" s="55"/>
      <c r="AJ150" s="55">
        <v>311663.3554769528</v>
      </c>
      <c r="AK150" s="55">
        <v>1147.5795213799333</v>
      </c>
      <c r="AL150" s="16">
        <f t="shared" si="24"/>
        <v>-2.3192830821868404E-2</v>
      </c>
      <c r="AM150" s="57">
        <f t="shared" si="24"/>
        <v>-2.3192830821868293E-2</v>
      </c>
      <c r="AN150" s="10"/>
    </row>
    <row r="151" spans="1:40" x14ac:dyDescent="0.2">
      <c r="A151" s="188" t="s">
        <v>349</v>
      </c>
      <c r="B151" s="188" t="s">
        <v>350</v>
      </c>
      <c r="D151" s="67">
        <v>363176</v>
      </c>
      <c r="E151" s="72">
        <v>1317.9358519256023</v>
      </c>
      <c r="F151" s="54"/>
      <c r="G151" s="87">
        <v>368916.93714451441</v>
      </c>
      <c r="H151" s="80">
        <v>1323.7187031805424</v>
      </c>
      <c r="I151" s="89"/>
      <c r="J151" s="102">
        <f t="shared" si="17"/>
        <v>-1.5561598198636006E-2</v>
      </c>
      <c r="K151" s="125">
        <f t="shared" si="17"/>
        <v>-4.3686405888543334E-3</v>
      </c>
      <c r="L151" s="102">
        <v>2.5090186253822422E-2</v>
      </c>
      <c r="M151" s="96">
        <f>INDEX('Pace of change parameters'!$E$20:$I$20,1,$B$6)</f>
        <v>1.356605044543624E-2</v>
      </c>
      <c r="N151" s="107">
        <f>IF(INDEX('Pace of change parameters'!$E$28:$I$28,1,$B$6)=1,(1+L151)*D151,D151)</f>
        <v>372288.15348291822</v>
      </c>
      <c r="O151" s="93">
        <f>IF(K151&lt;INDEX('Pace of change parameters'!$E$16:$I$16,1,$B$6),1,IF(K151&gt;INDEX('Pace of change parameters'!$E$17:$I$17,1,$B$6),0,(K151-INDEX('Pace of change parameters'!$E$17:$I$17,1,$B$6))/(INDEX('Pace of change parameters'!$E$16:$I$16,1,$B$6)-INDEX('Pace of change parameters'!$E$17:$I$17,1,$B$6))))</f>
        <v>0</v>
      </c>
      <c r="P151" s="56">
        <v>2.5090186253822422E-2</v>
      </c>
      <c r="Q151" s="56">
        <v>1.356605044543624E-2</v>
      </c>
      <c r="R151" s="9">
        <f>IF(INDEX('Pace of change parameters'!$E$29:$I$29,1,$B$6)=1,D151*(1+P151),D151)</f>
        <v>372288.15348291822</v>
      </c>
      <c r="S151" s="102">
        <f>IF(P151&lt;INDEX('Pace of change parameters'!$E$22:$I$22,1,$B$6),INDEX('Pace of change parameters'!$E$22:$I$22,1,$B$6),P151)</f>
        <v>2.5090186253822422E-2</v>
      </c>
      <c r="T151" s="131">
        <v>1.356605044543624E-2</v>
      </c>
      <c r="U151" s="116">
        <f t="shared" si="19"/>
        <v>372288.15348291822</v>
      </c>
      <c r="V151" s="130">
        <f>IF(J151&gt;INDEX('Pace of change parameters'!$E$24:$I$24,1,$B$6),0,IF(J151&lt;INDEX('Pace of change parameters'!$E$23:$I$23,1,$B$6),1,(J151-INDEX('Pace of change parameters'!$E$24:$I$24,1,$B$6))/(INDEX('Pace of change parameters'!$E$23:$I$23,1,$B$6)-INDEX('Pace of change parameters'!$E$24:$I$24,1,$B$6))))</f>
        <v>1</v>
      </c>
      <c r="W151" s="131">
        <f>MIN(S151, S151+(INDEX('Pace of change parameters'!$E$25:$I$25,1,$B$6)-S151)*(1-V151))</f>
        <v>2.5090186253822422E-2</v>
      </c>
      <c r="X151" s="131">
        <v>1.356605044543624E-2</v>
      </c>
      <c r="Y151" s="107">
        <f t="shared" si="20"/>
        <v>372288.15348291822</v>
      </c>
      <c r="Z151" s="96">
        <v>0</v>
      </c>
      <c r="AA151" s="98">
        <f t="shared" si="23"/>
        <v>377040.9205614216</v>
      </c>
      <c r="AB151" s="98">
        <f>IF(INDEX('Pace of change parameters'!$E$27:$I$27,1,$B$6)=1,MAX(AA151,Y151),Y151)</f>
        <v>372288.15348291822</v>
      </c>
      <c r="AC151" s="96">
        <f t="shared" si="21"/>
        <v>2.5090186253822422E-2</v>
      </c>
      <c r="AD151" s="142">
        <v>1.356605044543624E-2</v>
      </c>
      <c r="AE151" s="55">
        <f>IF(ROUND(AB151,0)/D151 &gt; (1+'Pace of change parameters'!$H$25), ROUND(AB151,0), ROUNDUP(AB151,0))</f>
        <v>372288</v>
      </c>
      <c r="AF151" s="55">
        <v>1335.8144854613529</v>
      </c>
      <c r="AG151" s="16">
        <f t="shared" si="22"/>
        <v>2.5089763640769203E-2</v>
      </c>
      <c r="AH151" s="16">
        <f t="shared" si="22"/>
        <v>1.3565632583428577E-2</v>
      </c>
      <c r="AI151" s="55"/>
      <c r="AJ151" s="55">
        <v>377040.9205614216</v>
      </c>
      <c r="AK151" s="55">
        <v>1352.8685407470298</v>
      </c>
      <c r="AL151" s="16">
        <f t="shared" si="24"/>
        <v>-1.2605848071727599E-2</v>
      </c>
      <c r="AM151" s="57">
        <f t="shared" si="24"/>
        <v>-1.2605848071727599E-2</v>
      </c>
      <c r="AN151" s="10"/>
    </row>
    <row r="152" spans="1:40" x14ac:dyDescent="0.2">
      <c r="A152" s="188" t="s">
        <v>351</v>
      </c>
      <c r="B152" s="188" t="s">
        <v>352</v>
      </c>
      <c r="D152" s="67">
        <v>362744</v>
      </c>
      <c r="E152" s="72">
        <v>1138.8398155673005</v>
      </c>
      <c r="F152" s="54"/>
      <c r="G152" s="87">
        <v>377908.45094417233</v>
      </c>
      <c r="H152" s="80">
        <v>1170.4497019103358</v>
      </c>
      <c r="I152" s="89"/>
      <c r="J152" s="102">
        <f t="shared" si="17"/>
        <v>-4.012731365568889E-2</v>
      </c>
      <c r="K152" s="125">
        <f t="shared" si="17"/>
        <v>-2.7006616594838273E-2</v>
      </c>
      <c r="L152" s="102">
        <v>2.7420693137381047E-2</v>
      </c>
      <c r="M152" s="96">
        <f>INDEX('Pace of change parameters'!$E$20:$I$20,1,$B$6)</f>
        <v>1.356605044543624E-2</v>
      </c>
      <c r="N152" s="107">
        <f>IF(INDEX('Pace of change parameters'!$E$28:$I$28,1,$B$6)=1,(1+L152)*D152,D152)</f>
        <v>372690.69191142614</v>
      </c>
      <c r="O152" s="93">
        <f>IF(K152&lt;INDEX('Pace of change parameters'!$E$16:$I$16,1,$B$6),1,IF(K152&gt;INDEX('Pace of change parameters'!$E$17:$I$17,1,$B$6),0,(K152-INDEX('Pace of change parameters'!$E$17:$I$17,1,$B$6))/(INDEX('Pace of change parameters'!$E$16:$I$16,1,$B$6)-INDEX('Pace of change parameters'!$E$17:$I$17,1,$B$6))))</f>
        <v>0</v>
      </c>
      <c r="P152" s="56">
        <v>2.7420693137381047E-2</v>
      </c>
      <c r="Q152" s="56">
        <v>1.356605044543624E-2</v>
      </c>
      <c r="R152" s="9">
        <f>IF(INDEX('Pace of change parameters'!$E$29:$I$29,1,$B$6)=1,D152*(1+P152),D152)</f>
        <v>372690.69191142614</v>
      </c>
      <c r="S152" s="102">
        <f>IF(P152&lt;INDEX('Pace of change parameters'!$E$22:$I$22,1,$B$6),INDEX('Pace of change parameters'!$E$22:$I$22,1,$B$6),P152)</f>
        <v>2.7420693137381047E-2</v>
      </c>
      <c r="T152" s="131">
        <v>1.356605044543624E-2</v>
      </c>
      <c r="U152" s="116">
        <f t="shared" si="19"/>
        <v>372690.69191142614</v>
      </c>
      <c r="V152" s="130">
        <f>IF(J152&gt;INDEX('Pace of change parameters'!$E$24:$I$24,1,$B$6),0,IF(J152&lt;INDEX('Pace of change parameters'!$E$23:$I$23,1,$B$6),1,(J152-INDEX('Pace of change parameters'!$E$24:$I$24,1,$B$6))/(INDEX('Pace of change parameters'!$E$23:$I$23,1,$B$6)-INDEX('Pace of change parameters'!$E$24:$I$24,1,$B$6))))</f>
        <v>1</v>
      </c>
      <c r="W152" s="131">
        <f>MIN(S152, S152+(INDEX('Pace of change parameters'!$E$25:$I$25,1,$B$6)-S152)*(1-V152))</f>
        <v>2.7420693137381047E-2</v>
      </c>
      <c r="X152" s="131">
        <v>1.356605044543624E-2</v>
      </c>
      <c r="Y152" s="107">
        <f t="shared" si="20"/>
        <v>372690.69191142614</v>
      </c>
      <c r="Z152" s="96">
        <v>0</v>
      </c>
      <c r="AA152" s="98">
        <f t="shared" si="23"/>
        <v>386230.4380352039</v>
      </c>
      <c r="AB152" s="98">
        <f>IF(INDEX('Pace of change parameters'!$E$27:$I$27,1,$B$6)=1,MAX(AA152,Y152),Y152)</f>
        <v>372690.69191142614</v>
      </c>
      <c r="AC152" s="96">
        <f t="shared" si="21"/>
        <v>2.7420693137381047E-2</v>
      </c>
      <c r="AD152" s="142">
        <v>1.356605044543624E-2</v>
      </c>
      <c r="AE152" s="55">
        <f>IF(ROUND(AB152,0)/D152 &gt; (1+'Pace of change parameters'!$H$25), ROUND(AB152,0), ROUNDUP(AB152,0))</f>
        <v>372691</v>
      </c>
      <c r="AF152" s="55">
        <v>1154.2903281596798</v>
      </c>
      <c r="AG152" s="16">
        <f t="shared" si="22"/>
        <v>2.7421542465209559E-2</v>
      </c>
      <c r="AH152" s="16">
        <f t="shared" si="22"/>
        <v>1.3566888320182935E-2</v>
      </c>
      <c r="AI152" s="55"/>
      <c r="AJ152" s="55">
        <v>386230.4380352039</v>
      </c>
      <c r="AK152" s="55">
        <v>1196.2243764000536</v>
      </c>
      <c r="AL152" s="16">
        <f t="shared" si="24"/>
        <v>-3.5055336663988745E-2</v>
      </c>
      <c r="AM152" s="57">
        <f t="shared" si="24"/>
        <v>-3.5055336663988745E-2</v>
      </c>
      <c r="AN152" s="10"/>
    </row>
    <row r="153" spans="1:40" x14ac:dyDescent="0.2">
      <c r="A153" s="188" t="s">
        <v>353</v>
      </c>
      <c r="B153" s="188" t="s">
        <v>354</v>
      </c>
      <c r="D153" s="67">
        <v>348561</v>
      </c>
      <c r="E153" s="72">
        <v>1089.9650598292665</v>
      </c>
      <c r="F153" s="54"/>
      <c r="G153" s="87">
        <v>362092.4069626311</v>
      </c>
      <c r="H153" s="80">
        <v>1117.4129898569106</v>
      </c>
      <c r="I153" s="89"/>
      <c r="J153" s="102">
        <f t="shared" ref="J153:K216" si="25">D153/G153-1</f>
        <v>-3.7370037875518292E-2</v>
      </c>
      <c r="K153" s="125">
        <f t="shared" si="25"/>
        <v>-2.4563818638942969E-2</v>
      </c>
      <c r="L153" s="102">
        <v>2.7049891135484616E-2</v>
      </c>
      <c r="M153" s="96">
        <f>INDEX('Pace of change parameters'!$E$20:$I$20,1,$B$6)</f>
        <v>1.356605044543624E-2</v>
      </c>
      <c r="N153" s="107">
        <f>IF(INDEX('Pace of change parameters'!$E$28:$I$28,1,$B$6)=1,(1+L153)*D153,D153)</f>
        <v>357989.53710407566</v>
      </c>
      <c r="O153" s="93">
        <f>IF(K153&lt;INDEX('Pace of change parameters'!$E$16:$I$16,1,$B$6),1,IF(K153&gt;INDEX('Pace of change parameters'!$E$17:$I$17,1,$B$6),0,(K153-INDEX('Pace of change parameters'!$E$17:$I$17,1,$B$6))/(INDEX('Pace of change parameters'!$E$16:$I$16,1,$B$6)-INDEX('Pace of change parameters'!$E$17:$I$17,1,$B$6))))</f>
        <v>0</v>
      </c>
      <c r="P153" s="56">
        <v>2.7049891135484616E-2</v>
      </c>
      <c r="Q153" s="56">
        <v>1.356605044543624E-2</v>
      </c>
      <c r="R153" s="9">
        <f>IF(INDEX('Pace of change parameters'!$E$29:$I$29,1,$B$6)=1,D153*(1+P153),D153)</f>
        <v>357989.53710407566</v>
      </c>
      <c r="S153" s="102">
        <f>IF(P153&lt;INDEX('Pace of change parameters'!$E$22:$I$22,1,$B$6),INDEX('Pace of change parameters'!$E$22:$I$22,1,$B$6),P153)</f>
        <v>2.7049891135484616E-2</v>
      </c>
      <c r="T153" s="131">
        <v>1.356605044543624E-2</v>
      </c>
      <c r="U153" s="116">
        <f t="shared" si="19"/>
        <v>357989.53710407566</v>
      </c>
      <c r="V153" s="130">
        <f>IF(J153&gt;INDEX('Pace of change parameters'!$E$24:$I$24,1,$B$6),0,IF(J153&lt;INDEX('Pace of change parameters'!$E$23:$I$23,1,$B$6),1,(J153-INDEX('Pace of change parameters'!$E$24:$I$24,1,$B$6))/(INDEX('Pace of change parameters'!$E$23:$I$23,1,$B$6)-INDEX('Pace of change parameters'!$E$24:$I$24,1,$B$6))))</f>
        <v>1</v>
      </c>
      <c r="W153" s="131">
        <f>MIN(S153, S153+(INDEX('Pace of change parameters'!$E$25:$I$25,1,$B$6)-S153)*(1-V153))</f>
        <v>2.7049891135484616E-2</v>
      </c>
      <c r="X153" s="131">
        <v>1.356605044543624E-2</v>
      </c>
      <c r="Y153" s="107">
        <f t="shared" si="20"/>
        <v>357989.53710407566</v>
      </c>
      <c r="Z153" s="96">
        <v>0</v>
      </c>
      <c r="AA153" s="98">
        <f t="shared" si="23"/>
        <v>370066.1062249128</v>
      </c>
      <c r="AB153" s="98">
        <f>IF(INDEX('Pace of change parameters'!$E$27:$I$27,1,$B$6)=1,MAX(AA153,Y153),Y153)</f>
        <v>357989.53710407566</v>
      </c>
      <c r="AC153" s="96">
        <f t="shared" si="21"/>
        <v>2.7049891135484616E-2</v>
      </c>
      <c r="AD153" s="142">
        <v>1.356605044543624E-2</v>
      </c>
      <c r="AE153" s="55">
        <f>IF(ROUND(AB153,0)/D153 &gt; (1+'Pace of change parameters'!$H$25), ROUND(AB153,0), ROUNDUP(AB153,0))</f>
        <v>357990</v>
      </c>
      <c r="AF153" s="55">
        <v>1104.7530093061544</v>
      </c>
      <c r="AG153" s="16">
        <f t="shared" si="22"/>
        <v>2.7051219155327155E-2</v>
      </c>
      <c r="AH153" s="16">
        <f t="shared" si="22"/>
        <v>1.3567361030090597E-2</v>
      </c>
      <c r="AI153" s="55"/>
      <c r="AJ153" s="55">
        <v>370066.1062249128</v>
      </c>
      <c r="AK153" s="55">
        <v>1142.0197337751988</v>
      </c>
      <c r="AL153" s="16">
        <f t="shared" si="24"/>
        <v>-3.2632294667843453E-2</v>
      </c>
      <c r="AM153" s="57">
        <f t="shared" si="24"/>
        <v>-3.2632294667843453E-2</v>
      </c>
      <c r="AN153" s="10"/>
    </row>
    <row r="154" spans="1:40" x14ac:dyDescent="0.2">
      <c r="A154" s="188" t="s">
        <v>355</v>
      </c>
      <c r="B154" s="188" t="s">
        <v>356</v>
      </c>
      <c r="D154" s="67">
        <v>344901</v>
      </c>
      <c r="E154" s="72">
        <v>1402.042556133672</v>
      </c>
      <c r="F154" s="54"/>
      <c r="G154" s="87">
        <v>329134.97490120411</v>
      </c>
      <c r="H154" s="80">
        <v>1320.2456990448188</v>
      </c>
      <c r="I154" s="89"/>
      <c r="J154" s="102">
        <f t="shared" si="25"/>
        <v>4.790139699838436E-2</v>
      </c>
      <c r="K154" s="125">
        <f t="shared" si="25"/>
        <v>6.1955783796934227E-2</v>
      </c>
      <c r="L154" s="102">
        <v>2.7159933762742838E-2</v>
      </c>
      <c r="M154" s="96">
        <f>INDEX('Pace of change parameters'!$E$20:$I$20,1,$B$6)</f>
        <v>1.356605044543624E-2</v>
      </c>
      <c r="N154" s="107">
        <f>IF(INDEX('Pace of change parameters'!$E$28:$I$28,1,$B$6)=1,(1+L154)*D154,D154)</f>
        <v>354268.48831470375</v>
      </c>
      <c r="O154" s="93">
        <f>IF(K154&lt;INDEX('Pace of change parameters'!$E$16:$I$16,1,$B$6),1,IF(K154&gt;INDEX('Pace of change parameters'!$E$17:$I$17,1,$B$6),0,(K154-INDEX('Pace of change parameters'!$E$17:$I$17,1,$B$6))/(INDEX('Pace of change parameters'!$E$16:$I$16,1,$B$6)-INDEX('Pace of change parameters'!$E$17:$I$17,1,$B$6))))</f>
        <v>0</v>
      </c>
      <c r="P154" s="56">
        <v>2.7159933762742838E-2</v>
      </c>
      <c r="Q154" s="56">
        <v>1.356605044543624E-2</v>
      </c>
      <c r="R154" s="9">
        <f>IF(INDEX('Pace of change parameters'!$E$29:$I$29,1,$B$6)=1,D154*(1+P154),D154)</f>
        <v>354268.48831470375</v>
      </c>
      <c r="S154" s="102">
        <f>IF(P154&lt;INDEX('Pace of change parameters'!$E$22:$I$22,1,$B$6),INDEX('Pace of change parameters'!$E$22:$I$22,1,$B$6),P154)</f>
        <v>2.7159933762742838E-2</v>
      </c>
      <c r="T154" s="131">
        <v>1.356605044543624E-2</v>
      </c>
      <c r="U154" s="116">
        <f t="shared" si="19"/>
        <v>354268.48831470375</v>
      </c>
      <c r="V154" s="130">
        <f>IF(J154&gt;INDEX('Pace of change parameters'!$E$24:$I$24,1,$B$6),0,IF(J154&lt;INDEX('Pace of change parameters'!$E$23:$I$23,1,$B$6),1,(J154-INDEX('Pace of change parameters'!$E$24:$I$24,1,$B$6))/(INDEX('Pace of change parameters'!$E$23:$I$23,1,$B$6)-INDEX('Pace of change parameters'!$E$24:$I$24,1,$B$6))))</f>
        <v>1</v>
      </c>
      <c r="W154" s="131">
        <f>MIN(S154, S154+(INDEX('Pace of change parameters'!$E$25:$I$25,1,$B$6)-S154)*(1-V154))</f>
        <v>2.7159933762742838E-2</v>
      </c>
      <c r="X154" s="131">
        <v>1.356605044543624E-2</v>
      </c>
      <c r="Y154" s="107">
        <f t="shared" si="20"/>
        <v>354268.48831470375</v>
      </c>
      <c r="Z154" s="96">
        <v>0</v>
      </c>
      <c r="AA154" s="98">
        <f t="shared" si="23"/>
        <v>336382.91287531267</v>
      </c>
      <c r="AB154" s="98">
        <f>IF(INDEX('Pace of change parameters'!$E$27:$I$27,1,$B$6)=1,MAX(AA154,Y154),Y154)</f>
        <v>354268.48831470375</v>
      </c>
      <c r="AC154" s="96">
        <f t="shared" si="21"/>
        <v>2.7159933762742838E-2</v>
      </c>
      <c r="AD154" s="142">
        <v>1.356605044543624E-2</v>
      </c>
      <c r="AE154" s="55">
        <f>IF(ROUND(AB154,0)/D154 &gt; (1+'Pace of change parameters'!$H$25), ROUND(AB154,0), ROUNDUP(AB154,0))</f>
        <v>354268</v>
      </c>
      <c r="AF154" s="55">
        <v>1421.0607774199775</v>
      </c>
      <c r="AG154" s="16">
        <f t="shared" si="22"/>
        <v>2.7158517951528127E-2</v>
      </c>
      <c r="AH154" s="16">
        <f t="shared" si="22"/>
        <v>1.3564653371685775E-2</v>
      </c>
      <c r="AI154" s="55"/>
      <c r="AJ154" s="55">
        <v>336382.91287531267</v>
      </c>
      <c r="AK154" s="55">
        <v>1349.3190569890264</v>
      </c>
      <c r="AL154" s="16">
        <f t="shared" si="24"/>
        <v>5.3168833612297073E-2</v>
      </c>
      <c r="AM154" s="57">
        <f t="shared" si="24"/>
        <v>5.3168833612297073E-2</v>
      </c>
      <c r="AN154" s="10"/>
    </row>
    <row r="155" spans="1:40" x14ac:dyDescent="0.2">
      <c r="A155" s="188" t="s">
        <v>357</v>
      </c>
      <c r="B155" s="188" t="s">
        <v>358</v>
      </c>
      <c r="D155" s="67">
        <v>229171</v>
      </c>
      <c r="E155" s="72">
        <v>1079.6507140907313</v>
      </c>
      <c r="F155" s="54"/>
      <c r="G155" s="87">
        <v>232575.47628936899</v>
      </c>
      <c r="H155" s="80">
        <v>1080.8395198886158</v>
      </c>
      <c r="I155" s="89"/>
      <c r="J155" s="102">
        <f t="shared" si="25"/>
        <v>-1.4638156798325364E-2</v>
      </c>
      <c r="K155" s="125">
        <f t="shared" si="25"/>
        <v>-1.0998911272295242E-3</v>
      </c>
      <c r="L155" s="102">
        <v>2.7491824576843626E-2</v>
      </c>
      <c r="M155" s="96">
        <f>INDEX('Pace of change parameters'!$E$20:$I$20,1,$B$6)</f>
        <v>1.356605044543624E-2</v>
      </c>
      <c r="N155" s="107">
        <f>IF(INDEX('Pace of change parameters'!$E$28:$I$28,1,$B$6)=1,(1+L155)*D155,D155)</f>
        <v>235471.32893009984</v>
      </c>
      <c r="O155" s="93">
        <f>IF(K155&lt;INDEX('Pace of change parameters'!$E$16:$I$16,1,$B$6),1,IF(K155&gt;INDEX('Pace of change parameters'!$E$17:$I$17,1,$B$6),0,(K155-INDEX('Pace of change parameters'!$E$17:$I$17,1,$B$6))/(INDEX('Pace of change parameters'!$E$16:$I$16,1,$B$6)-INDEX('Pace of change parameters'!$E$17:$I$17,1,$B$6))))</f>
        <v>0</v>
      </c>
      <c r="P155" s="56">
        <v>2.7491824576843626E-2</v>
      </c>
      <c r="Q155" s="56">
        <v>1.356605044543624E-2</v>
      </c>
      <c r="R155" s="9">
        <f>IF(INDEX('Pace of change parameters'!$E$29:$I$29,1,$B$6)=1,D155*(1+P155),D155)</f>
        <v>235471.32893009984</v>
      </c>
      <c r="S155" s="102">
        <f>IF(P155&lt;INDEX('Pace of change parameters'!$E$22:$I$22,1,$B$6),INDEX('Pace of change parameters'!$E$22:$I$22,1,$B$6),P155)</f>
        <v>2.7491824576843626E-2</v>
      </c>
      <c r="T155" s="131">
        <v>1.356605044543624E-2</v>
      </c>
      <c r="U155" s="116">
        <f t="shared" si="19"/>
        <v>235471.32893009984</v>
      </c>
      <c r="V155" s="130">
        <f>IF(J155&gt;INDEX('Pace of change parameters'!$E$24:$I$24,1,$B$6),0,IF(J155&lt;INDEX('Pace of change parameters'!$E$23:$I$23,1,$B$6),1,(J155-INDEX('Pace of change parameters'!$E$24:$I$24,1,$B$6))/(INDEX('Pace of change parameters'!$E$23:$I$23,1,$B$6)-INDEX('Pace of change parameters'!$E$24:$I$24,1,$B$6))))</f>
        <v>1</v>
      </c>
      <c r="W155" s="131">
        <f>MIN(S155, S155+(INDEX('Pace of change parameters'!$E$25:$I$25,1,$B$6)-S155)*(1-V155))</f>
        <v>2.7491824576843626E-2</v>
      </c>
      <c r="X155" s="131">
        <v>1.356605044543624E-2</v>
      </c>
      <c r="Y155" s="107">
        <f t="shared" si="20"/>
        <v>235471.32893009984</v>
      </c>
      <c r="Z155" s="96">
        <v>0</v>
      </c>
      <c r="AA155" s="98">
        <f t="shared" si="23"/>
        <v>237697.06091266859</v>
      </c>
      <c r="AB155" s="98">
        <f>IF(INDEX('Pace of change parameters'!$E$27:$I$27,1,$B$6)=1,MAX(AA155,Y155),Y155)</f>
        <v>235471.32893009984</v>
      </c>
      <c r="AC155" s="96">
        <f t="shared" si="21"/>
        <v>2.7491824576843626E-2</v>
      </c>
      <c r="AD155" s="142">
        <v>1.356605044543624E-2</v>
      </c>
      <c r="AE155" s="55">
        <f>IF(ROUND(AB155,0)/D155 &gt; (1+'Pace of change parameters'!$H$25), ROUND(AB155,0), ROUNDUP(AB155,0))</f>
        <v>235471</v>
      </c>
      <c r="AF155" s="55">
        <v>1094.2957815166933</v>
      </c>
      <c r="AG155" s="16">
        <f t="shared" si="22"/>
        <v>2.7490389272639248E-2</v>
      </c>
      <c r="AH155" s="16">
        <f t="shared" si="22"/>
        <v>1.3564634594157576E-2</v>
      </c>
      <c r="AI155" s="55"/>
      <c r="AJ155" s="55">
        <v>237697.06091266859</v>
      </c>
      <c r="AK155" s="55">
        <v>1104.6408731251395</v>
      </c>
      <c r="AL155" s="16">
        <f t="shared" si="24"/>
        <v>-9.3651175328854919E-3</v>
      </c>
      <c r="AM155" s="57">
        <f t="shared" si="24"/>
        <v>-9.3651175328854919E-3</v>
      </c>
      <c r="AN155" s="10"/>
    </row>
    <row r="156" spans="1:40" x14ac:dyDescent="0.2">
      <c r="A156" s="188" t="s">
        <v>359</v>
      </c>
      <c r="B156" s="188" t="s">
        <v>360</v>
      </c>
      <c r="D156" s="67">
        <v>471871</v>
      </c>
      <c r="E156" s="72">
        <v>1189.1638127801075</v>
      </c>
      <c r="F156" s="54"/>
      <c r="G156" s="87">
        <v>482486.70589008235</v>
      </c>
      <c r="H156" s="80">
        <v>1204.1750764412034</v>
      </c>
      <c r="I156" s="89"/>
      <c r="J156" s="102">
        <f t="shared" si="25"/>
        <v>-2.2002069197945451E-2</v>
      </c>
      <c r="K156" s="125">
        <f t="shared" si="25"/>
        <v>-1.246601424890792E-2</v>
      </c>
      <c r="L156" s="102">
        <v>2.344891547726724E-2</v>
      </c>
      <c r="M156" s="96">
        <f>INDEX('Pace of change parameters'!$E$20:$I$20,1,$B$6)</f>
        <v>1.356605044543624E-2</v>
      </c>
      <c r="N156" s="107">
        <f>IF(INDEX('Pace of change parameters'!$E$28:$I$28,1,$B$6)=1,(1+L156)*D156,D156)</f>
        <v>482935.86319517356</v>
      </c>
      <c r="O156" s="93">
        <f>IF(K156&lt;INDEX('Pace of change parameters'!$E$16:$I$16,1,$B$6),1,IF(K156&gt;INDEX('Pace of change parameters'!$E$17:$I$17,1,$B$6),0,(K156-INDEX('Pace of change parameters'!$E$17:$I$17,1,$B$6))/(INDEX('Pace of change parameters'!$E$16:$I$16,1,$B$6)-INDEX('Pace of change parameters'!$E$17:$I$17,1,$B$6))))</f>
        <v>0</v>
      </c>
      <c r="P156" s="56">
        <v>2.344891547726724E-2</v>
      </c>
      <c r="Q156" s="56">
        <v>1.356605044543624E-2</v>
      </c>
      <c r="R156" s="9">
        <f>IF(INDEX('Pace of change parameters'!$E$29:$I$29,1,$B$6)=1,D156*(1+P156),D156)</f>
        <v>482935.86319517356</v>
      </c>
      <c r="S156" s="102">
        <f>IF(P156&lt;INDEX('Pace of change parameters'!$E$22:$I$22,1,$B$6),INDEX('Pace of change parameters'!$E$22:$I$22,1,$B$6),P156)</f>
        <v>2.344891547726724E-2</v>
      </c>
      <c r="T156" s="131">
        <v>1.356605044543624E-2</v>
      </c>
      <c r="U156" s="116">
        <f t="shared" si="19"/>
        <v>482935.86319517356</v>
      </c>
      <c r="V156" s="130">
        <f>IF(J156&gt;INDEX('Pace of change parameters'!$E$24:$I$24,1,$B$6),0,IF(J156&lt;INDEX('Pace of change parameters'!$E$23:$I$23,1,$B$6),1,(J156-INDEX('Pace of change parameters'!$E$24:$I$24,1,$B$6))/(INDEX('Pace of change parameters'!$E$23:$I$23,1,$B$6)-INDEX('Pace of change parameters'!$E$24:$I$24,1,$B$6))))</f>
        <v>1</v>
      </c>
      <c r="W156" s="131">
        <f>MIN(S156, S156+(INDEX('Pace of change parameters'!$E$25:$I$25,1,$B$6)-S156)*(1-V156))</f>
        <v>2.344891547726724E-2</v>
      </c>
      <c r="X156" s="131">
        <v>1.356605044543624E-2</v>
      </c>
      <c r="Y156" s="107">
        <f t="shared" si="20"/>
        <v>482935.86319517356</v>
      </c>
      <c r="Z156" s="96">
        <v>0</v>
      </c>
      <c r="AA156" s="98">
        <f t="shared" si="23"/>
        <v>493111.62874634517</v>
      </c>
      <c r="AB156" s="98">
        <f>IF(INDEX('Pace of change parameters'!$E$27:$I$27,1,$B$6)=1,MAX(AA156,Y156),Y156)</f>
        <v>482935.86319517356</v>
      </c>
      <c r="AC156" s="96">
        <f t="shared" si="21"/>
        <v>2.344891547726724E-2</v>
      </c>
      <c r="AD156" s="142">
        <v>1.356605044543624E-2</v>
      </c>
      <c r="AE156" s="55">
        <f>IF(ROUND(AB156,0)/D156 &gt; (1+'Pace of change parameters'!$H$25), ROUND(AB156,0), ROUNDUP(AB156,0))</f>
        <v>482936</v>
      </c>
      <c r="AF156" s="55">
        <v>1205.2964104853331</v>
      </c>
      <c r="AG156" s="16">
        <f t="shared" si="22"/>
        <v>2.3449205397237716E-2</v>
      </c>
      <c r="AH156" s="16">
        <f t="shared" si="22"/>
        <v>1.3566337565814157E-2</v>
      </c>
      <c r="AI156" s="55"/>
      <c r="AJ156" s="55">
        <v>493111.62874634517</v>
      </c>
      <c r="AK156" s="55">
        <v>1230.6924232124879</v>
      </c>
      <c r="AL156" s="16">
        <f t="shared" si="24"/>
        <v>-2.0635548125715553E-2</v>
      </c>
      <c r="AM156" s="57">
        <f t="shared" si="24"/>
        <v>-2.0635548125715553E-2</v>
      </c>
      <c r="AN156" s="10"/>
    </row>
    <row r="157" spans="1:40" x14ac:dyDescent="0.2">
      <c r="A157" s="188" t="s">
        <v>361</v>
      </c>
      <c r="B157" s="188" t="s">
        <v>362</v>
      </c>
      <c r="D157" s="67">
        <v>426168</v>
      </c>
      <c r="E157" s="72">
        <v>1306.3537240356395</v>
      </c>
      <c r="F157" s="54"/>
      <c r="G157" s="87">
        <v>420176.24114711653</v>
      </c>
      <c r="H157" s="80">
        <v>1271.4003220443324</v>
      </c>
      <c r="I157" s="89"/>
      <c r="J157" s="102">
        <f t="shared" si="25"/>
        <v>1.4260108654705173E-2</v>
      </c>
      <c r="K157" s="125">
        <f t="shared" si="25"/>
        <v>2.7492050603781681E-2</v>
      </c>
      <c r="L157" s="102">
        <v>2.6788937776416333E-2</v>
      </c>
      <c r="M157" s="96">
        <f>INDEX('Pace of change parameters'!$E$20:$I$20,1,$B$6)</f>
        <v>1.356605044543624E-2</v>
      </c>
      <c r="N157" s="107">
        <f>IF(INDEX('Pace of change parameters'!$E$28:$I$28,1,$B$6)=1,(1+L157)*D157,D157)</f>
        <v>437584.58803429978</v>
      </c>
      <c r="O157" s="93">
        <f>IF(K157&lt;INDEX('Pace of change parameters'!$E$16:$I$16,1,$B$6),1,IF(K157&gt;INDEX('Pace of change parameters'!$E$17:$I$17,1,$B$6),0,(K157-INDEX('Pace of change parameters'!$E$17:$I$17,1,$B$6))/(INDEX('Pace of change parameters'!$E$16:$I$16,1,$B$6)-INDEX('Pace of change parameters'!$E$17:$I$17,1,$B$6))))</f>
        <v>0</v>
      </c>
      <c r="P157" s="56">
        <v>2.6788937776416333E-2</v>
      </c>
      <c r="Q157" s="56">
        <v>1.356605044543624E-2</v>
      </c>
      <c r="R157" s="9">
        <f>IF(INDEX('Pace of change parameters'!$E$29:$I$29,1,$B$6)=1,D157*(1+P157),D157)</f>
        <v>437584.58803429978</v>
      </c>
      <c r="S157" s="102">
        <f>IF(P157&lt;INDEX('Pace of change parameters'!$E$22:$I$22,1,$B$6),INDEX('Pace of change parameters'!$E$22:$I$22,1,$B$6),P157)</f>
        <v>2.6788937776416333E-2</v>
      </c>
      <c r="T157" s="131">
        <v>1.356605044543624E-2</v>
      </c>
      <c r="U157" s="116">
        <f t="shared" si="19"/>
        <v>437584.58803429978</v>
      </c>
      <c r="V157" s="130">
        <f>IF(J157&gt;INDEX('Pace of change parameters'!$E$24:$I$24,1,$B$6),0,IF(J157&lt;INDEX('Pace of change parameters'!$E$23:$I$23,1,$B$6),1,(J157-INDEX('Pace of change parameters'!$E$24:$I$24,1,$B$6))/(INDEX('Pace of change parameters'!$E$23:$I$23,1,$B$6)-INDEX('Pace of change parameters'!$E$24:$I$24,1,$B$6))))</f>
        <v>1</v>
      </c>
      <c r="W157" s="131">
        <f>MIN(S157, S157+(INDEX('Pace of change parameters'!$E$25:$I$25,1,$B$6)-S157)*(1-V157))</f>
        <v>2.6788937776416333E-2</v>
      </c>
      <c r="X157" s="131">
        <v>1.356605044543624E-2</v>
      </c>
      <c r="Y157" s="107">
        <f t="shared" si="20"/>
        <v>437584.58803429978</v>
      </c>
      <c r="Z157" s="96">
        <v>0</v>
      </c>
      <c r="AA157" s="98">
        <f t="shared" si="23"/>
        <v>429429.0145266169</v>
      </c>
      <c r="AB157" s="98">
        <f>IF(INDEX('Pace of change parameters'!$E$27:$I$27,1,$B$6)=1,MAX(AA157,Y157),Y157)</f>
        <v>437584.58803429978</v>
      </c>
      <c r="AC157" s="96">
        <f t="shared" si="21"/>
        <v>2.6788937776416333E-2</v>
      </c>
      <c r="AD157" s="142">
        <v>1.356605044543624E-2</v>
      </c>
      <c r="AE157" s="55">
        <f>IF(ROUND(AB157,0)/D157 &gt; (1+'Pace of change parameters'!$H$25), ROUND(AB157,0), ROUNDUP(AB157,0))</f>
        <v>437585</v>
      </c>
      <c r="AF157" s="55">
        <v>1324.077031111751</v>
      </c>
      <c r="AG157" s="16">
        <f t="shared" si="22"/>
        <v>2.6789904450826851E-2</v>
      </c>
      <c r="AH157" s="16">
        <f t="shared" si="22"/>
        <v>1.3567004671108496E-2</v>
      </c>
      <c r="AI157" s="55"/>
      <c r="AJ157" s="55">
        <v>429429.0145266169</v>
      </c>
      <c r="AK157" s="55">
        <v>1299.3980475282467</v>
      </c>
      <c r="AL157" s="16">
        <f t="shared" si="24"/>
        <v>1.8992627879077739E-2</v>
      </c>
      <c r="AM157" s="57">
        <f t="shared" si="24"/>
        <v>1.8992627879077961E-2</v>
      </c>
      <c r="AN157" s="10"/>
    </row>
    <row r="158" spans="1:40" x14ac:dyDescent="0.2">
      <c r="A158" s="188" t="s">
        <v>363</v>
      </c>
      <c r="B158" s="188" t="s">
        <v>364</v>
      </c>
      <c r="D158" s="67">
        <v>249377</v>
      </c>
      <c r="E158" s="72">
        <v>1086.9701829741527</v>
      </c>
      <c r="F158" s="54"/>
      <c r="G158" s="87">
        <v>251771.89559520548</v>
      </c>
      <c r="H158" s="80">
        <v>1084.3012177754806</v>
      </c>
      <c r="I158" s="89"/>
      <c r="J158" s="102">
        <f t="shared" si="25"/>
        <v>-9.5121641339029894E-3</v>
      </c>
      <c r="K158" s="125">
        <f t="shared" si="25"/>
        <v>2.4614610358435485E-3</v>
      </c>
      <c r="L158" s="102">
        <v>2.5818659244212894E-2</v>
      </c>
      <c r="M158" s="96">
        <f>INDEX('Pace of change parameters'!$E$20:$I$20,1,$B$6)</f>
        <v>1.356605044543624E-2</v>
      </c>
      <c r="N158" s="107">
        <f>IF(INDEX('Pace of change parameters'!$E$28:$I$28,1,$B$6)=1,(1+L158)*D158,D158)</f>
        <v>255815.57978634408</v>
      </c>
      <c r="O158" s="93">
        <f>IF(K158&lt;INDEX('Pace of change parameters'!$E$16:$I$16,1,$B$6),1,IF(K158&gt;INDEX('Pace of change parameters'!$E$17:$I$17,1,$B$6),0,(K158-INDEX('Pace of change parameters'!$E$17:$I$17,1,$B$6))/(INDEX('Pace of change parameters'!$E$16:$I$16,1,$B$6)-INDEX('Pace of change parameters'!$E$17:$I$17,1,$B$6))))</f>
        <v>0</v>
      </c>
      <c r="P158" s="56">
        <v>2.5818659244212894E-2</v>
      </c>
      <c r="Q158" s="56">
        <v>1.356605044543624E-2</v>
      </c>
      <c r="R158" s="9">
        <f>IF(INDEX('Pace of change parameters'!$E$29:$I$29,1,$B$6)=1,D158*(1+P158),D158)</f>
        <v>255815.57978634408</v>
      </c>
      <c r="S158" s="102">
        <f>IF(P158&lt;INDEX('Pace of change parameters'!$E$22:$I$22,1,$B$6),INDEX('Pace of change parameters'!$E$22:$I$22,1,$B$6),P158)</f>
        <v>2.5818659244212894E-2</v>
      </c>
      <c r="T158" s="131">
        <v>1.356605044543624E-2</v>
      </c>
      <c r="U158" s="116">
        <f t="shared" si="19"/>
        <v>255815.57978634408</v>
      </c>
      <c r="V158" s="130">
        <f>IF(J158&gt;INDEX('Pace of change parameters'!$E$24:$I$24,1,$B$6),0,IF(J158&lt;INDEX('Pace of change parameters'!$E$23:$I$23,1,$B$6),1,(J158-INDEX('Pace of change parameters'!$E$24:$I$24,1,$B$6))/(INDEX('Pace of change parameters'!$E$23:$I$23,1,$B$6)-INDEX('Pace of change parameters'!$E$24:$I$24,1,$B$6))))</f>
        <v>1</v>
      </c>
      <c r="W158" s="131">
        <f>MIN(S158, S158+(INDEX('Pace of change parameters'!$E$25:$I$25,1,$B$6)-S158)*(1-V158))</f>
        <v>2.5818659244212894E-2</v>
      </c>
      <c r="X158" s="131">
        <v>1.356605044543624E-2</v>
      </c>
      <c r="Y158" s="107">
        <f t="shared" si="20"/>
        <v>255815.57978634408</v>
      </c>
      <c r="Z158" s="96">
        <v>0</v>
      </c>
      <c r="AA158" s="98">
        <f t="shared" si="23"/>
        <v>257316.20787452356</v>
      </c>
      <c r="AB158" s="98">
        <f>IF(INDEX('Pace of change parameters'!$E$27:$I$27,1,$B$6)=1,MAX(AA158,Y158),Y158)</f>
        <v>255815.57978634408</v>
      </c>
      <c r="AC158" s="96">
        <f t="shared" si="21"/>
        <v>2.5818659244212894E-2</v>
      </c>
      <c r="AD158" s="142">
        <v>1.356605044543624E-2</v>
      </c>
      <c r="AE158" s="55">
        <f>IF(ROUND(AB158,0)/D158 &gt; (1+'Pace of change parameters'!$H$25), ROUND(AB158,0), ROUNDUP(AB158,0))</f>
        <v>255816</v>
      </c>
      <c r="AF158" s="55">
        <v>1101.7178850351975</v>
      </c>
      <c r="AG158" s="16">
        <f t="shared" si="22"/>
        <v>2.5820344297990516E-2</v>
      </c>
      <c r="AH158" s="16">
        <f t="shared" si="22"/>
        <v>1.3567715372552636E-2</v>
      </c>
      <c r="AI158" s="55"/>
      <c r="AJ158" s="55">
        <v>257316.20787452356</v>
      </c>
      <c r="AK158" s="55">
        <v>1108.1788016574308</v>
      </c>
      <c r="AL158" s="16">
        <f t="shared" si="24"/>
        <v>-5.8302113454707927E-3</v>
      </c>
      <c r="AM158" s="57">
        <f t="shared" si="24"/>
        <v>-5.8302113454706816E-3</v>
      </c>
      <c r="AN158" s="10"/>
    </row>
    <row r="159" spans="1:40" x14ac:dyDescent="0.2">
      <c r="A159" s="188" t="s">
        <v>365</v>
      </c>
      <c r="B159" s="188" t="s">
        <v>366</v>
      </c>
      <c r="D159" s="67">
        <v>441068</v>
      </c>
      <c r="E159" s="72">
        <v>1133.3735265110313</v>
      </c>
      <c r="F159" s="54"/>
      <c r="G159" s="87">
        <v>426738.75680044293</v>
      </c>
      <c r="H159" s="80">
        <v>1082.0474921955322</v>
      </c>
      <c r="I159" s="89"/>
      <c r="J159" s="102">
        <f t="shared" si="25"/>
        <v>3.3578490285235407E-2</v>
      </c>
      <c r="K159" s="125">
        <f t="shared" si="25"/>
        <v>4.7434178892976187E-2</v>
      </c>
      <c r="L159" s="102">
        <v>2.7153461281041125E-2</v>
      </c>
      <c r="M159" s="96">
        <f>INDEX('Pace of change parameters'!$E$20:$I$20,1,$B$6)</f>
        <v>1.356605044543624E-2</v>
      </c>
      <c r="N159" s="107">
        <f>IF(INDEX('Pace of change parameters'!$E$28:$I$28,1,$B$6)=1,(1+L159)*D159,D159)</f>
        <v>453044.52286030626</v>
      </c>
      <c r="O159" s="93">
        <f>IF(K159&lt;INDEX('Pace of change parameters'!$E$16:$I$16,1,$B$6),1,IF(K159&gt;INDEX('Pace of change parameters'!$E$17:$I$17,1,$B$6),0,(K159-INDEX('Pace of change parameters'!$E$17:$I$17,1,$B$6))/(INDEX('Pace of change parameters'!$E$16:$I$16,1,$B$6)-INDEX('Pace of change parameters'!$E$17:$I$17,1,$B$6))))</f>
        <v>0</v>
      </c>
      <c r="P159" s="56">
        <v>2.7153461281041125E-2</v>
      </c>
      <c r="Q159" s="56">
        <v>1.356605044543624E-2</v>
      </c>
      <c r="R159" s="9">
        <f>IF(INDEX('Pace of change parameters'!$E$29:$I$29,1,$B$6)=1,D159*(1+P159),D159)</f>
        <v>453044.52286030626</v>
      </c>
      <c r="S159" s="102">
        <f>IF(P159&lt;INDEX('Pace of change parameters'!$E$22:$I$22,1,$B$6),INDEX('Pace of change parameters'!$E$22:$I$22,1,$B$6),P159)</f>
        <v>2.7153461281041125E-2</v>
      </c>
      <c r="T159" s="131">
        <v>1.356605044543624E-2</v>
      </c>
      <c r="U159" s="116">
        <f t="shared" si="19"/>
        <v>453044.52286030626</v>
      </c>
      <c r="V159" s="130">
        <f>IF(J159&gt;INDEX('Pace of change parameters'!$E$24:$I$24,1,$B$6),0,IF(J159&lt;INDEX('Pace of change parameters'!$E$23:$I$23,1,$B$6),1,(J159-INDEX('Pace of change parameters'!$E$24:$I$24,1,$B$6))/(INDEX('Pace of change parameters'!$E$23:$I$23,1,$B$6)-INDEX('Pace of change parameters'!$E$24:$I$24,1,$B$6))))</f>
        <v>1</v>
      </c>
      <c r="W159" s="131">
        <f>MIN(S159, S159+(INDEX('Pace of change parameters'!$E$25:$I$25,1,$B$6)-S159)*(1-V159))</f>
        <v>2.7153461281041125E-2</v>
      </c>
      <c r="X159" s="131">
        <v>1.356605044543624E-2</v>
      </c>
      <c r="Y159" s="107">
        <f t="shared" si="20"/>
        <v>453044.52286030626</v>
      </c>
      <c r="Z159" s="96">
        <v>0</v>
      </c>
      <c r="AA159" s="98">
        <f t="shared" si="23"/>
        <v>436136.04446750483</v>
      </c>
      <c r="AB159" s="98">
        <f>IF(INDEX('Pace of change parameters'!$E$27:$I$27,1,$B$6)=1,MAX(AA159,Y159),Y159)</f>
        <v>453044.52286030626</v>
      </c>
      <c r="AC159" s="96">
        <f t="shared" si="21"/>
        <v>2.7153461281041125E-2</v>
      </c>
      <c r="AD159" s="142">
        <v>1.356605044543624E-2</v>
      </c>
      <c r="AE159" s="55">
        <f>IF(ROUND(AB159,0)/D159 &gt; (1+'Pace of change parameters'!$H$25), ROUND(AB159,0), ROUNDUP(AB159,0))</f>
        <v>453045</v>
      </c>
      <c r="AF159" s="55">
        <v>1148.7501387903374</v>
      </c>
      <c r="AG159" s="16">
        <f t="shared" si="22"/>
        <v>2.7154543063654613E-2</v>
      </c>
      <c r="AH159" s="16">
        <f t="shared" si="22"/>
        <v>1.3567117917992366E-2</v>
      </c>
      <c r="AI159" s="55"/>
      <c r="AJ159" s="55">
        <v>436136.04446750483</v>
      </c>
      <c r="AK159" s="55">
        <v>1105.8754463982937</v>
      </c>
      <c r="AL159" s="16">
        <f t="shared" si="24"/>
        <v>3.8769910781256245E-2</v>
      </c>
      <c r="AM159" s="57">
        <f t="shared" si="24"/>
        <v>3.8769910781256245E-2</v>
      </c>
      <c r="AN159" s="10"/>
    </row>
    <row r="160" spans="1:40" x14ac:dyDescent="0.2">
      <c r="A160" s="188" t="s">
        <v>367</v>
      </c>
      <c r="B160" s="188" t="s">
        <v>368</v>
      </c>
      <c r="D160" s="67">
        <v>356326</v>
      </c>
      <c r="E160" s="72">
        <v>1123.3294272813851</v>
      </c>
      <c r="F160" s="54"/>
      <c r="G160" s="87">
        <v>365049.03764384892</v>
      </c>
      <c r="H160" s="80">
        <v>1131.868589358907</v>
      </c>
      <c r="I160" s="89"/>
      <c r="J160" s="102">
        <f t="shared" si="25"/>
        <v>-2.3895522914264888E-2</v>
      </c>
      <c r="K160" s="125">
        <f t="shared" si="25"/>
        <v>-7.5443051939082517E-3</v>
      </c>
      <c r="L160" s="102">
        <v>3.0544805849033629E-2</v>
      </c>
      <c r="M160" s="96">
        <f>INDEX('Pace of change parameters'!$E$20:$I$20,1,$B$6)</f>
        <v>1.356605044543624E-2</v>
      </c>
      <c r="N160" s="107">
        <f>IF(INDEX('Pace of change parameters'!$E$28:$I$28,1,$B$6)=1,(1+L160)*D160,D160)</f>
        <v>367209.90848896274</v>
      </c>
      <c r="O160" s="93">
        <f>IF(K160&lt;INDEX('Pace of change parameters'!$E$16:$I$16,1,$B$6),1,IF(K160&gt;INDEX('Pace of change parameters'!$E$17:$I$17,1,$B$6),0,(K160-INDEX('Pace of change parameters'!$E$17:$I$17,1,$B$6))/(INDEX('Pace of change parameters'!$E$16:$I$16,1,$B$6)-INDEX('Pace of change parameters'!$E$17:$I$17,1,$B$6))))</f>
        <v>0</v>
      </c>
      <c r="P160" s="56">
        <v>3.0544805849033629E-2</v>
      </c>
      <c r="Q160" s="56">
        <v>1.356605044543624E-2</v>
      </c>
      <c r="R160" s="9">
        <f>IF(INDEX('Pace of change parameters'!$E$29:$I$29,1,$B$6)=1,D160*(1+P160),D160)</f>
        <v>367209.90848896274</v>
      </c>
      <c r="S160" s="102">
        <f>IF(P160&lt;INDEX('Pace of change parameters'!$E$22:$I$22,1,$B$6),INDEX('Pace of change parameters'!$E$22:$I$22,1,$B$6),P160)</f>
        <v>3.0544805849033629E-2</v>
      </c>
      <c r="T160" s="131">
        <v>1.356605044543624E-2</v>
      </c>
      <c r="U160" s="116">
        <f t="shared" si="19"/>
        <v>367209.90848896274</v>
      </c>
      <c r="V160" s="130">
        <f>IF(J160&gt;INDEX('Pace of change parameters'!$E$24:$I$24,1,$B$6),0,IF(J160&lt;INDEX('Pace of change parameters'!$E$23:$I$23,1,$B$6),1,(J160-INDEX('Pace of change parameters'!$E$24:$I$24,1,$B$6))/(INDEX('Pace of change parameters'!$E$23:$I$23,1,$B$6)-INDEX('Pace of change parameters'!$E$24:$I$24,1,$B$6))))</f>
        <v>1</v>
      </c>
      <c r="W160" s="131">
        <f>MIN(S160, S160+(INDEX('Pace of change parameters'!$E$25:$I$25,1,$B$6)-S160)*(1-V160))</f>
        <v>3.0544805849033629E-2</v>
      </c>
      <c r="X160" s="131">
        <v>1.356605044543624E-2</v>
      </c>
      <c r="Y160" s="107">
        <f t="shared" si="20"/>
        <v>367209.90848896274</v>
      </c>
      <c r="Z160" s="96">
        <v>0</v>
      </c>
      <c r="AA160" s="98">
        <f t="shared" si="23"/>
        <v>373087.8453796262</v>
      </c>
      <c r="AB160" s="98">
        <f>IF(INDEX('Pace of change parameters'!$E$27:$I$27,1,$B$6)=1,MAX(AA160,Y160),Y160)</f>
        <v>367209.90848896274</v>
      </c>
      <c r="AC160" s="96">
        <f t="shared" si="21"/>
        <v>3.0544805849033629E-2</v>
      </c>
      <c r="AD160" s="142">
        <v>1.356605044543624E-2</v>
      </c>
      <c r="AE160" s="55">
        <f>IF(ROUND(AB160,0)/D160 &gt; (1+'Pace of change parameters'!$H$25), ROUND(AB160,0), ROUNDUP(AB160,0))</f>
        <v>367210</v>
      </c>
      <c r="AF160" s="55">
        <v>1138.5688546972333</v>
      </c>
      <c r="AG160" s="16">
        <f t="shared" si="22"/>
        <v>3.0545062667332701E-2</v>
      </c>
      <c r="AH160" s="16">
        <f t="shared" si="22"/>
        <v>1.3566303032521709E-2</v>
      </c>
      <c r="AI160" s="55"/>
      <c r="AJ160" s="55">
        <v>373087.8453796262</v>
      </c>
      <c r="AK160" s="55">
        <v>1156.7936625237317</v>
      </c>
      <c r="AL160" s="16">
        <f t="shared" si="24"/>
        <v>-1.5754588235500799E-2</v>
      </c>
      <c r="AM160" s="57">
        <f t="shared" si="24"/>
        <v>-1.575458823550091E-2</v>
      </c>
      <c r="AN160" s="10"/>
    </row>
    <row r="161" spans="1:40" x14ac:dyDescent="0.2">
      <c r="A161" s="188" t="s">
        <v>369</v>
      </c>
      <c r="B161" s="188" t="s">
        <v>370</v>
      </c>
      <c r="D161" s="67">
        <v>237033</v>
      </c>
      <c r="E161" s="72">
        <v>1087.6963297311593</v>
      </c>
      <c r="F161" s="54"/>
      <c r="G161" s="87">
        <v>232081.79151672221</v>
      </c>
      <c r="H161" s="80">
        <v>1052.5254602803946</v>
      </c>
      <c r="I161" s="89"/>
      <c r="J161" s="102">
        <f t="shared" si="25"/>
        <v>2.1333894619307348E-2</v>
      </c>
      <c r="K161" s="125">
        <f t="shared" si="25"/>
        <v>3.3415694705755783E-2</v>
      </c>
      <c r="L161" s="102">
        <v>2.5555961345688161E-2</v>
      </c>
      <c r="M161" s="96">
        <f>INDEX('Pace of change parameters'!$E$20:$I$20,1,$B$6)</f>
        <v>1.356605044543624E-2</v>
      </c>
      <c r="N161" s="107">
        <f>IF(INDEX('Pace of change parameters'!$E$28:$I$28,1,$B$6)=1,(1+L161)*D161,D161)</f>
        <v>243090.60618565249</v>
      </c>
      <c r="O161" s="93">
        <f>IF(K161&lt;INDEX('Pace of change parameters'!$E$16:$I$16,1,$B$6),1,IF(K161&gt;INDEX('Pace of change parameters'!$E$17:$I$17,1,$B$6),0,(K161-INDEX('Pace of change parameters'!$E$17:$I$17,1,$B$6))/(INDEX('Pace of change parameters'!$E$16:$I$16,1,$B$6)-INDEX('Pace of change parameters'!$E$17:$I$17,1,$B$6))))</f>
        <v>0</v>
      </c>
      <c r="P161" s="56">
        <v>2.5555961345688161E-2</v>
      </c>
      <c r="Q161" s="56">
        <v>1.356605044543624E-2</v>
      </c>
      <c r="R161" s="9">
        <f>IF(INDEX('Pace of change parameters'!$E$29:$I$29,1,$B$6)=1,D161*(1+P161),D161)</f>
        <v>243090.60618565249</v>
      </c>
      <c r="S161" s="102">
        <f>IF(P161&lt;INDEX('Pace of change parameters'!$E$22:$I$22,1,$B$6),INDEX('Pace of change parameters'!$E$22:$I$22,1,$B$6),P161)</f>
        <v>2.5555961345688161E-2</v>
      </c>
      <c r="T161" s="131">
        <v>1.356605044543624E-2</v>
      </c>
      <c r="U161" s="116">
        <f t="shared" si="19"/>
        <v>243090.60618565249</v>
      </c>
      <c r="V161" s="130">
        <f>IF(J161&gt;INDEX('Pace of change parameters'!$E$24:$I$24,1,$B$6),0,IF(J161&lt;INDEX('Pace of change parameters'!$E$23:$I$23,1,$B$6),1,(J161-INDEX('Pace of change parameters'!$E$24:$I$24,1,$B$6))/(INDEX('Pace of change parameters'!$E$23:$I$23,1,$B$6)-INDEX('Pace of change parameters'!$E$24:$I$24,1,$B$6))))</f>
        <v>1</v>
      </c>
      <c r="W161" s="131">
        <f>MIN(S161, S161+(INDEX('Pace of change parameters'!$E$25:$I$25,1,$B$6)-S161)*(1-V161))</f>
        <v>2.5555961345688161E-2</v>
      </c>
      <c r="X161" s="131">
        <v>1.356605044543624E-2</v>
      </c>
      <c r="Y161" s="107">
        <f t="shared" si="20"/>
        <v>243090.60618565249</v>
      </c>
      <c r="Z161" s="96">
        <v>0</v>
      </c>
      <c r="AA161" s="98">
        <f t="shared" si="23"/>
        <v>237192.50462260869</v>
      </c>
      <c r="AB161" s="98">
        <f>IF(INDEX('Pace of change parameters'!$E$27:$I$27,1,$B$6)=1,MAX(AA161,Y161),Y161)</f>
        <v>243090.60618565249</v>
      </c>
      <c r="AC161" s="96">
        <f t="shared" si="21"/>
        <v>2.5555961345688161E-2</v>
      </c>
      <c r="AD161" s="142">
        <v>1.356605044543624E-2</v>
      </c>
      <c r="AE161" s="55">
        <f>IF(ROUND(AB161,0)/D161 &gt; (1+'Pace of change parameters'!$H$25), ROUND(AB161,0), ROUNDUP(AB161,0))</f>
        <v>243091</v>
      </c>
      <c r="AF161" s="55">
        <v>1102.453859016277</v>
      </c>
      <c r="AG161" s="16">
        <f t="shared" ref="AG161:AH217" si="26">AE161/D161 - 1</f>
        <v>2.5557622778263012E-2</v>
      </c>
      <c r="AH161" s="16">
        <f t="shared" si="26"/>
        <v>1.3567692453982261E-2</v>
      </c>
      <c r="AI161" s="55"/>
      <c r="AJ161" s="55">
        <v>237192.50462260869</v>
      </c>
      <c r="AK161" s="55">
        <v>1075.7033047333346</v>
      </c>
      <c r="AL161" s="16">
        <f t="shared" ref="AL161:AM217" si="27">AE161/AJ161-1</f>
        <v>2.4867966999110092E-2</v>
      </c>
      <c r="AM161" s="57">
        <f t="shared" si="27"/>
        <v>2.4867966999110314E-2</v>
      </c>
      <c r="AN161" s="10"/>
    </row>
    <row r="162" spans="1:40" x14ac:dyDescent="0.2">
      <c r="A162" s="188" t="s">
        <v>371</v>
      </c>
      <c r="B162" s="188" t="s">
        <v>372</v>
      </c>
      <c r="D162" s="67">
        <v>413452</v>
      </c>
      <c r="E162" s="72">
        <v>1271.6649672070623</v>
      </c>
      <c r="F162" s="54"/>
      <c r="G162" s="87">
        <v>406183.51280900865</v>
      </c>
      <c r="H162" s="80">
        <v>1234.7235835346366</v>
      </c>
      <c r="I162" s="89"/>
      <c r="J162" s="102">
        <f t="shared" si="25"/>
        <v>1.7894589420248241E-2</v>
      </c>
      <c r="K162" s="125">
        <f t="shared" si="25"/>
        <v>2.9918747940874235E-2</v>
      </c>
      <c r="L162" s="102">
        <v>2.5539076914337988E-2</v>
      </c>
      <c r="M162" s="96">
        <f>INDEX('Pace of change parameters'!$E$20:$I$20,1,$B$6)</f>
        <v>1.356605044543624E-2</v>
      </c>
      <c r="N162" s="107">
        <f>IF(INDEX('Pace of change parameters'!$E$28:$I$28,1,$B$6)=1,(1+L162)*D162,D162)</f>
        <v>424011.18242838688</v>
      </c>
      <c r="O162" s="93">
        <f>IF(K162&lt;INDEX('Pace of change parameters'!$E$16:$I$16,1,$B$6),1,IF(K162&gt;INDEX('Pace of change parameters'!$E$17:$I$17,1,$B$6),0,(K162-INDEX('Pace of change parameters'!$E$17:$I$17,1,$B$6))/(INDEX('Pace of change parameters'!$E$16:$I$16,1,$B$6)-INDEX('Pace of change parameters'!$E$17:$I$17,1,$B$6))))</f>
        <v>0</v>
      </c>
      <c r="P162" s="56">
        <v>2.5539076914337988E-2</v>
      </c>
      <c r="Q162" s="56">
        <v>1.356605044543624E-2</v>
      </c>
      <c r="R162" s="9">
        <f>IF(INDEX('Pace of change parameters'!$E$29:$I$29,1,$B$6)=1,D162*(1+P162),D162)</f>
        <v>424011.18242838688</v>
      </c>
      <c r="S162" s="102">
        <f>IF(P162&lt;INDEX('Pace of change parameters'!$E$22:$I$22,1,$B$6),INDEX('Pace of change parameters'!$E$22:$I$22,1,$B$6),P162)</f>
        <v>2.5539076914337988E-2</v>
      </c>
      <c r="T162" s="131">
        <v>1.356605044543624E-2</v>
      </c>
      <c r="U162" s="116">
        <f t="shared" si="19"/>
        <v>424011.18242838688</v>
      </c>
      <c r="V162" s="130">
        <f>IF(J162&gt;INDEX('Pace of change parameters'!$E$24:$I$24,1,$B$6),0,IF(J162&lt;INDEX('Pace of change parameters'!$E$23:$I$23,1,$B$6),1,(J162-INDEX('Pace of change parameters'!$E$24:$I$24,1,$B$6))/(INDEX('Pace of change parameters'!$E$23:$I$23,1,$B$6)-INDEX('Pace of change parameters'!$E$24:$I$24,1,$B$6))))</f>
        <v>1</v>
      </c>
      <c r="W162" s="131">
        <f>MIN(S162, S162+(INDEX('Pace of change parameters'!$E$25:$I$25,1,$B$6)-S162)*(1-V162))</f>
        <v>2.5539076914337988E-2</v>
      </c>
      <c r="X162" s="131">
        <v>1.356605044543624E-2</v>
      </c>
      <c r="Y162" s="107">
        <f t="shared" si="20"/>
        <v>424011.18242838688</v>
      </c>
      <c r="Z162" s="96">
        <v>0</v>
      </c>
      <c r="AA162" s="98">
        <f t="shared" si="23"/>
        <v>415128.14990759996</v>
      </c>
      <c r="AB162" s="98">
        <f>IF(INDEX('Pace of change parameters'!$E$27:$I$27,1,$B$6)=1,MAX(AA162,Y162),Y162)</f>
        <v>424011.18242838688</v>
      </c>
      <c r="AC162" s="96">
        <f t="shared" si="21"/>
        <v>2.5539076914337988E-2</v>
      </c>
      <c r="AD162" s="142">
        <v>1.356605044543624E-2</v>
      </c>
      <c r="AE162" s="55">
        <f>IF(ROUND(AB162,0)/D162 &gt; (1+'Pace of change parameters'!$H$25), ROUND(AB162,0), ROUNDUP(AB162,0))</f>
        <v>424011</v>
      </c>
      <c r="AF162" s="55">
        <v>1288.9158837529592</v>
      </c>
      <c r="AG162" s="16">
        <f t="shared" si="26"/>
        <v>2.5538635682013977E-2</v>
      </c>
      <c r="AH162" s="16">
        <f t="shared" si="26"/>
        <v>1.3565614364438039E-2</v>
      </c>
      <c r="AI162" s="55"/>
      <c r="AJ162" s="55">
        <v>415128.14990759996</v>
      </c>
      <c r="AK162" s="55">
        <v>1261.9136442424492</v>
      </c>
      <c r="AL162" s="16">
        <f t="shared" si="27"/>
        <v>2.1397850505626259E-2</v>
      </c>
      <c r="AM162" s="57">
        <f t="shared" si="27"/>
        <v>2.1397850505626259E-2</v>
      </c>
      <c r="AN162" s="10"/>
    </row>
    <row r="163" spans="1:40" x14ac:dyDescent="0.2">
      <c r="A163" s="188" t="s">
        <v>373</v>
      </c>
      <c r="B163" s="188" t="s">
        <v>374</v>
      </c>
      <c r="D163" s="67">
        <v>245857</v>
      </c>
      <c r="E163" s="72">
        <v>1239.1689067742814</v>
      </c>
      <c r="F163" s="54"/>
      <c r="G163" s="87">
        <v>253279.58618161947</v>
      </c>
      <c r="H163" s="80">
        <v>1259.703407886072</v>
      </c>
      <c r="I163" s="89"/>
      <c r="J163" s="102">
        <f t="shared" si="25"/>
        <v>-2.9305899829988435E-2</v>
      </c>
      <c r="K163" s="125">
        <f t="shared" si="25"/>
        <v>-1.6301060220397345E-2</v>
      </c>
      <c r="L163" s="102">
        <v>2.7145265480801983E-2</v>
      </c>
      <c r="M163" s="96">
        <f>INDEX('Pace of change parameters'!$E$20:$I$20,1,$B$6)</f>
        <v>1.356605044543624E-2</v>
      </c>
      <c r="N163" s="107">
        <f>IF(INDEX('Pace of change parameters'!$E$28:$I$28,1,$B$6)=1,(1+L163)*D163,D163)</f>
        <v>252530.85353531354</v>
      </c>
      <c r="O163" s="93">
        <f>IF(K163&lt;INDEX('Pace of change parameters'!$E$16:$I$16,1,$B$6),1,IF(K163&gt;INDEX('Pace of change parameters'!$E$17:$I$17,1,$B$6),0,(K163-INDEX('Pace of change parameters'!$E$17:$I$17,1,$B$6))/(INDEX('Pace of change parameters'!$E$16:$I$16,1,$B$6)-INDEX('Pace of change parameters'!$E$17:$I$17,1,$B$6))))</f>
        <v>0</v>
      </c>
      <c r="P163" s="56">
        <v>2.7145265480801983E-2</v>
      </c>
      <c r="Q163" s="56">
        <v>1.356605044543624E-2</v>
      </c>
      <c r="R163" s="9">
        <f>IF(INDEX('Pace of change parameters'!$E$29:$I$29,1,$B$6)=1,D163*(1+P163),D163)</f>
        <v>252530.85353531354</v>
      </c>
      <c r="S163" s="102">
        <f>IF(P163&lt;INDEX('Pace of change parameters'!$E$22:$I$22,1,$B$6),INDEX('Pace of change parameters'!$E$22:$I$22,1,$B$6),P163)</f>
        <v>2.7145265480801983E-2</v>
      </c>
      <c r="T163" s="131">
        <v>1.356605044543624E-2</v>
      </c>
      <c r="U163" s="116">
        <f t="shared" si="19"/>
        <v>252530.85353531354</v>
      </c>
      <c r="V163" s="130">
        <f>IF(J163&gt;INDEX('Pace of change parameters'!$E$24:$I$24,1,$B$6),0,IF(J163&lt;INDEX('Pace of change parameters'!$E$23:$I$23,1,$B$6),1,(J163-INDEX('Pace of change parameters'!$E$24:$I$24,1,$B$6))/(INDEX('Pace of change parameters'!$E$23:$I$23,1,$B$6)-INDEX('Pace of change parameters'!$E$24:$I$24,1,$B$6))))</f>
        <v>1</v>
      </c>
      <c r="W163" s="131">
        <f>MIN(S163, S163+(INDEX('Pace of change parameters'!$E$25:$I$25,1,$B$6)-S163)*(1-V163))</f>
        <v>2.7145265480801983E-2</v>
      </c>
      <c r="X163" s="131">
        <v>1.356605044543624E-2</v>
      </c>
      <c r="Y163" s="107">
        <f t="shared" si="20"/>
        <v>252530.85353531354</v>
      </c>
      <c r="Z163" s="96">
        <v>0</v>
      </c>
      <c r="AA163" s="98">
        <f t="shared" si="23"/>
        <v>258857.09957503292</v>
      </c>
      <c r="AB163" s="98">
        <f>IF(INDEX('Pace of change parameters'!$E$27:$I$27,1,$B$6)=1,MAX(AA163,Y163),Y163)</f>
        <v>252530.85353531354</v>
      </c>
      <c r="AC163" s="96">
        <f t="shared" si="21"/>
        <v>2.7145265480801983E-2</v>
      </c>
      <c r="AD163" s="142">
        <v>1.356605044543624E-2</v>
      </c>
      <c r="AE163" s="55">
        <f>IF(ROUND(AB163,0)/D163 &gt; (1+'Pace of change parameters'!$H$25), ROUND(AB163,0), ROUNDUP(AB163,0))</f>
        <v>252531</v>
      </c>
      <c r="AF163" s="55">
        <v>1255.9802631261691</v>
      </c>
      <c r="AG163" s="16">
        <f t="shared" si="26"/>
        <v>2.7145861212005462E-2</v>
      </c>
      <c r="AH163" s="16">
        <f t="shared" si="26"/>
        <v>1.356663830086724E-2</v>
      </c>
      <c r="AI163" s="55"/>
      <c r="AJ163" s="55">
        <v>258857.09957503292</v>
      </c>
      <c r="AK163" s="55">
        <v>1287.4435536085741</v>
      </c>
      <c r="AL163" s="16">
        <f t="shared" si="27"/>
        <v>-2.4438578603478534E-2</v>
      </c>
      <c r="AM163" s="57">
        <f t="shared" si="27"/>
        <v>-2.4438578603478645E-2</v>
      </c>
      <c r="AN163" s="10"/>
    </row>
    <row r="164" spans="1:40" x14ac:dyDescent="0.2">
      <c r="A164" s="188" t="s">
        <v>375</v>
      </c>
      <c r="B164" s="188" t="s">
        <v>376</v>
      </c>
      <c r="D164" s="67">
        <v>376207</v>
      </c>
      <c r="E164" s="72">
        <v>1198.8038096112273</v>
      </c>
      <c r="F164" s="54"/>
      <c r="G164" s="87">
        <v>364164.86040083179</v>
      </c>
      <c r="H164" s="80">
        <v>1140.0309114370714</v>
      </c>
      <c r="I164" s="89"/>
      <c r="J164" s="102">
        <f t="shared" si="25"/>
        <v>3.3067824242881461E-2</v>
      </c>
      <c r="K164" s="125">
        <f t="shared" si="25"/>
        <v>5.1553775941100888E-2</v>
      </c>
      <c r="L164" s="102">
        <v>3.1703032947259402E-2</v>
      </c>
      <c r="M164" s="96">
        <f>INDEX('Pace of change parameters'!$E$20:$I$20,1,$B$6)</f>
        <v>1.356605044543624E-2</v>
      </c>
      <c r="N164" s="107">
        <f>IF(INDEX('Pace of change parameters'!$E$28:$I$28,1,$B$6)=1,(1+L164)*D164,D164)</f>
        <v>388133.90291598963</v>
      </c>
      <c r="O164" s="93">
        <f>IF(K164&lt;INDEX('Pace of change parameters'!$E$16:$I$16,1,$B$6),1,IF(K164&gt;INDEX('Pace of change parameters'!$E$17:$I$17,1,$B$6),0,(K164-INDEX('Pace of change parameters'!$E$17:$I$17,1,$B$6))/(INDEX('Pace of change parameters'!$E$16:$I$16,1,$B$6)-INDEX('Pace of change parameters'!$E$17:$I$17,1,$B$6))))</f>
        <v>0</v>
      </c>
      <c r="P164" s="56">
        <v>3.1703032947259402E-2</v>
      </c>
      <c r="Q164" s="56">
        <v>1.356605044543624E-2</v>
      </c>
      <c r="R164" s="9">
        <f>IF(INDEX('Pace of change parameters'!$E$29:$I$29,1,$B$6)=1,D164*(1+P164),D164)</f>
        <v>388133.90291598963</v>
      </c>
      <c r="S164" s="102">
        <f>IF(P164&lt;INDEX('Pace of change parameters'!$E$22:$I$22,1,$B$6),INDEX('Pace of change parameters'!$E$22:$I$22,1,$B$6),P164)</f>
        <v>3.1703032947259402E-2</v>
      </c>
      <c r="T164" s="131">
        <v>1.356605044543624E-2</v>
      </c>
      <c r="U164" s="116">
        <f t="shared" si="19"/>
        <v>388133.90291598963</v>
      </c>
      <c r="V164" s="130">
        <f>IF(J164&gt;INDEX('Pace of change parameters'!$E$24:$I$24,1,$B$6),0,IF(J164&lt;INDEX('Pace of change parameters'!$E$23:$I$23,1,$B$6),1,(J164-INDEX('Pace of change parameters'!$E$24:$I$24,1,$B$6))/(INDEX('Pace of change parameters'!$E$23:$I$23,1,$B$6)-INDEX('Pace of change parameters'!$E$24:$I$24,1,$B$6))))</f>
        <v>1</v>
      </c>
      <c r="W164" s="131">
        <f>MIN(S164, S164+(INDEX('Pace of change parameters'!$E$25:$I$25,1,$B$6)-S164)*(1-V164))</f>
        <v>3.1703032947259402E-2</v>
      </c>
      <c r="X164" s="131">
        <v>1.356605044543624E-2</v>
      </c>
      <c r="Y164" s="107">
        <f t="shared" si="20"/>
        <v>388133.90291598963</v>
      </c>
      <c r="Z164" s="96">
        <v>0</v>
      </c>
      <c r="AA164" s="98">
        <f t="shared" si="23"/>
        <v>372184.19751724554</v>
      </c>
      <c r="AB164" s="98">
        <f>IF(INDEX('Pace of change parameters'!$E$27:$I$27,1,$B$6)=1,MAX(AA164,Y164),Y164)</f>
        <v>388133.90291598963</v>
      </c>
      <c r="AC164" s="96">
        <f t="shared" si="21"/>
        <v>3.1703032947259402E-2</v>
      </c>
      <c r="AD164" s="142">
        <v>1.356605044543624E-2</v>
      </c>
      <c r="AE164" s="55">
        <f>IF(ROUND(AB164,0)/D164 &gt; (1+'Pace of change parameters'!$H$25), ROUND(AB164,0), ROUNDUP(AB164,0))</f>
        <v>388134</v>
      </c>
      <c r="AF164" s="55">
        <v>1215.0671464915058</v>
      </c>
      <c r="AG164" s="16">
        <f t="shared" si="26"/>
        <v>3.1703291007344259E-2</v>
      </c>
      <c r="AH164" s="16">
        <f t="shared" si="26"/>
        <v>1.356630396891445E-2</v>
      </c>
      <c r="AI164" s="55"/>
      <c r="AJ164" s="55">
        <v>372184.19751724554</v>
      </c>
      <c r="AK164" s="55">
        <v>1165.1357285022968</v>
      </c>
      <c r="AL164" s="16">
        <f t="shared" si="27"/>
        <v>4.2854593475896818E-2</v>
      </c>
      <c r="AM164" s="57">
        <f t="shared" si="27"/>
        <v>4.285459347589704E-2</v>
      </c>
      <c r="AN164" s="10"/>
    </row>
    <row r="165" spans="1:40" x14ac:dyDescent="0.2">
      <c r="A165" s="188" t="s">
        <v>377</v>
      </c>
      <c r="B165" s="188" t="s">
        <v>378</v>
      </c>
      <c r="D165" s="67">
        <v>355251</v>
      </c>
      <c r="E165" s="72">
        <v>1149.8039597282693</v>
      </c>
      <c r="F165" s="54"/>
      <c r="G165" s="87">
        <v>365859.84541096824</v>
      </c>
      <c r="H165" s="80">
        <v>1170.5948514299835</v>
      </c>
      <c r="I165" s="89"/>
      <c r="J165" s="102">
        <f t="shared" si="25"/>
        <v>-2.8997020427457332E-2</v>
      </c>
      <c r="K165" s="125">
        <f t="shared" si="25"/>
        <v>-1.7760962878246245E-2</v>
      </c>
      <c r="L165" s="102">
        <v>2.5294630802362716E-2</v>
      </c>
      <c r="M165" s="96">
        <f>INDEX('Pace of change parameters'!$E$20:$I$20,1,$B$6)</f>
        <v>1.356605044543624E-2</v>
      </c>
      <c r="N165" s="107">
        <f>IF(INDEX('Pace of change parameters'!$E$28:$I$28,1,$B$6)=1,(1+L165)*D165,D165)</f>
        <v>364236.94288717018</v>
      </c>
      <c r="O165" s="93">
        <f>IF(K165&lt;INDEX('Pace of change parameters'!$E$16:$I$16,1,$B$6),1,IF(K165&gt;INDEX('Pace of change parameters'!$E$17:$I$17,1,$B$6),0,(K165-INDEX('Pace of change parameters'!$E$17:$I$17,1,$B$6))/(INDEX('Pace of change parameters'!$E$16:$I$16,1,$B$6)-INDEX('Pace of change parameters'!$E$17:$I$17,1,$B$6))))</f>
        <v>0</v>
      </c>
      <c r="P165" s="56">
        <v>2.5294630802362716E-2</v>
      </c>
      <c r="Q165" s="56">
        <v>1.356605044543624E-2</v>
      </c>
      <c r="R165" s="9">
        <f>IF(INDEX('Pace of change parameters'!$E$29:$I$29,1,$B$6)=1,D165*(1+P165),D165)</f>
        <v>364236.94288717018</v>
      </c>
      <c r="S165" s="102">
        <f>IF(P165&lt;INDEX('Pace of change parameters'!$E$22:$I$22,1,$B$6),INDEX('Pace of change parameters'!$E$22:$I$22,1,$B$6),P165)</f>
        <v>2.5294630802362716E-2</v>
      </c>
      <c r="T165" s="131">
        <v>1.356605044543624E-2</v>
      </c>
      <c r="U165" s="116">
        <f t="shared" si="19"/>
        <v>364236.94288717018</v>
      </c>
      <c r="V165" s="130">
        <f>IF(J165&gt;INDEX('Pace of change parameters'!$E$24:$I$24,1,$B$6),0,IF(J165&lt;INDEX('Pace of change parameters'!$E$23:$I$23,1,$B$6),1,(J165-INDEX('Pace of change parameters'!$E$24:$I$24,1,$B$6))/(INDEX('Pace of change parameters'!$E$23:$I$23,1,$B$6)-INDEX('Pace of change parameters'!$E$24:$I$24,1,$B$6))))</f>
        <v>1</v>
      </c>
      <c r="W165" s="131">
        <f>MIN(S165, S165+(INDEX('Pace of change parameters'!$E$25:$I$25,1,$B$6)-S165)*(1-V165))</f>
        <v>2.5294630802362716E-2</v>
      </c>
      <c r="X165" s="131">
        <v>1.356605044543624E-2</v>
      </c>
      <c r="Y165" s="107">
        <f t="shared" si="20"/>
        <v>364236.94288717018</v>
      </c>
      <c r="Z165" s="96">
        <v>0</v>
      </c>
      <c r="AA165" s="98">
        <f t="shared" si="23"/>
        <v>373916.50808424264</v>
      </c>
      <c r="AB165" s="98">
        <f>IF(INDEX('Pace of change parameters'!$E$27:$I$27,1,$B$6)=1,MAX(AA165,Y165),Y165)</f>
        <v>364236.94288717018</v>
      </c>
      <c r="AC165" s="96">
        <f t="shared" si="21"/>
        <v>2.5294630802362716E-2</v>
      </c>
      <c r="AD165" s="142">
        <v>1.356605044543624E-2</v>
      </c>
      <c r="AE165" s="55">
        <f>IF(ROUND(AB165,0)/D165 &gt; (1+'Pace of change parameters'!$H$25), ROUND(AB165,0), ROUNDUP(AB165,0))</f>
        <v>364237</v>
      </c>
      <c r="AF165" s="55">
        <v>1165.4024409849064</v>
      </c>
      <c r="AG165" s="16">
        <f t="shared" si="26"/>
        <v>2.5294791569903996E-2</v>
      </c>
      <c r="AH165" s="16">
        <f t="shared" si="26"/>
        <v>1.3566209373921057E-2</v>
      </c>
      <c r="AI165" s="55"/>
      <c r="AJ165" s="55">
        <v>373916.50808424264</v>
      </c>
      <c r="AK165" s="55">
        <v>1196.3727222822747</v>
      </c>
      <c r="AL165" s="16">
        <f t="shared" si="27"/>
        <v>-2.5886816642130883E-2</v>
      </c>
      <c r="AM165" s="57">
        <f t="shared" si="27"/>
        <v>-2.5886816642130883E-2</v>
      </c>
      <c r="AN165" s="10"/>
    </row>
    <row r="166" spans="1:40" x14ac:dyDescent="0.2">
      <c r="A166" s="188" t="s">
        <v>379</v>
      </c>
      <c r="B166" s="188" t="s">
        <v>380</v>
      </c>
      <c r="D166" s="67">
        <v>426686</v>
      </c>
      <c r="E166" s="72">
        <v>1081.5554209820357</v>
      </c>
      <c r="F166" s="54"/>
      <c r="G166" s="87">
        <v>408475.91387468704</v>
      </c>
      <c r="H166" s="80">
        <v>1026.305176189775</v>
      </c>
      <c r="I166" s="89"/>
      <c r="J166" s="102">
        <f t="shared" si="25"/>
        <v>4.4580562786621147E-2</v>
      </c>
      <c r="K166" s="125">
        <f t="shared" si="25"/>
        <v>5.3834128555583005E-2</v>
      </c>
      <c r="L166" s="102">
        <v>2.2544869737232354E-2</v>
      </c>
      <c r="M166" s="96">
        <f>INDEX('Pace of change parameters'!$E$20:$I$20,1,$B$6)</f>
        <v>1.356605044543624E-2</v>
      </c>
      <c r="N166" s="107">
        <f>IF(INDEX('Pace of change parameters'!$E$28:$I$28,1,$B$6)=1,(1+L166)*D166,D166)</f>
        <v>436305.5802887007</v>
      </c>
      <c r="O166" s="93">
        <f>IF(K166&lt;INDEX('Pace of change parameters'!$E$16:$I$16,1,$B$6),1,IF(K166&gt;INDEX('Pace of change parameters'!$E$17:$I$17,1,$B$6),0,(K166-INDEX('Pace of change parameters'!$E$17:$I$17,1,$B$6))/(INDEX('Pace of change parameters'!$E$16:$I$16,1,$B$6)-INDEX('Pace of change parameters'!$E$17:$I$17,1,$B$6))))</f>
        <v>0</v>
      </c>
      <c r="P166" s="56">
        <v>2.2544869737232354E-2</v>
      </c>
      <c r="Q166" s="56">
        <v>1.356605044543624E-2</v>
      </c>
      <c r="R166" s="9">
        <f>IF(INDEX('Pace of change parameters'!$E$29:$I$29,1,$B$6)=1,D166*(1+P166),D166)</f>
        <v>436305.5802887007</v>
      </c>
      <c r="S166" s="102">
        <f>IF(P166&lt;INDEX('Pace of change parameters'!$E$22:$I$22,1,$B$6),INDEX('Pace of change parameters'!$E$22:$I$22,1,$B$6),P166)</f>
        <v>2.2544869737232354E-2</v>
      </c>
      <c r="T166" s="131">
        <v>1.356605044543624E-2</v>
      </c>
      <c r="U166" s="116">
        <f t="shared" si="19"/>
        <v>436305.5802887007</v>
      </c>
      <c r="V166" s="130">
        <f>IF(J166&gt;INDEX('Pace of change parameters'!$E$24:$I$24,1,$B$6),0,IF(J166&lt;INDEX('Pace of change parameters'!$E$23:$I$23,1,$B$6),1,(J166-INDEX('Pace of change parameters'!$E$24:$I$24,1,$B$6))/(INDEX('Pace of change parameters'!$E$23:$I$23,1,$B$6)-INDEX('Pace of change parameters'!$E$24:$I$24,1,$B$6))))</f>
        <v>1</v>
      </c>
      <c r="W166" s="131">
        <f>MIN(S166, S166+(INDEX('Pace of change parameters'!$E$25:$I$25,1,$B$6)-S166)*(1-V166))</f>
        <v>2.2544869737232354E-2</v>
      </c>
      <c r="X166" s="131">
        <v>1.356605044543624E-2</v>
      </c>
      <c r="Y166" s="107">
        <f t="shared" si="20"/>
        <v>436305.5802887007</v>
      </c>
      <c r="Z166" s="96">
        <v>0</v>
      </c>
      <c r="AA166" s="98">
        <f t="shared" si="23"/>
        <v>417471.03233199997</v>
      </c>
      <c r="AB166" s="98">
        <f>IF(INDEX('Pace of change parameters'!$E$27:$I$27,1,$B$6)=1,MAX(AA166,Y166),Y166)</f>
        <v>436305.5802887007</v>
      </c>
      <c r="AC166" s="96">
        <f t="shared" si="21"/>
        <v>2.2544869737232354E-2</v>
      </c>
      <c r="AD166" s="142">
        <v>1.356605044543624E-2</v>
      </c>
      <c r="AE166" s="55">
        <f>IF(ROUND(AB166,0)/D166 &gt; (1+'Pace of change parameters'!$H$25), ROUND(AB166,0), ROUNDUP(AB166,0))</f>
        <v>436306</v>
      </c>
      <c r="AF166" s="55">
        <v>1096.2289109169546</v>
      </c>
      <c r="AG166" s="16">
        <f t="shared" si="26"/>
        <v>2.2545853391018111E-2</v>
      </c>
      <c r="AH166" s="16">
        <f t="shared" si="26"/>
        <v>1.3567025461899807E-2</v>
      </c>
      <c r="AI166" s="55"/>
      <c r="AJ166" s="55">
        <v>417471.03233199997</v>
      </c>
      <c r="AK166" s="55">
        <v>1048.9056192504461</v>
      </c>
      <c r="AL166" s="16">
        <f t="shared" si="27"/>
        <v>4.5116825382560233E-2</v>
      </c>
      <c r="AM166" s="57">
        <f t="shared" si="27"/>
        <v>4.5116825382560233E-2</v>
      </c>
      <c r="AN166" s="10"/>
    </row>
    <row r="167" spans="1:40" x14ac:dyDescent="0.2">
      <c r="A167" s="188" t="s">
        <v>381</v>
      </c>
      <c r="B167" s="188" t="s">
        <v>382</v>
      </c>
      <c r="D167" s="67">
        <v>354300</v>
      </c>
      <c r="E167" s="72">
        <v>1430.9955789984222</v>
      </c>
      <c r="F167" s="54"/>
      <c r="G167" s="87">
        <v>280020.13659539644</v>
      </c>
      <c r="H167" s="80">
        <v>1126.7280698647739</v>
      </c>
      <c r="I167" s="89"/>
      <c r="J167" s="102">
        <f t="shared" si="25"/>
        <v>0.26526614945528437</v>
      </c>
      <c r="K167" s="125">
        <f t="shared" si="25"/>
        <v>0.27004520191829906</v>
      </c>
      <c r="L167" s="102">
        <v>1.7394403343278908E-2</v>
      </c>
      <c r="M167" s="96">
        <f>INDEX('Pace of change parameters'!$E$20:$I$20,1,$B$6)</f>
        <v>1.356605044543624E-2</v>
      </c>
      <c r="N167" s="107">
        <f>IF(INDEX('Pace of change parameters'!$E$28:$I$28,1,$B$6)=1,(1+L167)*D167,D167)</f>
        <v>360462.83710452373</v>
      </c>
      <c r="O167" s="93">
        <f>IF(K167&lt;INDEX('Pace of change parameters'!$E$16:$I$16,1,$B$6),1,IF(K167&gt;INDEX('Pace of change parameters'!$E$17:$I$17,1,$B$6),0,(K167-INDEX('Pace of change parameters'!$E$17:$I$17,1,$B$6))/(INDEX('Pace of change parameters'!$E$16:$I$16,1,$B$6)-INDEX('Pace of change parameters'!$E$17:$I$17,1,$B$6))))</f>
        <v>0</v>
      </c>
      <c r="P167" s="56">
        <v>1.7394403343278908E-2</v>
      </c>
      <c r="Q167" s="56">
        <v>1.356605044543624E-2</v>
      </c>
      <c r="R167" s="9">
        <f>IF(INDEX('Pace of change parameters'!$E$29:$I$29,1,$B$6)=1,D167*(1+P167),D167)</f>
        <v>360462.83710452373</v>
      </c>
      <c r="S167" s="102">
        <f>IF(P167&lt;INDEX('Pace of change parameters'!$E$22:$I$22,1,$B$6),INDEX('Pace of change parameters'!$E$22:$I$22,1,$B$6),P167)</f>
        <v>2.0783552784106655E-2</v>
      </c>
      <c r="T167" s="131">
        <v>1.694244685750701E-2</v>
      </c>
      <c r="U167" s="116">
        <f t="shared" si="19"/>
        <v>361663.612751409</v>
      </c>
      <c r="V167" s="130">
        <f>IF(J167&gt;INDEX('Pace of change parameters'!$E$24:$I$24,1,$B$6),0,IF(J167&lt;INDEX('Pace of change parameters'!$E$23:$I$23,1,$B$6),1,(J167-INDEX('Pace of change parameters'!$E$24:$I$24,1,$B$6))/(INDEX('Pace of change parameters'!$E$23:$I$23,1,$B$6)-INDEX('Pace of change parameters'!$E$24:$I$24,1,$B$6))))</f>
        <v>0</v>
      </c>
      <c r="W167" s="131">
        <f>MIN(S167, S167+(INDEX('Pace of change parameters'!$E$25:$I$25,1,$B$6)-S167)*(1-V167))</f>
        <v>1.8355278410665463E-4</v>
      </c>
      <c r="X167" s="131">
        <v>-3.5800374126674361E-3</v>
      </c>
      <c r="Y167" s="107">
        <f t="shared" si="20"/>
        <v>354365.03275140905</v>
      </c>
      <c r="Z167" s="96">
        <v>0</v>
      </c>
      <c r="AA167" s="98">
        <f t="shared" si="23"/>
        <v>286186.50825539412</v>
      </c>
      <c r="AB167" s="98">
        <f>IF(INDEX('Pace of change parameters'!$E$27:$I$27,1,$B$6)=1,MAX(AA167,Y167),Y167)</f>
        <v>354365.03275140905</v>
      </c>
      <c r="AC167" s="96">
        <f t="shared" si="21"/>
        <v>1.8355278410675524E-4</v>
      </c>
      <c r="AD167" s="142">
        <v>-3.5800374126674361E-3</v>
      </c>
      <c r="AE167" s="55">
        <f>IF(ROUND(AB167,0)/D167 &gt; (1+'Pace of change parameters'!$H$25), ROUND(AB167,0), ROUNDUP(AB167,0))</f>
        <v>354366</v>
      </c>
      <c r="AF167" s="55">
        <v>1425.8764532445578</v>
      </c>
      <c r="AG167" s="16">
        <f t="shared" si="26"/>
        <v>1.8628281117694101E-4</v>
      </c>
      <c r="AH167" s="16">
        <f t="shared" si="26"/>
        <v>-3.5773176584147359E-3</v>
      </c>
      <c r="AI167" s="55"/>
      <c r="AJ167" s="55">
        <v>286186.50825539412</v>
      </c>
      <c r="AK167" s="55">
        <v>1151.5399427643897</v>
      </c>
      <c r="AL167" s="16">
        <f t="shared" si="27"/>
        <v>0.23823447219867622</v>
      </c>
      <c r="AM167" s="57">
        <f t="shared" si="27"/>
        <v>0.238234472198676</v>
      </c>
      <c r="AN167" s="10"/>
    </row>
    <row r="168" spans="1:40" x14ac:dyDescent="0.2">
      <c r="A168" s="188" t="s">
        <v>383</v>
      </c>
      <c r="B168" s="188" t="s">
        <v>384</v>
      </c>
      <c r="D168" s="67">
        <v>149038</v>
      </c>
      <c r="E168" s="72">
        <v>1130.2570842083167</v>
      </c>
      <c r="F168" s="54"/>
      <c r="G168" s="87">
        <v>146622.21113101428</v>
      </c>
      <c r="H168" s="80">
        <v>1100.5962005602046</v>
      </c>
      <c r="I168" s="89"/>
      <c r="J168" s="102">
        <f t="shared" si="25"/>
        <v>1.6476281801719006E-2</v>
      </c>
      <c r="K168" s="125">
        <f t="shared" si="25"/>
        <v>2.6949832856968392E-2</v>
      </c>
      <c r="L168" s="102">
        <v>2.4009615108245397E-2</v>
      </c>
      <c r="M168" s="96">
        <f>INDEX('Pace of change parameters'!$E$20:$I$20,1,$B$6)</f>
        <v>1.356605044543624E-2</v>
      </c>
      <c r="N168" s="107">
        <f>IF(INDEX('Pace of change parameters'!$E$28:$I$28,1,$B$6)=1,(1+L168)*D168,D168)</f>
        <v>152616.34501650269</v>
      </c>
      <c r="O168" s="93">
        <f>IF(K168&lt;INDEX('Pace of change parameters'!$E$16:$I$16,1,$B$6),1,IF(K168&gt;INDEX('Pace of change parameters'!$E$17:$I$17,1,$B$6),0,(K168-INDEX('Pace of change parameters'!$E$17:$I$17,1,$B$6))/(INDEX('Pace of change parameters'!$E$16:$I$16,1,$B$6)-INDEX('Pace of change parameters'!$E$17:$I$17,1,$B$6))))</f>
        <v>0</v>
      </c>
      <c r="P168" s="56">
        <v>2.4009615108245397E-2</v>
      </c>
      <c r="Q168" s="56">
        <v>1.356605044543624E-2</v>
      </c>
      <c r="R168" s="9">
        <f>IF(INDEX('Pace of change parameters'!$E$29:$I$29,1,$B$6)=1,D168*(1+P168),D168)</f>
        <v>152616.34501650269</v>
      </c>
      <c r="S168" s="102">
        <f>IF(P168&lt;INDEX('Pace of change parameters'!$E$22:$I$22,1,$B$6),INDEX('Pace of change parameters'!$E$22:$I$22,1,$B$6),P168)</f>
        <v>2.4009615108245397E-2</v>
      </c>
      <c r="T168" s="131">
        <v>1.356605044543624E-2</v>
      </c>
      <c r="U168" s="116">
        <f t="shared" si="19"/>
        <v>152616.34501650269</v>
      </c>
      <c r="V168" s="130">
        <f>IF(J168&gt;INDEX('Pace of change parameters'!$E$24:$I$24,1,$B$6),0,IF(J168&lt;INDEX('Pace of change parameters'!$E$23:$I$23,1,$B$6),1,(J168-INDEX('Pace of change parameters'!$E$24:$I$24,1,$B$6))/(INDEX('Pace of change parameters'!$E$23:$I$23,1,$B$6)-INDEX('Pace of change parameters'!$E$24:$I$24,1,$B$6))))</f>
        <v>1</v>
      </c>
      <c r="W168" s="131">
        <f>MIN(S168, S168+(INDEX('Pace of change parameters'!$E$25:$I$25,1,$B$6)-S168)*(1-V168))</f>
        <v>2.4009615108245397E-2</v>
      </c>
      <c r="X168" s="131">
        <v>1.356605044543624E-2</v>
      </c>
      <c r="Y168" s="107">
        <f t="shared" si="20"/>
        <v>152616.34501650269</v>
      </c>
      <c r="Z168" s="96">
        <v>0</v>
      </c>
      <c r="AA168" s="98">
        <f t="shared" si="23"/>
        <v>149851.00409725323</v>
      </c>
      <c r="AB168" s="98">
        <f>IF(INDEX('Pace of change parameters'!$E$27:$I$27,1,$B$6)=1,MAX(AA168,Y168),Y168)</f>
        <v>152616.34501650269</v>
      </c>
      <c r="AC168" s="96">
        <f t="shared" si="21"/>
        <v>2.4009615108245397E-2</v>
      </c>
      <c r="AD168" s="142">
        <v>1.356605044543624E-2</v>
      </c>
      <c r="AE168" s="55">
        <f>IF(ROUND(AB168,0)/D168 &gt; (1+'Pace of change parameters'!$H$25), ROUND(AB168,0), ROUNDUP(AB168,0))</f>
        <v>152616</v>
      </c>
      <c r="AF168" s="55">
        <v>1145.5876190177478</v>
      </c>
      <c r="AG168" s="16">
        <f t="shared" si="26"/>
        <v>2.400730015163921E-2</v>
      </c>
      <c r="AH168" s="16">
        <f t="shared" si="26"/>
        <v>1.3563759098373041E-2</v>
      </c>
      <c r="AI168" s="55"/>
      <c r="AJ168" s="55">
        <v>149851.00409725323</v>
      </c>
      <c r="AK168" s="55">
        <v>1124.832619064784</v>
      </c>
      <c r="AL168" s="16">
        <f t="shared" si="27"/>
        <v>1.8451634137548245E-2</v>
      </c>
      <c r="AM168" s="57">
        <f t="shared" si="27"/>
        <v>1.8451634137548467E-2</v>
      </c>
      <c r="AN168" s="10"/>
    </row>
    <row r="169" spans="1:40" x14ac:dyDescent="0.2">
      <c r="A169" s="188" t="s">
        <v>385</v>
      </c>
      <c r="B169" s="188" t="s">
        <v>386</v>
      </c>
      <c r="D169" s="67">
        <v>235681</v>
      </c>
      <c r="E169" s="72">
        <v>1101.1326683078239</v>
      </c>
      <c r="F169" s="54"/>
      <c r="G169" s="87">
        <v>247923.04241964893</v>
      </c>
      <c r="H169" s="80">
        <v>1146.9904779450426</v>
      </c>
      <c r="I169" s="89"/>
      <c r="J169" s="102">
        <f t="shared" si="25"/>
        <v>-4.9378397022602494E-2</v>
      </c>
      <c r="K169" s="125">
        <f t="shared" si="25"/>
        <v>-3.9980985473722419E-2</v>
      </c>
      <c r="L169" s="102">
        <v>2.3585702090398231E-2</v>
      </c>
      <c r="M169" s="96">
        <f>INDEX('Pace of change parameters'!$E$20:$I$20,1,$B$6)</f>
        <v>1.356605044543624E-2</v>
      </c>
      <c r="N169" s="107">
        <f>IF(INDEX('Pace of change parameters'!$E$28:$I$28,1,$B$6)=1,(1+L169)*D169,D169)</f>
        <v>241239.70185436716</v>
      </c>
      <c r="O169" s="93">
        <f>IF(K169&lt;INDEX('Pace of change parameters'!$E$16:$I$16,1,$B$6),1,IF(K169&gt;INDEX('Pace of change parameters'!$E$17:$I$17,1,$B$6),0,(K169-INDEX('Pace of change parameters'!$E$17:$I$17,1,$B$6))/(INDEX('Pace of change parameters'!$E$16:$I$16,1,$B$6)-INDEX('Pace of change parameters'!$E$17:$I$17,1,$B$6))))</f>
        <v>0</v>
      </c>
      <c r="P169" s="56">
        <v>2.3585702090398231E-2</v>
      </c>
      <c r="Q169" s="56">
        <v>1.356605044543624E-2</v>
      </c>
      <c r="R169" s="9">
        <f>IF(INDEX('Pace of change parameters'!$E$29:$I$29,1,$B$6)=1,D169*(1+P169),D169)</f>
        <v>241239.70185436716</v>
      </c>
      <c r="S169" s="102">
        <f>IF(P169&lt;INDEX('Pace of change parameters'!$E$22:$I$22,1,$B$6),INDEX('Pace of change parameters'!$E$22:$I$22,1,$B$6),P169)</f>
        <v>2.3585702090398231E-2</v>
      </c>
      <c r="T169" s="131">
        <v>1.356605044543624E-2</v>
      </c>
      <c r="U169" s="116">
        <f t="shared" si="19"/>
        <v>241239.70185436716</v>
      </c>
      <c r="V169" s="130">
        <f>IF(J169&gt;INDEX('Pace of change parameters'!$E$24:$I$24,1,$B$6),0,IF(J169&lt;INDEX('Pace of change parameters'!$E$23:$I$23,1,$B$6),1,(J169-INDEX('Pace of change parameters'!$E$24:$I$24,1,$B$6))/(INDEX('Pace of change parameters'!$E$23:$I$23,1,$B$6)-INDEX('Pace of change parameters'!$E$24:$I$24,1,$B$6))))</f>
        <v>1</v>
      </c>
      <c r="W169" s="131">
        <f>MIN(S169, S169+(INDEX('Pace of change parameters'!$E$25:$I$25,1,$B$6)-S169)*(1-V169))</f>
        <v>2.3585702090398231E-2</v>
      </c>
      <c r="X169" s="131">
        <v>1.356605044543624E-2</v>
      </c>
      <c r="Y169" s="107">
        <f t="shared" si="20"/>
        <v>241239.70185436716</v>
      </c>
      <c r="Z169" s="96">
        <v>0</v>
      </c>
      <c r="AA169" s="98">
        <f t="shared" si="23"/>
        <v>253382.5984402429</v>
      </c>
      <c r="AB169" s="98">
        <f>IF(INDEX('Pace of change parameters'!$E$27:$I$27,1,$B$6)=1,MAX(AA169,Y169),Y169)</f>
        <v>241239.70185436716</v>
      </c>
      <c r="AC169" s="96">
        <f t="shared" si="21"/>
        <v>2.3585702090398231E-2</v>
      </c>
      <c r="AD169" s="142">
        <v>1.356605044543624E-2</v>
      </c>
      <c r="AE169" s="55">
        <f>IF(ROUND(AB169,0)/D169 &gt; (1+'Pace of change parameters'!$H$25), ROUND(AB169,0), ROUNDUP(AB169,0))</f>
        <v>241240</v>
      </c>
      <c r="AF169" s="55">
        <v>1116.0720689733373</v>
      </c>
      <c r="AG169" s="16">
        <f t="shared" si="26"/>
        <v>2.3586967129297642E-2</v>
      </c>
      <c r="AH169" s="16">
        <f t="shared" si="26"/>
        <v>1.3567303101152728E-2</v>
      </c>
      <c r="AI169" s="55"/>
      <c r="AJ169" s="55">
        <v>253382.5984402429</v>
      </c>
      <c r="AK169" s="55">
        <v>1172.24855282309</v>
      </c>
      <c r="AL169" s="16">
        <f t="shared" si="27"/>
        <v>-4.7921990361570077E-2</v>
      </c>
      <c r="AM169" s="57">
        <f t="shared" si="27"/>
        <v>-4.7921990361570188E-2</v>
      </c>
      <c r="AN169" s="10"/>
    </row>
    <row r="170" spans="1:40" x14ac:dyDescent="0.2">
      <c r="A170" s="188" t="s">
        <v>387</v>
      </c>
      <c r="B170" s="188" t="s">
        <v>388</v>
      </c>
      <c r="D170" s="67">
        <v>161199</v>
      </c>
      <c r="E170" s="72">
        <v>1118.5774059251726</v>
      </c>
      <c r="F170" s="54"/>
      <c r="G170" s="87">
        <v>163661.3564188898</v>
      </c>
      <c r="H170" s="80">
        <v>1125.1159984897736</v>
      </c>
      <c r="I170" s="89"/>
      <c r="J170" s="102">
        <f t="shared" si="25"/>
        <v>-1.5045435726363077E-2</v>
      </c>
      <c r="K170" s="125">
        <f t="shared" si="25"/>
        <v>-5.8114830589713895E-3</v>
      </c>
      <c r="L170" s="102">
        <v>2.3068235901056999E-2</v>
      </c>
      <c r="M170" s="96">
        <f>INDEX('Pace of change parameters'!$E$20:$I$20,1,$B$6)</f>
        <v>1.356605044543624E-2</v>
      </c>
      <c r="N170" s="107">
        <f>IF(INDEX('Pace of change parameters'!$E$28:$I$28,1,$B$6)=1,(1+L170)*D170,D170)</f>
        <v>164917.57655901447</v>
      </c>
      <c r="O170" s="93">
        <f>IF(K170&lt;INDEX('Pace of change parameters'!$E$16:$I$16,1,$B$6),1,IF(K170&gt;INDEX('Pace of change parameters'!$E$17:$I$17,1,$B$6),0,(K170-INDEX('Pace of change parameters'!$E$17:$I$17,1,$B$6))/(INDEX('Pace of change parameters'!$E$16:$I$16,1,$B$6)-INDEX('Pace of change parameters'!$E$17:$I$17,1,$B$6))))</f>
        <v>0</v>
      </c>
      <c r="P170" s="56">
        <v>2.3068235901056999E-2</v>
      </c>
      <c r="Q170" s="56">
        <v>1.356605044543624E-2</v>
      </c>
      <c r="R170" s="9">
        <f>IF(INDEX('Pace of change parameters'!$E$29:$I$29,1,$B$6)=1,D170*(1+P170),D170)</f>
        <v>164917.57655901447</v>
      </c>
      <c r="S170" s="102">
        <f>IF(P170&lt;INDEX('Pace of change parameters'!$E$22:$I$22,1,$B$6),INDEX('Pace of change parameters'!$E$22:$I$22,1,$B$6),P170)</f>
        <v>2.3068235901056999E-2</v>
      </c>
      <c r="T170" s="131">
        <v>1.356605044543624E-2</v>
      </c>
      <c r="U170" s="116">
        <f t="shared" si="19"/>
        <v>164917.57655901447</v>
      </c>
      <c r="V170" s="130">
        <f>IF(J170&gt;INDEX('Pace of change parameters'!$E$24:$I$24,1,$B$6),0,IF(J170&lt;INDEX('Pace of change parameters'!$E$23:$I$23,1,$B$6),1,(J170-INDEX('Pace of change parameters'!$E$24:$I$24,1,$B$6))/(INDEX('Pace of change parameters'!$E$23:$I$23,1,$B$6)-INDEX('Pace of change parameters'!$E$24:$I$24,1,$B$6))))</f>
        <v>1</v>
      </c>
      <c r="W170" s="131">
        <f>MIN(S170, S170+(INDEX('Pace of change parameters'!$E$25:$I$25,1,$B$6)-S170)*(1-V170))</f>
        <v>2.3068235901056999E-2</v>
      </c>
      <c r="X170" s="131">
        <v>1.356605044543624E-2</v>
      </c>
      <c r="Y170" s="107">
        <f t="shared" si="20"/>
        <v>164917.57655901447</v>
      </c>
      <c r="Z170" s="96">
        <v>0</v>
      </c>
      <c r="AA170" s="98">
        <f t="shared" si="23"/>
        <v>167265.37133841834</v>
      </c>
      <c r="AB170" s="98">
        <f>IF(INDEX('Pace of change parameters'!$E$27:$I$27,1,$B$6)=1,MAX(AA170,Y170),Y170)</f>
        <v>164917.57655901447</v>
      </c>
      <c r="AC170" s="96">
        <f t="shared" si="21"/>
        <v>2.3068235901056999E-2</v>
      </c>
      <c r="AD170" s="142">
        <v>1.356605044543624E-2</v>
      </c>
      <c r="AE170" s="55">
        <f>IF(ROUND(AB170,0)/D170 &gt; (1+'Pace of change parameters'!$H$25), ROUND(AB170,0), ROUNDUP(AB170,0))</f>
        <v>164918</v>
      </c>
      <c r="AF170" s="55">
        <v>1133.7549944534132</v>
      </c>
      <c r="AG170" s="16">
        <f t="shared" si="26"/>
        <v>2.3070862722473384E-2</v>
      </c>
      <c r="AH170" s="16">
        <f t="shared" si="26"/>
        <v>1.3568652869121234E-2</v>
      </c>
      <c r="AI170" s="55"/>
      <c r="AJ170" s="55">
        <v>167265.37133841834</v>
      </c>
      <c r="AK170" s="55">
        <v>1149.8923716879697</v>
      </c>
      <c r="AL170" s="16">
        <f t="shared" si="27"/>
        <v>-1.4033815365578794E-2</v>
      </c>
      <c r="AM170" s="57">
        <f t="shared" si="27"/>
        <v>-1.4033815365578794E-2</v>
      </c>
      <c r="AN170" s="10"/>
    </row>
    <row r="171" spans="1:40" x14ac:dyDescent="0.2">
      <c r="A171" s="188" t="s">
        <v>389</v>
      </c>
      <c r="B171" s="188" t="s">
        <v>390</v>
      </c>
      <c r="D171" s="67">
        <v>373871</v>
      </c>
      <c r="E171" s="72">
        <v>1178.8044197467418</v>
      </c>
      <c r="F171" s="54"/>
      <c r="G171" s="87">
        <v>356827.05204462144</v>
      </c>
      <c r="H171" s="80">
        <v>1117.9134290742882</v>
      </c>
      <c r="I171" s="89"/>
      <c r="J171" s="102">
        <f t="shared" si="25"/>
        <v>4.7765290937771265E-2</v>
      </c>
      <c r="K171" s="125">
        <f t="shared" si="25"/>
        <v>5.4468431176174059E-2</v>
      </c>
      <c r="L171" s="102">
        <v>2.0050399025965282E-2</v>
      </c>
      <c r="M171" s="96">
        <f>INDEX('Pace of change parameters'!$E$20:$I$20,1,$B$6)</f>
        <v>1.356605044543624E-2</v>
      </c>
      <c r="N171" s="107">
        <f>IF(INDEX('Pace of change parameters'!$E$28:$I$28,1,$B$6)=1,(1+L171)*D171,D171)</f>
        <v>381367.26273423666</v>
      </c>
      <c r="O171" s="93">
        <f>IF(K171&lt;INDEX('Pace of change parameters'!$E$16:$I$16,1,$B$6),1,IF(K171&gt;INDEX('Pace of change parameters'!$E$17:$I$17,1,$B$6),0,(K171-INDEX('Pace of change parameters'!$E$17:$I$17,1,$B$6))/(INDEX('Pace of change parameters'!$E$16:$I$16,1,$B$6)-INDEX('Pace of change parameters'!$E$17:$I$17,1,$B$6))))</f>
        <v>0</v>
      </c>
      <c r="P171" s="56">
        <v>2.0050399025965282E-2</v>
      </c>
      <c r="Q171" s="56">
        <v>1.356605044543624E-2</v>
      </c>
      <c r="R171" s="9">
        <f>IF(INDEX('Pace of change parameters'!$E$29:$I$29,1,$B$6)=1,D171*(1+P171),D171)</f>
        <v>381367.26273423666</v>
      </c>
      <c r="S171" s="102">
        <f>IF(P171&lt;INDEX('Pace of change parameters'!$E$22:$I$22,1,$B$6),INDEX('Pace of change parameters'!$E$22:$I$22,1,$B$6),P171)</f>
        <v>2.0783552784106655E-2</v>
      </c>
      <c r="T171" s="131">
        <v>1.4294543625496869E-2</v>
      </c>
      <c r="U171" s="116">
        <f t="shared" si="19"/>
        <v>381641.36766294675</v>
      </c>
      <c r="V171" s="130">
        <f>IF(J171&gt;INDEX('Pace of change parameters'!$E$24:$I$24,1,$B$6),0,IF(J171&lt;INDEX('Pace of change parameters'!$E$23:$I$23,1,$B$6),1,(J171-INDEX('Pace of change parameters'!$E$24:$I$24,1,$B$6))/(INDEX('Pace of change parameters'!$E$23:$I$23,1,$B$6)-INDEX('Pace of change parameters'!$E$24:$I$24,1,$B$6))))</f>
        <v>1</v>
      </c>
      <c r="W171" s="131">
        <f>MIN(S171, S171+(INDEX('Pace of change parameters'!$E$25:$I$25,1,$B$6)-S171)*(1-V171))</f>
        <v>2.0783552784106655E-2</v>
      </c>
      <c r="X171" s="131">
        <v>1.4294543625496869E-2</v>
      </c>
      <c r="Y171" s="107">
        <f t="shared" si="20"/>
        <v>381641.36766294675</v>
      </c>
      <c r="Z171" s="96">
        <v>0</v>
      </c>
      <c r="AA171" s="98">
        <f t="shared" si="23"/>
        <v>364684.80201932328</v>
      </c>
      <c r="AB171" s="98">
        <f>IF(INDEX('Pace of change parameters'!$E$27:$I$27,1,$B$6)=1,MAX(AA171,Y171),Y171)</f>
        <v>381641.36766294675</v>
      </c>
      <c r="AC171" s="96">
        <f t="shared" si="21"/>
        <v>2.0783552784106707E-2</v>
      </c>
      <c r="AD171" s="142">
        <v>1.4294543625496869E-2</v>
      </c>
      <c r="AE171" s="55">
        <f>IF(ROUND(AB171,0)/D171 &gt; (1+'Pace of change parameters'!$H$25), ROUND(AB171,0), ROUNDUP(AB171,0))</f>
        <v>381641</v>
      </c>
      <c r="AF171" s="55">
        <v>1195.6537390892343</v>
      </c>
      <c r="AG171" s="16">
        <f t="shared" si="26"/>
        <v>2.0782569388906769E-2</v>
      </c>
      <c r="AH171" s="16">
        <f t="shared" si="26"/>
        <v>1.4293566481632602E-2</v>
      </c>
      <c r="AI171" s="55"/>
      <c r="AJ171" s="55">
        <v>364684.80201932328</v>
      </c>
      <c r="AK171" s="55">
        <v>1142.5311932507802</v>
      </c>
      <c r="AL171" s="16">
        <f t="shared" si="27"/>
        <v>4.649548839652029E-2</v>
      </c>
      <c r="AM171" s="57">
        <f t="shared" si="27"/>
        <v>4.649548839652029E-2</v>
      </c>
      <c r="AN171" s="10"/>
    </row>
    <row r="172" spans="1:40" x14ac:dyDescent="0.2">
      <c r="A172" s="188" t="s">
        <v>391</v>
      </c>
      <c r="B172" s="188" t="s">
        <v>392</v>
      </c>
      <c r="D172" s="67">
        <v>266824</v>
      </c>
      <c r="E172" s="72">
        <v>1206.4929575445819</v>
      </c>
      <c r="F172" s="54"/>
      <c r="G172" s="87">
        <v>261388.67669717513</v>
      </c>
      <c r="H172" s="80">
        <v>1175.7752872322503</v>
      </c>
      <c r="I172" s="89"/>
      <c r="J172" s="102">
        <f t="shared" si="25"/>
        <v>2.0794027390566017E-2</v>
      </c>
      <c r="K172" s="125">
        <f t="shared" si="25"/>
        <v>2.6125460065282047E-2</v>
      </c>
      <c r="L172" s="102">
        <v>1.885973263237184E-2</v>
      </c>
      <c r="M172" s="96">
        <f>INDEX('Pace of change parameters'!$E$20:$I$20,1,$B$6)</f>
        <v>1.356605044543624E-2</v>
      </c>
      <c r="N172" s="107">
        <f>IF(INDEX('Pace of change parameters'!$E$28:$I$28,1,$B$6)=1,(1+L172)*D172,D172)</f>
        <v>271856.22929990001</v>
      </c>
      <c r="O172" s="93">
        <f>IF(K172&lt;INDEX('Pace of change parameters'!$E$16:$I$16,1,$B$6),1,IF(K172&gt;INDEX('Pace of change parameters'!$E$17:$I$17,1,$B$6),0,(K172-INDEX('Pace of change parameters'!$E$17:$I$17,1,$B$6))/(INDEX('Pace of change parameters'!$E$16:$I$16,1,$B$6)-INDEX('Pace of change parameters'!$E$17:$I$17,1,$B$6))))</f>
        <v>0</v>
      </c>
      <c r="P172" s="56">
        <v>1.885973263237184E-2</v>
      </c>
      <c r="Q172" s="56">
        <v>1.356605044543624E-2</v>
      </c>
      <c r="R172" s="9">
        <f>IF(INDEX('Pace of change parameters'!$E$29:$I$29,1,$B$6)=1,D172*(1+P172),D172)</f>
        <v>271856.22929990001</v>
      </c>
      <c r="S172" s="102">
        <f>IF(P172&lt;INDEX('Pace of change parameters'!$E$22:$I$22,1,$B$6),INDEX('Pace of change parameters'!$E$22:$I$22,1,$B$6),P172)</f>
        <v>2.0783552784106655E-2</v>
      </c>
      <c r="T172" s="131">
        <v>1.5479875018641565E-2</v>
      </c>
      <c r="U172" s="116">
        <f t="shared" si="19"/>
        <v>272369.55068806646</v>
      </c>
      <c r="V172" s="130">
        <f>IF(J172&gt;INDEX('Pace of change parameters'!$E$24:$I$24,1,$B$6),0,IF(J172&lt;INDEX('Pace of change parameters'!$E$23:$I$23,1,$B$6),1,(J172-INDEX('Pace of change parameters'!$E$24:$I$24,1,$B$6))/(INDEX('Pace of change parameters'!$E$23:$I$23,1,$B$6)-INDEX('Pace of change parameters'!$E$24:$I$24,1,$B$6))))</f>
        <v>1</v>
      </c>
      <c r="W172" s="131">
        <f>MIN(S172, S172+(INDEX('Pace of change parameters'!$E$25:$I$25,1,$B$6)-S172)*(1-V172))</f>
        <v>2.0783552784106655E-2</v>
      </c>
      <c r="X172" s="131">
        <v>1.5479875018641565E-2</v>
      </c>
      <c r="Y172" s="107">
        <f t="shared" si="20"/>
        <v>272369.55068806646</v>
      </c>
      <c r="Z172" s="96">
        <v>0</v>
      </c>
      <c r="AA172" s="98">
        <f t="shared" si="23"/>
        <v>267144.76176958083</v>
      </c>
      <c r="AB172" s="98">
        <f>IF(INDEX('Pace of change parameters'!$E$27:$I$27,1,$B$6)=1,MAX(AA172,Y172),Y172)</f>
        <v>272369.55068806646</v>
      </c>
      <c r="AC172" s="96">
        <f t="shared" si="21"/>
        <v>2.0783552784106707E-2</v>
      </c>
      <c r="AD172" s="142">
        <v>1.5479875018641565E-2</v>
      </c>
      <c r="AE172" s="55">
        <f>IF(ROUND(AB172,0)/D172 &gt; (1+'Pace of change parameters'!$H$25), ROUND(AB172,0), ROUNDUP(AB172,0))</f>
        <v>272370</v>
      </c>
      <c r="AF172" s="55">
        <v>1225.1713388275818</v>
      </c>
      <c r="AG172" s="16">
        <f t="shared" si="26"/>
        <v>2.0785236710340937E-2</v>
      </c>
      <c r="AH172" s="16">
        <f t="shared" si="26"/>
        <v>1.5481550195712401E-2</v>
      </c>
      <c r="AI172" s="55"/>
      <c r="AJ172" s="55">
        <v>267144.76176958083</v>
      </c>
      <c r="AK172" s="55">
        <v>1201.6672373536467</v>
      </c>
      <c r="AL172" s="16">
        <f t="shared" si="27"/>
        <v>1.9559575848715482E-2</v>
      </c>
      <c r="AM172" s="57">
        <f t="shared" si="27"/>
        <v>1.9559575848715705E-2</v>
      </c>
      <c r="AN172" s="10"/>
    </row>
    <row r="173" spans="1:40" x14ac:dyDescent="0.2">
      <c r="A173" s="188" t="s">
        <v>393</v>
      </c>
      <c r="B173" s="188" t="s">
        <v>394</v>
      </c>
      <c r="D173" s="67">
        <v>369569</v>
      </c>
      <c r="E173" s="72">
        <v>1075.1580607904364</v>
      </c>
      <c r="F173" s="54"/>
      <c r="G173" s="87">
        <v>385171.2485606384</v>
      </c>
      <c r="H173" s="80">
        <v>1113.883990480349</v>
      </c>
      <c r="I173" s="89"/>
      <c r="J173" s="102">
        <f t="shared" si="25"/>
        <v>-4.0507303229259883E-2</v>
      </c>
      <c r="K173" s="125">
        <f t="shared" si="25"/>
        <v>-3.4766573557819536E-2</v>
      </c>
      <c r="L173" s="102">
        <v>1.9630305774674062E-2</v>
      </c>
      <c r="M173" s="96">
        <f>INDEX('Pace of change parameters'!$E$20:$I$20,1,$B$6)</f>
        <v>1.356605044543624E-2</v>
      </c>
      <c r="N173" s="107">
        <f>IF(INDEX('Pace of change parameters'!$E$28:$I$28,1,$B$6)=1,(1+L173)*D173,D173)</f>
        <v>376823.7524748405</v>
      </c>
      <c r="O173" s="93">
        <f>IF(K173&lt;INDEX('Pace of change parameters'!$E$16:$I$16,1,$B$6),1,IF(K173&gt;INDEX('Pace of change parameters'!$E$17:$I$17,1,$B$6),0,(K173-INDEX('Pace of change parameters'!$E$17:$I$17,1,$B$6))/(INDEX('Pace of change parameters'!$E$16:$I$16,1,$B$6)-INDEX('Pace of change parameters'!$E$17:$I$17,1,$B$6))))</f>
        <v>0</v>
      </c>
      <c r="P173" s="56">
        <v>1.9630305774674062E-2</v>
      </c>
      <c r="Q173" s="56">
        <v>1.356605044543624E-2</v>
      </c>
      <c r="R173" s="9">
        <f>IF(INDEX('Pace of change parameters'!$E$29:$I$29,1,$B$6)=1,D173*(1+P173),D173)</f>
        <v>376823.7524748405</v>
      </c>
      <c r="S173" s="102">
        <f>IF(P173&lt;INDEX('Pace of change parameters'!$E$22:$I$22,1,$B$6),INDEX('Pace of change parameters'!$E$22:$I$22,1,$B$6),P173)</f>
        <v>2.0783552784106655E-2</v>
      </c>
      <c r="T173" s="131">
        <v>1.4712438513659221E-2</v>
      </c>
      <c r="U173" s="116">
        <f t="shared" si="19"/>
        <v>377249.95681886951</v>
      </c>
      <c r="V173" s="130">
        <f>IF(J173&gt;INDEX('Pace of change parameters'!$E$24:$I$24,1,$B$6),0,IF(J173&lt;INDEX('Pace of change parameters'!$E$23:$I$23,1,$B$6),1,(J173-INDEX('Pace of change parameters'!$E$24:$I$24,1,$B$6))/(INDEX('Pace of change parameters'!$E$23:$I$23,1,$B$6)-INDEX('Pace of change parameters'!$E$24:$I$24,1,$B$6))))</f>
        <v>1</v>
      </c>
      <c r="W173" s="131">
        <f>MIN(S173, S173+(INDEX('Pace of change parameters'!$E$25:$I$25,1,$B$6)-S173)*(1-V173))</f>
        <v>2.0783552784106655E-2</v>
      </c>
      <c r="X173" s="131">
        <v>1.4712438513659221E-2</v>
      </c>
      <c r="Y173" s="107">
        <f t="shared" si="20"/>
        <v>377249.95681886951</v>
      </c>
      <c r="Z173" s="96">
        <v>0</v>
      </c>
      <c r="AA173" s="98">
        <f t="shared" si="23"/>
        <v>393653.17096896173</v>
      </c>
      <c r="AB173" s="98">
        <f>IF(INDEX('Pace of change parameters'!$E$27:$I$27,1,$B$6)=1,MAX(AA173,Y173),Y173)</f>
        <v>377249.95681886951</v>
      </c>
      <c r="AC173" s="96">
        <f t="shared" si="21"/>
        <v>2.0783552784106707E-2</v>
      </c>
      <c r="AD173" s="142">
        <v>1.4712438513659221E-2</v>
      </c>
      <c r="AE173" s="55">
        <f>IF(ROUND(AB173,0)/D173 &gt; (1+'Pace of change parameters'!$H$25), ROUND(AB173,0), ROUNDUP(AB173,0))</f>
        <v>377250</v>
      </c>
      <c r="AF173" s="55">
        <v>1090.9763825286054</v>
      </c>
      <c r="AG173" s="16">
        <f t="shared" si="26"/>
        <v>2.0783669625969781E-2</v>
      </c>
      <c r="AH173" s="16">
        <f t="shared" si="26"/>
        <v>1.4712554660604615E-2</v>
      </c>
      <c r="AI173" s="55"/>
      <c r="AJ173" s="55">
        <v>393653.17096896173</v>
      </c>
      <c r="AK173" s="55">
        <v>1138.4130216955136</v>
      </c>
      <c r="AL173" s="16">
        <f t="shared" si="27"/>
        <v>-4.1669093960518544E-2</v>
      </c>
      <c r="AM173" s="57">
        <f t="shared" si="27"/>
        <v>-4.1669093960518544E-2</v>
      </c>
      <c r="AN173" s="10"/>
    </row>
    <row r="174" spans="1:40" x14ac:dyDescent="0.2">
      <c r="A174" s="188" t="s">
        <v>395</v>
      </c>
      <c r="B174" s="188" t="s">
        <v>396</v>
      </c>
      <c r="D174" s="67">
        <v>703391</v>
      </c>
      <c r="E174" s="72">
        <v>1362.5443187701603</v>
      </c>
      <c r="F174" s="54"/>
      <c r="G174" s="87">
        <v>719716.40644553106</v>
      </c>
      <c r="H174" s="80">
        <v>1383.049346813089</v>
      </c>
      <c r="I174" s="89"/>
      <c r="J174" s="102">
        <f t="shared" si="25"/>
        <v>-2.2683110040741528E-2</v>
      </c>
      <c r="K174" s="125">
        <f t="shared" si="25"/>
        <v>-1.482595548031429E-2</v>
      </c>
      <c r="L174" s="102">
        <v>2.1714630703660864E-2</v>
      </c>
      <c r="M174" s="96">
        <f>INDEX('Pace of change parameters'!$E$20:$I$20,1,$B$6)</f>
        <v>1.356605044543624E-2</v>
      </c>
      <c r="N174" s="107">
        <f>IF(INDEX('Pace of change parameters'!$E$28:$I$28,1,$B$6)=1,(1+L174)*D174,D174)</f>
        <v>718664.87580527877</v>
      </c>
      <c r="O174" s="93">
        <f>IF(K174&lt;INDEX('Pace of change parameters'!$E$16:$I$16,1,$B$6),1,IF(K174&gt;INDEX('Pace of change parameters'!$E$17:$I$17,1,$B$6),0,(K174-INDEX('Pace of change parameters'!$E$17:$I$17,1,$B$6))/(INDEX('Pace of change parameters'!$E$16:$I$16,1,$B$6)-INDEX('Pace of change parameters'!$E$17:$I$17,1,$B$6))))</f>
        <v>0</v>
      </c>
      <c r="P174" s="56">
        <v>2.1714630703660864E-2</v>
      </c>
      <c r="Q174" s="56">
        <v>1.356605044543624E-2</v>
      </c>
      <c r="R174" s="9">
        <f>IF(INDEX('Pace of change parameters'!$E$29:$I$29,1,$B$6)=1,D174*(1+P174),D174)</f>
        <v>718664.87580527877</v>
      </c>
      <c r="S174" s="102">
        <f>IF(P174&lt;INDEX('Pace of change parameters'!$E$22:$I$22,1,$B$6),INDEX('Pace of change parameters'!$E$22:$I$22,1,$B$6),P174)</f>
        <v>2.1714630703660864E-2</v>
      </c>
      <c r="T174" s="131">
        <v>1.356605044543624E-2</v>
      </c>
      <c r="U174" s="116">
        <f t="shared" si="19"/>
        <v>718664.87580527877</v>
      </c>
      <c r="V174" s="130">
        <f>IF(J174&gt;INDEX('Pace of change parameters'!$E$24:$I$24,1,$B$6),0,IF(J174&lt;INDEX('Pace of change parameters'!$E$23:$I$23,1,$B$6),1,(J174-INDEX('Pace of change parameters'!$E$24:$I$24,1,$B$6))/(INDEX('Pace of change parameters'!$E$23:$I$23,1,$B$6)-INDEX('Pace of change parameters'!$E$24:$I$24,1,$B$6))))</f>
        <v>1</v>
      </c>
      <c r="W174" s="131">
        <f>MIN(S174, S174+(INDEX('Pace of change parameters'!$E$25:$I$25,1,$B$6)-S174)*(1-V174))</f>
        <v>2.1714630703660864E-2</v>
      </c>
      <c r="X174" s="131">
        <v>1.356605044543624E-2</v>
      </c>
      <c r="Y174" s="107">
        <f t="shared" si="20"/>
        <v>718664.87580527877</v>
      </c>
      <c r="Z174" s="96">
        <v>0</v>
      </c>
      <c r="AA174" s="98">
        <f t="shared" si="23"/>
        <v>735565.40539932298</v>
      </c>
      <c r="AB174" s="98">
        <f>IF(INDEX('Pace of change parameters'!$E$27:$I$27,1,$B$6)=1,MAX(AA174,Y174),Y174)</f>
        <v>718664.87580527877</v>
      </c>
      <c r="AC174" s="96">
        <f t="shared" si="21"/>
        <v>2.1714630703660864E-2</v>
      </c>
      <c r="AD174" s="142">
        <v>1.356605044543624E-2</v>
      </c>
      <c r="AE174" s="55">
        <f>IF(ROUND(AB174,0)/D174 &gt; (1+'Pace of change parameters'!$H$25), ROUND(AB174,0), ROUNDUP(AB174,0))</f>
        <v>718665</v>
      </c>
      <c r="AF174" s="55">
        <v>1381.0289023926146</v>
      </c>
      <c r="AG174" s="16">
        <f t="shared" si="26"/>
        <v>2.1714807269356484E-2</v>
      </c>
      <c r="AH174" s="16">
        <f t="shared" si="26"/>
        <v>1.3566225602950288E-2</v>
      </c>
      <c r="AI174" s="55"/>
      <c r="AJ174" s="55">
        <v>735565.40539932298</v>
      </c>
      <c r="AK174" s="55">
        <v>1413.5057147024074</v>
      </c>
      <c r="AL174" s="16">
        <f t="shared" si="27"/>
        <v>-2.2976074289611459E-2</v>
      </c>
      <c r="AM174" s="57">
        <f t="shared" si="27"/>
        <v>-2.2976074289611459E-2</v>
      </c>
      <c r="AN174" s="10"/>
    </row>
    <row r="175" spans="1:40" x14ac:dyDescent="0.2">
      <c r="A175" s="188" t="s">
        <v>397</v>
      </c>
      <c r="B175" s="188" t="s">
        <v>398</v>
      </c>
      <c r="D175" s="67">
        <v>161273</v>
      </c>
      <c r="E175" s="72">
        <v>1209.6064095922586</v>
      </c>
      <c r="F175" s="54"/>
      <c r="G175" s="87">
        <v>162202.5546375358</v>
      </c>
      <c r="H175" s="80">
        <v>1204.4140916533559</v>
      </c>
      <c r="I175" s="89"/>
      <c r="J175" s="102">
        <f t="shared" si="25"/>
        <v>-5.73082612424336E-3</v>
      </c>
      <c r="K175" s="125">
        <f t="shared" si="25"/>
        <v>4.3110737203140292E-3</v>
      </c>
      <c r="L175" s="102">
        <v>2.380284449663006E-2</v>
      </c>
      <c r="M175" s="96">
        <f>INDEX('Pace of change parameters'!$E$20:$I$20,1,$B$6)</f>
        <v>1.356605044543624E-2</v>
      </c>
      <c r="N175" s="107">
        <f>IF(INDEX('Pace of change parameters'!$E$28:$I$28,1,$B$6)=1,(1+L175)*D175,D175)</f>
        <v>165111.75614050502</v>
      </c>
      <c r="O175" s="93">
        <f>IF(K175&lt;INDEX('Pace of change parameters'!$E$16:$I$16,1,$B$6),1,IF(K175&gt;INDEX('Pace of change parameters'!$E$17:$I$17,1,$B$6),0,(K175-INDEX('Pace of change parameters'!$E$17:$I$17,1,$B$6))/(INDEX('Pace of change parameters'!$E$16:$I$16,1,$B$6)-INDEX('Pace of change parameters'!$E$17:$I$17,1,$B$6))))</f>
        <v>0</v>
      </c>
      <c r="P175" s="56">
        <v>2.380284449663006E-2</v>
      </c>
      <c r="Q175" s="56">
        <v>1.356605044543624E-2</v>
      </c>
      <c r="R175" s="9">
        <f>IF(INDEX('Pace of change parameters'!$E$29:$I$29,1,$B$6)=1,D175*(1+P175),D175)</f>
        <v>165111.75614050502</v>
      </c>
      <c r="S175" s="102">
        <f>IF(P175&lt;INDEX('Pace of change parameters'!$E$22:$I$22,1,$B$6),INDEX('Pace of change parameters'!$E$22:$I$22,1,$B$6),P175)</f>
        <v>2.380284449663006E-2</v>
      </c>
      <c r="T175" s="131">
        <v>1.356605044543624E-2</v>
      </c>
      <c r="U175" s="116">
        <f t="shared" si="19"/>
        <v>165111.75614050502</v>
      </c>
      <c r="V175" s="130">
        <f>IF(J175&gt;INDEX('Pace of change parameters'!$E$24:$I$24,1,$B$6),0,IF(J175&lt;INDEX('Pace of change parameters'!$E$23:$I$23,1,$B$6),1,(J175-INDEX('Pace of change parameters'!$E$24:$I$24,1,$B$6))/(INDEX('Pace of change parameters'!$E$23:$I$23,1,$B$6)-INDEX('Pace of change parameters'!$E$24:$I$24,1,$B$6))))</f>
        <v>1</v>
      </c>
      <c r="W175" s="131">
        <f>MIN(S175, S175+(INDEX('Pace of change parameters'!$E$25:$I$25,1,$B$6)-S175)*(1-V175))</f>
        <v>2.380284449663006E-2</v>
      </c>
      <c r="X175" s="131">
        <v>1.356605044543624E-2</v>
      </c>
      <c r="Y175" s="107">
        <f t="shared" si="20"/>
        <v>165111.75614050502</v>
      </c>
      <c r="Z175" s="96">
        <v>0</v>
      </c>
      <c r="AA175" s="98">
        <f t="shared" si="23"/>
        <v>165774.44503176602</v>
      </c>
      <c r="AB175" s="98">
        <f>IF(INDEX('Pace of change parameters'!$E$27:$I$27,1,$B$6)=1,MAX(AA175,Y175),Y175)</f>
        <v>165111.75614050502</v>
      </c>
      <c r="AC175" s="96">
        <f t="shared" si="21"/>
        <v>2.380284449663006E-2</v>
      </c>
      <c r="AD175" s="142">
        <v>1.356605044543624E-2</v>
      </c>
      <c r="AE175" s="55">
        <f>IF(ROUND(AB175,0)/D175 &gt; (1+'Pace of change parameters'!$H$25), ROUND(AB175,0), ROUNDUP(AB175,0))</f>
        <v>165112</v>
      </c>
      <c r="AF175" s="55">
        <v>1226.0178019110517</v>
      </c>
      <c r="AG175" s="16">
        <f t="shared" si="26"/>
        <v>2.380435658789759E-2</v>
      </c>
      <c r="AH175" s="16">
        <f t="shared" si="26"/>
        <v>1.3567547417614234E-2</v>
      </c>
      <c r="AI175" s="55"/>
      <c r="AJ175" s="55">
        <v>165774.44503176602</v>
      </c>
      <c r="AK175" s="55">
        <v>1230.9367018197966</v>
      </c>
      <c r="AL175" s="16">
        <f t="shared" si="27"/>
        <v>-3.99606243072681E-3</v>
      </c>
      <c r="AM175" s="57">
        <f t="shared" si="27"/>
        <v>-3.99606243072681E-3</v>
      </c>
      <c r="AN175" s="10"/>
    </row>
    <row r="176" spans="1:40" x14ac:dyDescent="0.2">
      <c r="A176" s="188" t="s">
        <v>399</v>
      </c>
      <c r="B176" s="188" t="s">
        <v>400</v>
      </c>
      <c r="D176" s="67">
        <v>322441</v>
      </c>
      <c r="E176" s="72">
        <v>1208.8077921288459</v>
      </c>
      <c r="F176" s="54"/>
      <c r="G176" s="87">
        <v>332996.27223919658</v>
      </c>
      <c r="H176" s="80">
        <v>1236.2909194382728</v>
      </c>
      <c r="I176" s="89"/>
      <c r="J176" s="102">
        <f t="shared" si="25"/>
        <v>-3.1697869072884299E-2</v>
      </c>
      <c r="K176" s="125">
        <f t="shared" si="25"/>
        <v>-2.2230307508781411E-2</v>
      </c>
      <c r="L176" s="102">
        <v>2.3476179397325492E-2</v>
      </c>
      <c r="M176" s="96">
        <f>INDEX('Pace of change parameters'!$E$20:$I$20,1,$B$6)</f>
        <v>1.356605044543624E-2</v>
      </c>
      <c r="N176" s="107">
        <f>IF(INDEX('Pace of change parameters'!$E$28:$I$28,1,$B$6)=1,(1+L176)*D176,D176)</f>
        <v>330010.68276105303</v>
      </c>
      <c r="O176" s="93">
        <f>IF(K176&lt;INDEX('Pace of change parameters'!$E$16:$I$16,1,$B$6),1,IF(K176&gt;INDEX('Pace of change parameters'!$E$17:$I$17,1,$B$6),0,(K176-INDEX('Pace of change parameters'!$E$17:$I$17,1,$B$6))/(INDEX('Pace of change parameters'!$E$16:$I$16,1,$B$6)-INDEX('Pace of change parameters'!$E$17:$I$17,1,$B$6))))</f>
        <v>0</v>
      </c>
      <c r="P176" s="56">
        <v>2.3476179397325492E-2</v>
      </c>
      <c r="Q176" s="56">
        <v>1.356605044543624E-2</v>
      </c>
      <c r="R176" s="9">
        <f>IF(INDEX('Pace of change parameters'!$E$29:$I$29,1,$B$6)=1,D176*(1+P176),D176)</f>
        <v>330010.68276105303</v>
      </c>
      <c r="S176" s="102">
        <f>IF(P176&lt;INDEX('Pace of change parameters'!$E$22:$I$22,1,$B$6),INDEX('Pace of change parameters'!$E$22:$I$22,1,$B$6),P176)</f>
        <v>2.3476179397325492E-2</v>
      </c>
      <c r="T176" s="131">
        <v>1.356605044543624E-2</v>
      </c>
      <c r="U176" s="116">
        <f t="shared" si="19"/>
        <v>330010.68276105303</v>
      </c>
      <c r="V176" s="130">
        <f>IF(J176&gt;INDEX('Pace of change parameters'!$E$24:$I$24,1,$B$6),0,IF(J176&lt;INDEX('Pace of change parameters'!$E$23:$I$23,1,$B$6),1,(J176-INDEX('Pace of change parameters'!$E$24:$I$24,1,$B$6))/(INDEX('Pace of change parameters'!$E$23:$I$23,1,$B$6)-INDEX('Pace of change parameters'!$E$24:$I$24,1,$B$6))))</f>
        <v>1</v>
      </c>
      <c r="W176" s="131">
        <f>MIN(S176, S176+(INDEX('Pace of change parameters'!$E$25:$I$25,1,$B$6)-S176)*(1-V176))</f>
        <v>2.3476179397325492E-2</v>
      </c>
      <c r="X176" s="131">
        <v>1.356605044543624E-2</v>
      </c>
      <c r="Y176" s="107">
        <f t="shared" si="20"/>
        <v>330010.68276105303</v>
      </c>
      <c r="Z176" s="96">
        <v>0</v>
      </c>
      <c r="AA176" s="98">
        <f t="shared" si="23"/>
        <v>340329.24050707376</v>
      </c>
      <c r="AB176" s="98">
        <f>IF(INDEX('Pace of change parameters'!$E$27:$I$27,1,$B$6)=1,MAX(AA176,Y176),Y176)</f>
        <v>330010.68276105303</v>
      </c>
      <c r="AC176" s="96">
        <f t="shared" si="21"/>
        <v>2.3476179397325492E-2</v>
      </c>
      <c r="AD176" s="142">
        <v>1.356605044543624E-2</v>
      </c>
      <c r="AE176" s="55">
        <f>IF(ROUND(AB176,0)/D176 &gt; (1+'Pace of change parameters'!$H$25), ROUND(AB176,0), ROUNDUP(AB176,0))</f>
        <v>330011</v>
      </c>
      <c r="AF176" s="55">
        <v>1225.2077174055519</v>
      </c>
      <c r="AG176" s="16">
        <f t="shared" si="26"/>
        <v>2.3477163263976975E-2</v>
      </c>
      <c r="AH176" s="16">
        <f t="shared" si="26"/>
        <v>1.3567024785490434E-2</v>
      </c>
      <c r="AI176" s="55"/>
      <c r="AJ176" s="55">
        <v>340329.24050707376</v>
      </c>
      <c r="AK176" s="55">
        <v>1263.5154947199849</v>
      </c>
      <c r="AL176" s="16">
        <f t="shared" si="27"/>
        <v>-3.0318407233242972E-2</v>
      </c>
      <c r="AM176" s="57">
        <f t="shared" si="27"/>
        <v>-3.0318407233242972E-2</v>
      </c>
      <c r="AN176" s="10"/>
    </row>
    <row r="177" spans="1:40" x14ac:dyDescent="0.2">
      <c r="A177" s="188" t="s">
        <v>401</v>
      </c>
      <c r="B177" s="188" t="s">
        <v>402</v>
      </c>
      <c r="D177" s="67">
        <v>221830</v>
      </c>
      <c r="E177" s="72">
        <v>1198.233106692222</v>
      </c>
      <c r="F177" s="54"/>
      <c r="G177" s="87">
        <v>228511.94517822345</v>
      </c>
      <c r="H177" s="80">
        <v>1221.0650056668819</v>
      </c>
      <c r="I177" s="89"/>
      <c r="J177" s="102">
        <f t="shared" si="25"/>
        <v>-2.9241119859235387E-2</v>
      </c>
      <c r="K177" s="125">
        <f t="shared" si="25"/>
        <v>-1.8698348465232106E-2</v>
      </c>
      <c r="L177" s="102">
        <v>2.457372225887311E-2</v>
      </c>
      <c r="M177" s="96">
        <f>INDEX('Pace of change parameters'!$E$20:$I$20,1,$B$6)</f>
        <v>1.356605044543624E-2</v>
      </c>
      <c r="N177" s="107">
        <f>IF(INDEX('Pace of change parameters'!$E$28:$I$28,1,$B$6)=1,(1+L177)*D177,D177)</f>
        <v>227281.18880868581</v>
      </c>
      <c r="O177" s="93">
        <f>IF(K177&lt;INDEX('Pace of change parameters'!$E$16:$I$16,1,$B$6),1,IF(K177&gt;INDEX('Pace of change parameters'!$E$17:$I$17,1,$B$6),0,(K177-INDEX('Pace of change parameters'!$E$17:$I$17,1,$B$6))/(INDEX('Pace of change parameters'!$E$16:$I$16,1,$B$6)-INDEX('Pace of change parameters'!$E$17:$I$17,1,$B$6))))</f>
        <v>0</v>
      </c>
      <c r="P177" s="56">
        <v>2.457372225887311E-2</v>
      </c>
      <c r="Q177" s="56">
        <v>1.356605044543624E-2</v>
      </c>
      <c r="R177" s="9">
        <f>IF(INDEX('Pace of change parameters'!$E$29:$I$29,1,$B$6)=1,D177*(1+P177),D177)</f>
        <v>227281.18880868581</v>
      </c>
      <c r="S177" s="102">
        <f>IF(P177&lt;INDEX('Pace of change parameters'!$E$22:$I$22,1,$B$6),INDEX('Pace of change parameters'!$E$22:$I$22,1,$B$6),P177)</f>
        <v>2.457372225887311E-2</v>
      </c>
      <c r="T177" s="131">
        <v>1.356605044543624E-2</v>
      </c>
      <c r="U177" s="116">
        <f t="shared" si="19"/>
        <v>227281.18880868581</v>
      </c>
      <c r="V177" s="130">
        <f>IF(J177&gt;INDEX('Pace of change parameters'!$E$24:$I$24,1,$B$6),0,IF(J177&lt;INDEX('Pace of change parameters'!$E$23:$I$23,1,$B$6),1,(J177-INDEX('Pace of change parameters'!$E$24:$I$24,1,$B$6))/(INDEX('Pace of change parameters'!$E$23:$I$23,1,$B$6)-INDEX('Pace of change parameters'!$E$24:$I$24,1,$B$6))))</f>
        <v>1</v>
      </c>
      <c r="W177" s="131">
        <f>MIN(S177, S177+(INDEX('Pace of change parameters'!$E$25:$I$25,1,$B$6)-S177)*(1-V177))</f>
        <v>2.457372225887311E-2</v>
      </c>
      <c r="X177" s="131">
        <v>1.356605044543624E-2</v>
      </c>
      <c r="Y177" s="107">
        <f t="shared" si="20"/>
        <v>227281.18880868581</v>
      </c>
      <c r="Z177" s="96">
        <v>0</v>
      </c>
      <c r="AA177" s="98">
        <f t="shared" si="23"/>
        <v>233544.04608300218</v>
      </c>
      <c r="AB177" s="98">
        <f>IF(INDEX('Pace of change parameters'!$E$27:$I$27,1,$B$6)=1,MAX(AA177,Y177),Y177)</f>
        <v>227281.18880868581</v>
      </c>
      <c r="AC177" s="96">
        <f t="shared" si="21"/>
        <v>2.457372225887311E-2</v>
      </c>
      <c r="AD177" s="142">
        <v>1.356605044543624E-2</v>
      </c>
      <c r="AE177" s="55">
        <f>IF(ROUND(AB177,0)/D177 &gt; (1+'Pace of change parameters'!$H$25), ROUND(AB177,0), ROUNDUP(AB177,0))</f>
        <v>227281</v>
      </c>
      <c r="AF177" s="55">
        <v>1214.4873885543466</v>
      </c>
      <c r="AG177" s="16">
        <f t="shared" si="26"/>
        <v>2.4572871117522377E-2</v>
      </c>
      <c r="AH177" s="16">
        <f t="shared" si="26"/>
        <v>1.3565208448458987E-2</v>
      </c>
      <c r="AI177" s="55"/>
      <c r="AJ177" s="55">
        <v>233544.04608300218</v>
      </c>
      <c r="AK177" s="55">
        <v>1247.9542884788489</v>
      </c>
      <c r="AL177" s="16">
        <f t="shared" si="27"/>
        <v>-2.6817408484805738E-2</v>
      </c>
      <c r="AM177" s="57">
        <f t="shared" si="27"/>
        <v>-2.6817408484805627E-2</v>
      </c>
      <c r="AN177" s="10"/>
    </row>
    <row r="178" spans="1:40" x14ac:dyDescent="0.2">
      <c r="A178" s="188" t="s">
        <v>403</v>
      </c>
      <c r="B178" s="188" t="s">
        <v>404</v>
      </c>
      <c r="D178" s="67">
        <v>269563</v>
      </c>
      <c r="E178" s="72">
        <v>1371.2651203962332</v>
      </c>
      <c r="F178" s="54"/>
      <c r="G178" s="87">
        <v>273659.6999870232</v>
      </c>
      <c r="H178" s="80">
        <v>1381.8371346475287</v>
      </c>
      <c r="I178" s="89"/>
      <c r="J178" s="102">
        <f t="shared" si="25"/>
        <v>-1.4970052175082627E-2</v>
      </c>
      <c r="K178" s="125">
        <f t="shared" si="25"/>
        <v>-7.6506948512367057E-3</v>
      </c>
      <c r="L178" s="102">
        <v>2.1097447953614346E-2</v>
      </c>
      <c r="M178" s="96">
        <f>INDEX('Pace of change parameters'!$E$20:$I$20,1,$B$6)</f>
        <v>1.356605044543624E-2</v>
      </c>
      <c r="N178" s="107">
        <f>IF(INDEX('Pace of change parameters'!$E$28:$I$28,1,$B$6)=1,(1+L178)*D178,D178)</f>
        <v>275250.09136272012</v>
      </c>
      <c r="O178" s="93">
        <f>IF(K178&lt;INDEX('Pace of change parameters'!$E$16:$I$16,1,$B$6),1,IF(K178&gt;INDEX('Pace of change parameters'!$E$17:$I$17,1,$B$6),0,(K178-INDEX('Pace of change parameters'!$E$17:$I$17,1,$B$6))/(INDEX('Pace of change parameters'!$E$16:$I$16,1,$B$6)-INDEX('Pace of change parameters'!$E$17:$I$17,1,$B$6))))</f>
        <v>0</v>
      </c>
      <c r="P178" s="56">
        <v>2.1097447953614346E-2</v>
      </c>
      <c r="Q178" s="56">
        <v>1.356605044543624E-2</v>
      </c>
      <c r="R178" s="9">
        <f>IF(INDEX('Pace of change parameters'!$E$29:$I$29,1,$B$6)=1,D178*(1+P178),D178)</f>
        <v>275250.09136272012</v>
      </c>
      <c r="S178" s="102">
        <f>IF(P178&lt;INDEX('Pace of change parameters'!$E$22:$I$22,1,$B$6),INDEX('Pace of change parameters'!$E$22:$I$22,1,$B$6),P178)</f>
        <v>2.1097447953614346E-2</v>
      </c>
      <c r="T178" s="131">
        <v>1.356605044543624E-2</v>
      </c>
      <c r="U178" s="116">
        <f t="shared" si="19"/>
        <v>275250.09136272012</v>
      </c>
      <c r="V178" s="130">
        <f>IF(J178&gt;INDEX('Pace of change parameters'!$E$24:$I$24,1,$B$6),0,IF(J178&lt;INDEX('Pace of change parameters'!$E$23:$I$23,1,$B$6),1,(J178-INDEX('Pace of change parameters'!$E$24:$I$24,1,$B$6))/(INDEX('Pace of change parameters'!$E$23:$I$23,1,$B$6)-INDEX('Pace of change parameters'!$E$24:$I$24,1,$B$6))))</f>
        <v>1</v>
      </c>
      <c r="W178" s="131">
        <f>MIN(S178, S178+(INDEX('Pace of change parameters'!$E$25:$I$25,1,$B$6)-S178)*(1-V178))</f>
        <v>2.1097447953614346E-2</v>
      </c>
      <c r="X178" s="131">
        <v>1.356605044543624E-2</v>
      </c>
      <c r="Y178" s="107">
        <f t="shared" si="20"/>
        <v>275250.09136272012</v>
      </c>
      <c r="Z178" s="96">
        <v>0</v>
      </c>
      <c r="AA178" s="98">
        <f t="shared" si="23"/>
        <v>279686.00737691537</v>
      </c>
      <c r="AB178" s="98">
        <f>IF(INDEX('Pace of change parameters'!$E$27:$I$27,1,$B$6)=1,MAX(AA178,Y178),Y178)</f>
        <v>275250.09136272012</v>
      </c>
      <c r="AC178" s="96">
        <f t="shared" si="21"/>
        <v>2.1097447953614346E-2</v>
      </c>
      <c r="AD178" s="142">
        <v>1.356605044543624E-2</v>
      </c>
      <c r="AE178" s="55">
        <f>IF(ROUND(AB178,0)/D178 &gt; (1+'Pace of change parameters'!$H$25), ROUND(AB178,0), ROUNDUP(AB178,0))</f>
        <v>275250</v>
      </c>
      <c r="AF178" s="55">
        <v>1389.8673108600512</v>
      </c>
      <c r="AG178" s="16">
        <f t="shared" si="26"/>
        <v>2.1097109024606597E-2</v>
      </c>
      <c r="AH178" s="16">
        <f t="shared" si="26"/>
        <v>1.3565714016296804E-2</v>
      </c>
      <c r="AI178" s="55"/>
      <c r="AJ178" s="55">
        <v>279686.00737691537</v>
      </c>
      <c r="AK178" s="55">
        <v>1412.2668082039522</v>
      </c>
      <c r="AL178" s="16">
        <f t="shared" si="27"/>
        <v>-1.5860669679256589E-2</v>
      </c>
      <c r="AM178" s="57">
        <f t="shared" si="27"/>
        <v>-1.5860669679256589E-2</v>
      </c>
      <c r="AN178" s="10"/>
    </row>
    <row r="179" spans="1:40" x14ac:dyDescent="0.2">
      <c r="A179" s="188" t="s">
        <v>405</v>
      </c>
      <c r="B179" s="188" t="s">
        <v>406</v>
      </c>
      <c r="D179" s="67">
        <v>244348</v>
      </c>
      <c r="E179" s="72">
        <v>1184.2451378885339</v>
      </c>
      <c r="F179" s="54"/>
      <c r="G179" s="87">
        <v>252901.71168898544</v>
      </c>
      <c r="H179" s="80">
        <v>1218.9401438149594</v>
      </c>
      <c r="I179" s="89"/>
      <c r="J179" s="102">
        <f t="shared" si="25"/>
        <v>-3.3822276772506266E-2</v>
      </c>
      <c r="K179" s="125">
        <f t="shared" si="25"/>
        <v>-2.8463256462978759E-2</v>
      </c>
      <c r="L179" s="102">
        <v>1.9187915780149112E-2</v>
      </c>
      <c r="M179" s="96">
        <f>INDEX('Pace of change parameters'!$E$20:$I$20,1,$B$6)</f>
        <v>1.356605044543624E-2</v>
      </c>
      <c r="N179" s="107">
        <f>IF(INDEX('Pace of change parameters'!$E$28:$I$28,1,$B$6)=1,(1+L179)*D179,D179)</f>
        <v>249036.52884504787</v>
      </c>
      <c r="O179" s="93">
        <f>IF(K179&lt;INDEX('Pace of change parameters'!$E$16:$I$16,1,$B$6),1,IF(K179&gt;INDEX('Pace of change parameters'!$E$17:$I$17,1,$B$6),0,(K179-INDEX('Pace of change parameters'!$E$17:$I$17,1,$B$6))/(INDEX('Pace of change parameters'!$E$16:$I$16,1,$B$6)-INDEX('Pace of change parameters'!$E$17:$I$17,1,$B$6))))</f>
        <v>0</v>
      </c>
      <c r="P179" s="56">
        <v>1.9187915780149112E-2</v>
      </c>
      <c r="Q179" s="56">
        <v>1.356605044543624E-2</v>
      </c>
      <c r="R179" s="9">
        <f>IF(INDEX('Pace of change parameters'!$E$29:$I$29,1,$B$6)=1,D179*(1+P179),D179)</f>
        <v>249036.52884504787</v>
      </c>
      <c r="S179" s="102">
        <f>IF(P179&lt;INDEX('Pace of change parameters'!$E$22:$I$22,1,$B$6),INDEX('Pace of change parameters'!$E$22:$I$22,1,$B$6),P179)</f>
        <v>2.0783552784106655E-2</v>
      </c>
      <c r="T179" s="131">
        <v>1.5152885876866806E-2</v>
      </c>
      <c r="U179" s="116">
        <f t="shared" si="19"/>
        <v>249426.4195556909</v>
      </c>
      <c r="V179" s="130">
        <f>IF(J179&gt;INDEX('Pace of change parameters'!$E$24:$I$24,1,$B$6),0,IF(J179&lt;INDEX('Pace of change parameters'!$E$23:$I$23,1,$B$6),1,(J179-INDEX('Pace of change parameters'!$E$24:$I$24,1,$B$6))/(INDEX('Pace of change parameters'!$E$23:$I$23,1,$B$6)-INDEX('Pace of change parameters'!$E$24:$I$24,1,$B$6))))</f>
        <v>1</v>
      </c>
      <c r="W179" s="131">
        <f>MIN(S179, S179+(INDEX('Pace of change parameters'!$E$25:$I$25,1,$B$6)-S179)*(1-V179))</f>
        <v>2.0783552784106655E-2</v>
      </c>
      <c r="X179" s="131">
        <v>1.5152885876866806E-2</v>
      </c>
      <c r="Y179" s="107">
        <f t="shared" si="20"/>
        <v>249426.4195556909</v>
      </c>
      <c r="Z179" s="96">
        <v>0</v>
      </c>
      <c r="AA179" s="98">
        <f t="shared" si="23"/>
        <v>258470.90384310964</v>
      </c>
      <c r="AB179" s="98">
        <f>IF(INDEX('Pace of change parameters'!$E$27:$I$27,1,$B$6)=1,MAX(AA179,Y179),Y179)</f>
        <v>249426.4195556909</v>
      </c>
      <c r="AC179" s="96">
        <f t="shared" si="21"/>
        <v>2.0783552784106707E-2</v>
      </c>
      <c r="AD179" s="142">
        <v>1.5152885876866806E-2</v>
      </c>
      <c r="AE179" s="55">
        <f>IF(ROUND(AB179,0)/D179 &gt; (1+'Pace of change parameters'!$H$25), ROUND(AB179,0), ROUNDUP(AB179,0))</f>
        <v>249426</v>
      </c>
      <c r="AF179" s="55">
        <v>1202.1878471312523</v>
      </c>
      <c r="AG179" s="16">
        <f t="shared" si="26"/>
        <v>2.0781835742465615E-2</v>
      </c>
      <c r="AH179" s="16">
        <f t="shared" si="26"/>
        <v>1.5151178306469282E-2</v>
      </c>
      <c r="AI179" s="55"/>
      <c r="AJ179" s="55">
        <v>258470.90384310964</v>
      </c>
      <c r="AK179" s="55">
        <v>1245.7826346780885</v>
      </c>
      <c r="AL179" s="16">
        <f t="shared" si="27"/>
        <v>-3.4993895671134645E-2</v>
      </c>
      <c r="AM179" s="57">
        <f t="shared" si="27"/>
        <v>-3.4993895671134534E-2</v>
      </c>
      <c r="AN179" s="10"/>
    </row>
    <row r="180" spans="1:40" x14ac:dyDescent="0.2">
      <c r="A180" s="188" t="s">
        <v>407</v>
      </c>
      <c r="B180" s="188" t="s">
        <v>408</v>
      </c>
      <c r="D180" s="67">
        <v>251331</v>
      </c>
      <c r="E180" s="72">
        <v>1111.2348257112999</v>
      </c>
      <c r="F180" s="54"/>
      <c r="G180" s="87">
        <v>256869.36914991552</v>
      </c>
      <c r="H180" s="80">
        <v>1127.3510344186666</v>
      </c>
      <c r="I180" s="89"/>
      <c r="J180" s="102">
        <f t="shared" si="25"/>
        <v>-2.1561033798012663E-2</v>
      </c>
      <c r="K180" s="125">
        <f t="shared" si="25"/>
        <v>-1.4295643695113269E-2</v>
      </c>
      <c r="L180" s="102">
        <v>2.1092276409356847E-2</v>
      </c>
      <c r="M180" s="96">
        <f>INDEX('Pace of change parameters'!$E$20:$I$20,1,$B$6)</f>
        <v>1.356605044543624E-2</v>
      </c>
      <c r="N180" s="107">
        <f>IF(INDEX('Pace of change parameters'!$E$28:$I$28,1,$B$6)=1,(1+L180)*D180,D180)</f>
        <v>256632.14292224008</v>
      </c>
      <c r="O180" s="93">
        <f>IF(K180&lt;INDEX('Pace of change parameters'!$E$16:$I$16,1,$B$6),1,IF(K180&gt;INDEX('Pace of change parameters'!$E$17:$I$17,1,$B$6),0,(K180-INDEX('Pace of change parameters'!$E$17:$I$17,1,$B$6))/(INDEX('Pace of change parameters'!$E$16:$I$16,1,$B$6)-INDEX('Pace of change parameters'!$E$17:$I$17,1,$B$6))))</f>
        <v>0</v>
      </c>
      <c r="P180" s="56">
        <v>2.1092276409356847E-2</v>
      </c>
      <c r="Q180" s="56">
        <v>1.356605044543624E-2</v>
      </c>
      <c r="R180" s="9">
        <f>IF(INDEX('Pace of change parameters'!$E$29:$I$29,1,$B$6)=1,D180*(1+P180),D180)</f>
        <v>256632.14292224008</v>
      </c>
      <c r="S180" s="102">
        <f>IF(P180&lt;INDEX('Pace of change parameters'!$E$22:$I$22,1,$B$6),INDEX('Pace of change parameters'!$E$22:$I$22,1,$B$6),P180)</f>
        <v>2.1092276409356847E-2</v>
      </c>
      <c r="T180" s="131">
        <v>1.356605044543624E-2</v>
      </c>
      <c r="U180" s="116">
        <f t="shared" si="19"/>
        <v>256632.14292224008</v>
      </c>
      <c r="V180" s="130">
        <f>IF(J180&gt;INDEX('Pace of change parameters'!$E$24:$I$24,1,$B$6),0,IF(J180&lt;INDEX('Pace of change parameters'!$E$23:$I$23,1,$B$6),1,(J180-INDEX('Pace of change parameters'!$E$24:$I$24,1,$B$6))/(INDEX('Pace of change parameters'!$E$23:$I$23,1,$B$6)-INDEX('Pace of change parameters'!$E$24:$I$24,1,$B$6))))</f>
        <v>1</v>
      </c>
      <c r="W180" s="131">
        <f>MIN(S180, S180+(INDEX('Pace of change parameters'!$E$25:$I$25,1,$B$6)-S180)*(1-V180))</f>
        <v>2.1092276409356847E-2</v>
      </c>
      <c r="X180" s="131">
        <v>1.356605044543624E-2</v>
      </c>
      <c r="Y180" s="107">
        <f t="shared" si="20"/>
        <v>256632.14292224008</v>
      </c>
      <c r="Z180" s="96">
        <v>0</v>
      </c>
      <c r="AA180" s="98">
        <f t="shared" si="23"/>
        <v>262525.93377239548</v>
      </c>
      <c r="AB180" s="98">
        <f>IF(INDEX('Pace of change parameters'!$E$27:$I$27,1,$B$6)=1,MAX(AA180,Y180),Y180)</f>
        <v>256632.14292224008</v>
      </c>
      <c r="AC180" s="96">
        <f t="shared" si="21"/>
        <v>2.1092276409356847E-2</v>
      </c>
      <c r="AD180" s="142">
        <v>1.356605044543624E-2</v>
      </c>
      <c r="AE180" s="55">
        <f>IF(ROUND(AB180,0)/D180 &gt; (1+'Pace of change parameters'!$H$25), ROUND(AB180,0), ROUNDUP(AB180,0))</f>
        <v>256632</v>
      </c>
      <c r="AF180" s="55">
        <v>1126.3092661549692</v>
      </c>
      <c r="AG180" s="16">
        <f t="shared" si="26"/>
        <v>2.1091707747949995E-2</v>
      </c>
      <c r="AH180" s="16">
        <f t="shared" si="26"/>
        <v>1.3565485975495895E-2</v>
      </c>
      <c r="AI180" s="55"/>
      <c r="AJ180" s="55">
        <v>262525.93377239548</v>
      </c>
      <c r="AK180" s="55">
        <v>1152.1766257280262</v>
      </c>
      <c r="AL180" s="16">
        <f t="shared" si="27"/>
        <v>-2.245086299742638E-2</v>
      </c>
      <c r="AM180" s="57">
        <f t="shared" si="27"/>
        <v>-2.2450862997426491E-2</v>
      </c>
      <c r="AN180" s="10"/>
    </row>
    <row r="181" spans="1:40" x14ac:dyDescent="0.2">
      <c r="A181" s="188" t="s">
        <v>409</v>
      </c>
      <c r="B181" s="188" t="s">
        <v>410</v>
      </c>
      <c r="D181" s="67">
        <v>278466</v>
      </c>
      <c r="E181" s="72">
        <v>1468.1046861864352</v>
      </c>
      <c r="F181" s="54"/>
      <c r="G181" s="87">
        <v>264536.93236636103</v>
      </c>
      <c r="H181" s="80">
        <v>1385.1431824189829</v>
      </c>
      <c r="I181" s="89"/>
      <c r="J181" s="102">
        <f t="shared" si="25"/>
        <v>5.2654529214652079E-2</v>
      </c>
      <c r="K181" s="125">
        <f t="shared" si="25"/>
        <v>5.9893810849626528E-2</v>
      </c>
      <c r="L181" s="102">
        <v>2.0536514060215616E-2</v>
      </c>
      <c r="M181" s="96">
        <f>INDEX('Pace of change parameters'!$E$20:$I$20,1,$B$6)</f>
        <v>1.356605044543624E-2</v>
      </c>
      <c r="N181" s="107">
        <f>IF(INDEX('Pace of change parameters'!$E$28:$I$28,1,$B$6)=1,(1+L181)*D181,D181)</f>
        <v>284184.72092429199</v>
      </c>
      <c r="O181" s="93">
        <f>IF(K181&lt;INDEX('Pace of change parameters'!$E$16:$I$16,1,$B$6),1,IF(K181&gt;INDEX('Pace of change parameters'!$E$17:$I$17,1,$B$6),0,(K181-INDEX('Pace of change parameters'!$E$17:$I$17,1,$B$6))/(INDEX('Pace of change parameters'!$E$16:$I$16,1,$B$6)-INDEX('Pace of change parameters'!$E$17:$I$17,1,$B$6))))</f>
        <v>0</v>
      </c>
      <c r="P181" s="56">
        <v>2.0536514060215616E-2</v>
      </c>
      <c r="Q181" s="56">
        <v>1.356605044543624E-2</v>
      </c>
      <c r="R181" s="9">
        <f>IF(INDEX('Pace of change parameters'!$E$29:$I$29,1,$B$6)=1,D181*(1+P181),D181)</f>
        <v>284184.72092429199</v>
      </c>
      <c r="S181" s="102">
        <f>IF(P181&lt;INDEX('Pace of change parameters'!$E$22:$I$22,1,$B$6),INDEX('Pace of change parameters'!$E$22:$I$22,1,$B$6),P181)</f>
        <v>2.0783552784106655E-2</v>
      </c>
      <c r="T181" s="131">
        <v>1.3811401846617555E-2</v>
      </c>
      <c r="U181" s="116">
        <f t="shared" si="19"/>
        <v>284253.51280957909</v>
      </c>
      <c r="V181" s="130">
        <f>IF(J181&gt;INDEX('Pace of change parameters'!$E$24:$I$24,1,$B$6),0,IF(J181&lt;INDEX('Pace of change parameters'!$E$23:$I$23,1,$B$6),1,(J181-INDEX('Pace of change parameters'!$E$24:$I$24,1,$B$6))/(INDEX('Pace of change parameters'!$E$23:$I$23,1,$B$6)-INDEX('Pace of change parameters'!$E$24:$I$24,1,$B$6))))</f>
        <v>0.94690941570695852</v>
      </c>
      <c r="W181" s="131">
        <f>MIN(S181, S181+(INDEX('Pace of change parameters'!$E$25:$I$25,1,$B$6)-S181)*(1-V181))</f>
        <v>1.9689886747669999E-2</v>
      </c>
      <c r="X181" s="131">
        <v>1.2725205762709635E-2</v>
      </c>
      <c r="Y181" s="107">
        <f t="shared" si="20"/>
        <v>283948.96400307666</v>
      </c>
      <c r="Z181" s="96">
        <v>0</v>
      </c>
      <c r="AA181" s="98">
        <f t="shared" si="23"/>
        <v>270362.34571912879</v>
      </c>
      <c r="AB181" s="98">
        <f>IF(INDEX('Pace of change parameters'!$E$27:$I$27,1,$B$6)=1,MAX(AA181,Y181),Y181)</f>
        <v>283948.96400307666</v>
      </c>
      <c r="AC181" s="96">
        <f t="shared" si="21"/>
        <v>1.9689886747670027E-2</v>
      </c>
      <c r="AD181" s="142">
        <v>1.2725205762709635E-2</v>
      </c>
      <c r="AE181" s="55">
        <f>IF(ROUND(AB181,0)/D181 &gt; (1+'Pace of change parameters'!$H$25), ROUND(AB181,0), ROUNDUP(AB181,0))</f>
        <v>283949</v>
      </c>
      <c r="AF181" s="55">
        <v>1486.7868088830296</v>
      </c>
      <c r="AG181" s="16">
        <f t="shared" si="26"/>
        <v>1.9690016016318035E-2</v>
      </c>
      <c r="AH181" s="16">
        <f t="shared" si="26"/>
        <v>1.2725334148427248E-2</v>
      </c>
      <c r="AI181" s="55"/>
      <c r="AJ181" s="55">
        <v>270362.34571912879</v>
      </c>
      <c r="AK181" s="55">
        <v>1415.6456590228313</v>
      </c>
      <c r="AL181" s="16">
        <f t="shared" si="27"/>
        <v>5.0253500518840699E-2</v>
      </c>
      <c r="AM181" s="57">
        <f t="shared" si="27"/>
        <v>5.0253500518840699E-2</v>
      </c>
      <c r="AN181" s="10"/>
    </row>
    <row r="182" spans="1:40" x14ac:dyDescent="0.2">
      <c r="A182" s="188" t="s">
        <v>411</v>
      </c>
      <c r="B182" s="188" t="s">
        <v>412</v>
      </c>
      <c r="D182" s="67">
        <v>207707</v>
      </c>
      <c r="E182" s="72">
        <v>1204.813585448599</v>
      </c>
      <c r="F182" s="54"/>
      <c r="G182" s="87">
        <v>209692.69710932398</v>
      </c>
      <c r="H182" s="80">
        <v>1207.6198836481019</v>
      </c>
      <c r="I182" s="89"/>
      <c r="J182" s="102">
        <f t="shared" si="25"/>
        <v>-9.4695577704775324E-3</v>
      </c>
      <c r="K182" s="125">
        <f t="shared" si="25"/>
        <v>-2.3238257646316374E-3</v>
      </c>
      <c r="L182" s="102">
        <v>2.0877962384663995E-2</v>
      </c>
      <c r="M182" s="96">
        <f>INDEX('Pace of change parameters'!$E$20:$I$20,1,$B$6)</f>
        <v>1.356605044543624E-2</v>
      </c>
      <c r="N182" s="107">
        <f>IF(INDEX('Pace of change parameters'!$E$28:$I$28,1,$B$6)=1,(1+L182)*D182,D182)</f>
        <v>212043.4989330314</v>
      </c>
      <c r="O182" s="93">
        <f>IF(K182&lt;INDEX('Pace of change parameters'!$E$16:$I$16,1,$B$6),1,IF(K182&gt;INDEX('Pace of change parameters'!$E$17:$I$17,1,$B$6),0,(K182-INDEX('Pace of change parameters'!$E$17:$I$17,1,$B$6))/(INDEX('Pace of change parameters'!$E$16:$I$16,1,$B$6)-INDEX('Pace of change parameters'!$E$17:$I$17,1,$B$6))))</f>
        <v>0</v>
      </c>
      <c r="P182" s="56">
        <v>2.0877962384663995E-2</v>
      </c>
      <c r="Q182" s="56">
        <v>1.356605044543624E-2</v>
      </c>
      <c r="R182" s="9">
        <f>IF(INDEX('Pace of change parameters'!$E$29:$I$29,1,$B$6)=1,D182*(1+P182),D182)</f>
        <v>212043.4989330314</v>
      </c>
      <c r="S182" s="102">
        <f>IF(P182&lt;INDEX('Pace of change parameters'!$E$22:$I$22,1,$B$6),INDEX('Pace of change parameters'!$E$22:$I$22,1,$B$6),P182)</f>
        <v>2.0877962384663995E-2</v>
      </c>
      <c r="T182" s="131">
        <v>1.356605044543624E-2</v>
      </c>
      <c r="U182" s="116">
        <f t="shared" si="19"/>
        <v>212043.4989330314</v>
      </c>
      <c r="V182" s="130">
        <f>IF(J182&gt;INDEX('Pace of change parameters'!$E$24:$I$24,1,$B$6),0,IF(J182&lt;INDEX('Pace of change parameters'!$E$23:$I$23,1,$B$6),1,(J182-INDEX('Pace of change parameters'!$E$24:$I$24,1,$B$6))/(INDEX('Pace of change parameters'!$E$23:$I$23,1,$B$6)-INDEX('Pace of change parameters'!$E$24:$I$24,1,$B$6))))</f>
        <v>1</v>
      </c>
      <c r="W182" s="131">
        <f>MIN(S182, S182+(INDEX('Pace of change parameters'!$E$25:$I$25,1,$B$6)-S182)*(1-V182))</f>
        <v>2.0877962384663995E-2</v>
      </c>
      <c r="X182" s="131">
        <v>1.356605044543624E-2</v>
      </c>
      <c r="Y182" s="107">
        <f t="shared" si="20"/>
        <v>212043.4989330314</v>
      </c>
      <c r="Z182" s="96">
        <v>0</v>
      </c>
      <c r="AA182" s="98">
        <f t="shared" si="23"/>
        <v>214310.3761108586</v>
      </c>
      <c r="AB182" s="98">
        <f>IF(INDEX('Pace of change parameters'!$E$27:$I$27,1,$B$6)=1,MAX(AA182,Y182),Y182)</f>
        <v>212043.4989330314</v>
      </c>
      <c r="AC182" s="96">
        <f t="shared" si="21"/>
        <v>2.0877962384663995E-2</v>
      </c>
      <c r="AD182" s="142">
        <v>1.356605044543624E-2</v>
      </c>
      <c r="AE182" s="55">
        <f>IF(ROUND(AB182,0)/D182 &gt; (1+'Pace of change parameters'!$H$25), ROUND(AB182,0), ROUNDUP(AB182,0))</f>
        <v>212043</v>
      </c>
      <c r="AF182" s="55">
        <v>1221.1552739716678</v>
      </c>
      <c r="AG182" s="16">
        <f t="shared" si="26"/>
        <v>2.0875560284439043E-2</v>
      </c>
      <c r="AH182" s="16">
        <f t="shared" si="26"/>
        <v>1.3563665549956472E-2</v>
      </c>
      <c r="AI182" s="55"/>
      <c r="AJ182" s="55">
        <v>214310.3761108586</v>
      </c>
      <c r="AK182" s="55">
        <v>1234.2130891122399</v>
      </c>
      <c r="AL182" s="16">
        <f t="shared" si="27"/>
        <v>-1.0579870895685128E-2</v>
      </c>
      <c r="AM182" s="57">
        <f t="shared" si="27"/>
        <v>-1.0579870895685017E-2</v>
      </c>
      <c r="AN182" s="10"/>
    </row>
    <row r="183" spans="1:40" x14ac:dyDescent="0.2">
      <c r="A183" s="188" t="s">
        <v>413</v>
      </c>
      <c r="B183" s="188" t="s">
        <v>414</v>
      </c>
      <c r="D183" s="67">
        <v>268732</v>
      </c>
      <c r="E183" s="72">
        <v>1125.1494067992346</v>
      </c>
      <c r="F183" s="54"/>
      <c r="G183" s="87">
        <v>275982.745714102</v>
      </c>
      <c r="H183" s="80">
        <v>1147.9378811493057</v>
      </c>
      <c r="I183" s="89"/>
      <c r="J183" s="102">
        <f t="shared" si="25"/>
        <v>-2.6272460241457463E-2</v>
      </c>
      <c r="K183" s="125">
        <f t="shared" si="25"/>
        <v>-1.9851661596231529E-2</v>
      </c>
      <c r="L183" s="102">
        <v>2.0249545835903326E-2</v>
      </c>
      <c r="M183" s="96">
        <f>INDEX('Pace of change parameters'!$E$20:$I$20,1,$B$6)</f>
        <v>1.356605044543624E-2</v>
      </c>
      <c r="N183" s="107">
        <f>IF(INDEX('Pace of change parameters'!$E$28:$I$28,1,$B$6)=1,(1+L183)*D183,D183)</f>
        <v>274173.70095157396</v>
      </c>
      <c r="O183" s="93">
        <f>IF(K183&lt;INDEX('Pace of change parameters'!$E$16:$I$16,1,$B$6),1,IF(K183&gt;INDEX('Pace of change parameters'!$E$17:$I$17,1,$B$6),0,(K183-INDEX('Pace of change parameters'!$E$17:$I$17,1,$B$6))/(INDEX('Pace of change parameters'!$E$16:$I$16,1,$B$6)-INDEX('Pace of change parameters'!$E$17:$I$17,1,$B$6))))</f>
        <v>0</v>
      </c>
      <c r="P183" s="56">
        <v>2.0249545835903326E-2</v>
      </c>
      <c r="Q183" s="56">
        <v>1.356605044543624E-2</v>
      </c>
      <c r="R183" s="9">
        <f>IF(INDEX('Pace of change parameters'!$E$29:$I$29,1,$B$6)=1,D183*(1+P183),D183)</f>
        <v>274173.70095157396</v>
      </c>
      <c r="S183" s="102">
        <f>IF(P183&lt;INDEX('Pace of change parameters'!$E$22:$I$22,1,$B$6),INDEX('Pace of change parameters'!$E$22:$I$22,1,$B$6),P183)</f>
        <v>2.0783552784106655E-2</v>
      </c>
      <c r="T183" s="131">
        <v>1.4096559197545044E-2</v>
      </c>
      <c r="U183" s="116">
        <f t="shared" si="19"/>
        <v>274317.20570677856</v>
      </c>
      <c r="V183" s="130">
        <f>IF(J183&gt;INDEX('Pace of change parameters'!$E$24:$I$24,1,$B$6),0,IF(J183&lt;INDEX('Pace of change parameters'!$E$23:$I$23,1,$B$6),1,(J183-INDEX('Pace of change parameters'!$E$24:$I$24,1,$B$6))/(INDEX('Pace of change parameters'!$E$23:$I$23,1,$B$6)-INDEX('Pace of change parameters'!$E$24:$I$24,1,$B$6))))</f>
        <v>1</v>
      </c>
      <c r="W183" s="131">
        <f>MIN(S183, S183+(INDEX('Pace of change parameters'!$E$25:$I$25,1,$B$6)-S183)*(1-V183))</f>
        <v>2.0783552784106655E-2</v>
      </c>
      <c r="X183" s="131">
        <v>1.4096559197545044E-2</v>
      </c>
      <c r="Y183" s="107">
        <f t="shared" si="20"/>
        <v>274317.20570677856</v>
      </c>
      <c r="Z183" s="96">
        <v>0</v>
      </c>
      <c r="AA183" s="98">
        <f t="shared" si="23"/>
        <v>282060.20929408289</v>
      </c>
      <c r="AB183" s="98">
        <f>IF(INDEX('Pace of change parameters'!$E$27:$I$27,1,$B$6)=1,MAX(AA183,Y183),Y183)</f>
        <v>274317.20570677856</v>
      </c>
      <c r="AC183" s="96">
        <f t="shared" si="21"/>
        <v>2.0783552784106707E-2</v>
      </c>
      <c r="AD183" s="142">
        <v>1.4096559197545044E-2</v>
      </c>
      <c r="AE183" s="55">
        <f>IF(ROUND(AB183,0)/D183 &gt; (1+'Pace of change parameters'!$H$25), ROUND(AB183,0), ROUNDUP(AB183,0))</f>
        <v>274317</v>
      </c>
      <c r="AF183" s="55">
        <v>1141.0092863901223</v>
      </c>
      <c r="AG183" s="16">
        <f t="shared" si="26"/>
        <v>2.0782787312266571E-2</v>
      </c>
      <c r="AH183" s="16">
        <f t="shared" si="26"/>
        <v>1.409579874019129E-2</v>
      </c>
      <c r="AI183" s="55"/>
      <c r="AJ183" s="55">
        <v>282060.20929408289</v>
      </c>
      <c r="AK183" s="55">
        <v>1173.2168189564993</v>
      </c>
      <c r="AL183" s="16">
        <f t="shared" si="27"/>
        <v>-2.7452327690821621E-2</v>
      </c>
      <c r="AM183" s="57">
        <f t="shared" si="27"/>
        <v>-2.745232769082151E-2</v>
      </c>
      <c r="AN183" s="10"/>
    </row>
    <row r="184" spans="1:40" x14ac:dyDescent="0.2">
      <c r="A184" s="188" t="s">
        <v>415</v>
      </c>
      <c r="B184" s="188" t="s">
        <v>416</v>
      </c>
      <c r="D184" s="67">
        <v>207483</v>
      </c>
      <c r="E184" s="72">
        <v>1437.7590417934368</v>
      </c>
      <c r="F184" s="54"/>
      <c r="G184" s="87">
        <v>191314.1960118541</v>
      </c>
      <c r="H184" s="80">
        <v>1319.8650612176841</v>
      </c>
      <c r="I184" s="89"/>
      <c r="J184" s="102">
        <f t="shared" si="25"/>
        <v>8.4514397390270224E-2</v>
      </c>
      <c r="K184" s="125">
        <f t="shared" si="25"/>
        <v>8.932275278730839E-2</v>
      </c>
      <c r="L184" s="102">
        <v>1.8059845825784793E-2</v>
      </c>
      <c r="M184" s="96">
        <f>INDEX('Pace of change parameters'!$E$20:$I$20,1,$B$6)</f>
        <v>1.356605044543624E-2</v>
      </c>
      <c r="N184" s="107">
        <f>IF(INDEX('Pace of change parameters'!$E$28:$I$28,1,$B$6)=1,(1+L184)*D184,D184)</f>
        <v>211230.1109914713</v>
      </c>
      <c r="O184" s="93">
        <f>IF(K184&lt;INDEX('Pace of change parameters'!$E$16:$I$16,1,$B$6),1,IF(K184&gt;INDEX('Pace of change parameters'!$E$17:$I$17,1,$B$6),0,(K184-INDEX('Pace of change parameters'!$E$17:$I$17,1,$B$6))/(INDEX('Pace of change parameters'!$E$16:$I$16,1,$B$6)-INDEX('Pace of change parameters'!$E$17:$I$17,1,$B$6))))</f>
        <v>0</v>
      </c>
      <c r="P184" s="56">
        <v>1.8059845825784793E-2</v>
      </c>
      <c r="Q184" s="56">
        <v>1.356605044543624E-2</v>
      </c>
      <c r="R184" s="9">
        <f>IF(INDEX('Pace of change parameters'!$E$29:$I$29,1,$B$6)=1,D184*(1+P184),D184)</f>
        <v>211230.1109914713</v>
      </c>
      <c r="S184" s="102">
        <f>IF(P184&lt;INDEX('Pace of change parameters'!$E$22:$I$22,1,$B$6),INDEX('Pace of change parameters'!$E$22:$I$22,1,$B$6),P184)</f>
        <v>2.0783552784106655E-2</v>
      </c>
      <c r="T184" s="131">
        <v>1.6277734749297501E-2</v>
      </c>
      <c r="U184" s="116">
        <f t="shared" si="19"/>
        <v>211795.2338823048</v>
      </c>
      <c r="V184" s="130">
        <f>IF(J184&gt;INDEX('Pace of change parameters'!$E$24:$I$24,1,$B$6),0,IF(J184&lt;INDEX('Pace of change parameters'!$E$23:$I$23,1,$B$6),1,(J184-INDEX('Pace of change parameters'!$E$24:$I$24,1,$B$6))/(INDEX('Pace of change parameters'!$E$23:$I$23,1,$B$6)-INDEX('Pace of change parameters'!$E$24:$I$24,1,$B$6))))</f>
        <v>0.30971205219459563</v>
      </c>
      <c r="W184" s="131">
        <f>MIN(S184, S184+(INDEX('Pace of change parameters'!$E$25:$I$25,1,$B$6)-S184)*(1-V184))</f>
        <v>6.5636210593153256E-3</v>
      </c>
      <c r="X184" s="131">
        <v>2.1205709096709935E-3</v>
      </c>
      <c r="Y184" s="107">
        <f t="shared" si="20"/>
        <v>208844.83978824993</v>
      </c>
      <c r="Z184" s="96">
        <v>0</v>
      </c>
      <c r="AA184" s="98">
        <f t="shared" si="23"/>
        <v>195527.15887511894</v>
      </c>
      <c r="AB184" s="98">
        <f>IF(INDEX('Pace of change parameters'!$E$27:$I$27,1,$B$6)=1,MAX(AA184,Y184),Y184)</f>
        <v>208844.83978824993</v>
      </c>
      <c r="AC184" s="96">
        <f t="shared" si="21"/>
        <v>6.5636210593154054E-3</v>
      </c>
      <c r="AD184" s="142">
        <v>2.1205709096709935E-3</v>
      </c>
      <c r="AE184" s="55">
        <f>IF(ROUND(AB184,0)/D184 &gt; (1+'Pace of change parameters'!$H$25), ROUND(AB184,0), ROUNDUP(AB184,0))</f>
        <v>208845</v>
      </c>
      <c r="AF184" s="55">
        <v>1440.809017083749</v>
      </c>
      <c r="AG184" s="16">
        <f t="shared" si="26"/>
        <v>6.5643932273968808E-3</v>
      </c>
      <c r="AH184" s="16">
        <f t="shared" si="26"/>
        <v>2.1213396693424702E-3</v>
      </c>
      <c r="AI184" s="55"/>
      <c r="AJ184" s="55">
        <v>195527.15887511894</v>
      </c>
      <c r="AK184" s="55">
        <v>1348.9300370707376</v>
      </c>
      <c r="AL184" s="16">
        <f t="shared" si="27"/>
        <v>6.8112487295880042E-2</v>
      </c>
      <c r="AM184" s="57">
        <f t="shared" si="27"/>
        <v>6.811248729587982E-2</v>
      </c>
      <c r="AN184" s="10"/>
    </row>
    <row r="185" spans="1:40" x14ac:dyDescent="0.2">
      <c r="A185" s="188" t="s">
        <v>417</v>
      </c>
      <c r="B185" s="188" t="s">
        <v>418</v>
      </c>
      <c r="D185" s="67">
        <v>368153</v>
      </c>
      <c r="E185" s="72">
        <v>1218.1066732230065</v>
      </c>
      <c r="F185" s="54"/>
      <c r="G185" s="87">
        <v>372081.82588943356</v>
      </c>
      <c r="H185" s="80">
        <v>1220.1581699415819</v>
      </c>
      <c r="I185" s="89"/>
      <c r="J185" s="102">
        <f t="shared" si="25"/>
        <v>-1.0559037330140963E-2</v>
      </c>
      <c r="K185" s="125">
        <f t="shared" si="25"/>
        <v>-1.6813367062679108E-3</v>
      </c>
      <c r="L185" s="102">
        <v>2.2660211995101376E-2</v>
      </c>
      <c r="M185" s="96">
        <f>INDEX('Pace of change parameters'!$E$20:$I$20,1,$B$6)</f>
        <v>1.356605044543624E-2</v>
      </c>
      <c r="N185" s="107">
        <f>IF(INDEX('Pace of change parameters'!$E$28:$I$28,1,$B$6)=1,(1+L185)*D185,D185)</f>
        <v>376495.42502663255</v>
      </c>
      <c r="O185" s="93">
        <f>IF(K185&lt;INDEX('Pace of change parameters'!$E$16:$I$16,1,$B$6),1,IF(K185&gt;INDEX('Pace of change parameters'!$E$17:$I$17,1,$B$6),0,(K185-INDEX('Pace of change parameters'!$E$17:$I$17,1,$B$6))/(INDEX('Pace of change parameters'!$E$16:$I$16,1,$B$6)-INDEX('Pace of change parameters'!$E$17:$I$17,1,$B$6))))</f>
        <v>0</v>
      </c>
      <c r="P185" s="56">
        <v>2.2660211995101376E-2</v>
      </c>
      <c r="Q185" s="56">
        <v>1.356605044543624E-2</v>
      </c>
      <c r="R185" s="9">
        <f>IF(INDEX('Pace of change parameters'!$E$29:$I$29,1,$B$6)=1,D185*(1+P185),D185)</f>
        <v>376495.42502663255</v>
      </c>
      <c r="S185" s="102">
        <f>IF(P185&lt;INDEX('Pace of change parameters'!$E$22:$I$22,1,$B$6),INDEX('Pace of change parameters'!$E$22:$I$22,1,$B$6),P185)</f>
        <v>2.2660211995101376E-2</v>
      </c>
      <c r="T185" s="131">
        <v>1.356605044543624E-2</v>
      </c>
      <c r="U185" s="116">
        <f t="shared" si="19"/>
        <v>376495.42502663255</v>
      </c>
      <c r="V185" s="130">
        <f>IF(J185&gt;INDEX('Pace of change parameters'!$E$24:$I$24,1,$B$6),0,IF(J185&lt;INDEX('Pace of change parameters'!$E$23:$I$23,1,$B$6),1,(J185-INDEX('Pace of change parameters'!$E$24:$I$24,1,$B$6))/(INDEX('Pace of change parameters'!$E$23:$I$23,1,$B$6)-INDEX('Pace of change parameters'!$E$24:$I$24,1,$B$6))))</f>
        <v>1</v>
      </c>
      <c r="W185" s="131">
        <f>MIN(S185, S185+(INDEX('Pace of change parameters'!$E$25:$I$25,1,$B$6)-S185)*(1-V185))</f>
        <v>2.2660211995101376E-2</v>
      </c>
      <c r="X185" s="131">
        <v>1.356605044543624E-2</v>
      </c>
      <c r="Y185" s="107">
        <f t="shared" si="20"/>
        <v>376495.42502663255</v>
      </c>
      <c r="Z185" s="96">
        <v>0</v>
      </c>
      <c r="AA185" s="98">
        <f t="shared" si="23"/>
        <v>380275.50386652845</v>
      </c>
      <c r="AB185" s="98">
        <f>IF(INDEX('Pace of change parameters'!$E$27:$I$27,1,$B$6)=1,MAX(AA185,Y185),Y185)</f>
        <v>376495.42502663255</v>
      </c>
      <c r="AC185" s="96">
        <f t="shared" si="21"/>
        <v>2.2660211995101376E-2</v>
      </c>
      <c r="AD185" s="142">
        <v>1.356605044543624E-2</v>
      </c>
      <c r="AE185" s="55">
        <f>IF(ROUND(AB185,0)/D185 &gt; (1+'Pace of change parameters'!$H$25), ROUND(AB185,0), ROUNDUP(AB185,0))</f>
        <v>376495</v>
      </c>
      <c r="AF185" s="55">
        <v>1234.6301760211866</v>
      </c>
      <c r="AG185" s="16">
        <f t="shared" si="26"/>
        <v>2.265905751141517E-2</v>
      </c>
      <c r="AH185" s="16">
        <f t="shared" si="26"/>
        <v>1.3564906228171525E-2</v>
      </c>
      <c r="AI185" s="55"/>
      <c r="AJ185" s="55">
        <v>380275.50386652845</v>
      </c>
      <c r="AK185" s="55">
        <v>1247.0274831678441</v>
      </c>
      <c r="AL185" s="16">
        <f t="shared" si="27"/>
        <v>-9.9414867065835688E-3</v>
      </c>
      <c r="AM185" s="57">
        <f t="shared" si="27"/>
        <v>-9.9414867065836798E-3</v>
      </c>
      <c r="AN185" s="10"/>
    </row>
    <row r="186" spans="1:40" x14ac:dyDescent="0.2">
      <c r="A186" s="188" t="s">
        <v>419</v>
      </c>
      <c r="B186" s="188" t="s">
        <v>420</v>
      </c>
      <c r="D186" s="67">
        <v>133714</v>
      </c>
      <c r="E186" s="72">
        <v>1119.0428462736354</v>
      </c>
      <c r="F186" s="54"/>
      <c r="G186" s="87">
        <v>136203.10378767492</v>
      </c>
      <c r="H186" s="80">
        <v>1132.8607980927213</v>
      </c>
      <c r="I186" s="89"/>
      <c r="J186" s="102">
        <f t="shared" si="25"/>
        <v>-1.8274941748428475E-2</v>
      </c>
      <c r="K186" s="125">
        <f t="shared" si="25"/>
        <v>-1.2197396045789399E-2</v>
      </c>
      <c r="L186" s="102">
        <v>1.9840713542246924E-2</v>
      </c>
      <c r="M186" s="96">
        <f>INDEX('Pace of change parameters'!$E$20:$I$20,1,$B$6)</f>
        <v>1.356605044543624E-2</v>
      </c>
      <c r="N186" s="107">
        <f>IF(INDEX('Pace of change parameters'!$E$28:$I$28,1,$B$6)=1,(1+L186)*D186,D186)</f>
        <v>136366.981170588</v>
      </c>
      <c r="O186" s="93">
        <f>IF(K186&lt;INDEX('Pace of change parameters'!$E$16:$I$16,1,$B$6),1,IF(K186&gt;INDEX('Pace of change parameters'!$E$17:$I$17,1,$B$6),0,(K186-INDEX('Pace of change parameters'!$E$17:$I$17,1,$B$6))/(INDEX('Pace of change parameters'!$E$16:$I$16,1,$B$6)-INDEX('Pace of change parameters'!$E$17:$I$17,1,$B$6))))</f>
        <v>0</v>
      </c>
      <c r="P186" s="56">
        <v>1.9840713542246924E-2</v>
      </c>
      <c r="Q186" s="56">
        <v>1.356605044543624E-2</v>
      </c>
      <c r="R186" s="9">
        <f>IF(INDEX('Pace of change parameters'!$E$29:$I$29,1,$B$6)=1,D186*(1+P186),D186)</f>
        <v>136366.981170588</v>
      </c>
      <c r="S186" s="102">
        <f>IF(P186&lt;INDEX('Pace of change parameters'!$E$22:$I$22,1,$B$6),INDEX('Pace of change parameters'!$E$22:$I$22,1,$B$6),P186)</f>
        <v>2.0783552784106655E-2</v>
      </c>
      <c r="T186" s="131">
        <v>1.4503088782783502E-2</v>
      </c>
      <c r="U186" s="116">
        <f t="shared" si="19"/>
        <v>136493.05197697403</v>
      </c>
      <c r="V186" s="130">
        <f>IF(J186&gt;INDEX('Pace of change parameters'!$E$24:$I$24,1,$B$6),0,IF(J186&lt;INDEX('Pace of change parameters'!$E$23:$I$23,1,$B$6),1,(J186-INDEX('Pace of change parameters'!$E$24:$I$24,1,$B$6))/(INDEX('Pace of change parameters'!$E$23:$I$23,1,$B$6)-INDEX('Pace of change parameters'!$E$24:$I$24,1,$B$6))))</f>
        <v>1</v>
      </c>
      <c r="W186" s="131">
        <f>MIN(S186, S186+(INDEX('Pace of change parameters'!$E$25:$I$25,1,$B$6)-S186)*(1-V186))</f>
        <v>2.0783552784106655E-2</v>
      </c>
      <c r="X186" s="131">
        <v>1.4503088782783502E-2</v>
      </c>
      <c r="Y186" s="107">
        <f t="shared" si="20"/>
        <v>136493.05197697403</v>
      </c>
      <c r="Z186" s="96">
        <v>0</v>
      </c>
      <c r="AA186" s="98">
        <f t="shared" si="23"/>
        <v>139202.45579646848</v>
      </c>
      <c r="AB186" s="98">
        <f>IF(INDEX('Pace of change parameters'!$E$27:$I$27,1,$B$6)=1,MAX(AA186,Y186),Y186)</f>
        <v>136493.05197697403</v>
      </c>
      <c r="AC186" s="96">
        <f t="shared" si="21"/>
        <v>2.0783552784106707E-2</v>
      </c>
      <c r="AD186" s="142">
        <v>1.4503088782783502E-2</v>
      </c>
      <c r="AE186" s="55">
        <f>IF(ROUND(AB186,0)/D186 &gt; (1+'Pace of change parameters'!$H$25), ROUND(AB186,0), ROUNDUP(AB186,0))</f>
        <v>136493</v>
      </c>
      <c r="AF186" s="55">
        <v>1135.2719917096497</v>
      </c>
      <c r="AG186" s="16">
        <f t="shared" si="26"/>
        <v>2.0783164066589865E-2</v>
      </c>
      <c r="AH186" s="16">
        <f t="shared" si="26"/>
        <v>1.4502702456886896E-2</v>
      </c>
      <c r="AI186" s="55"/>
      <c r="AJ186" s="55">
        <v>139202.45579646848</v>
      </c>
      <c r="AK186" s="55">
        <v>1157.8077208569759</v>
      </c>
      <c r="AL186" s="16">
        <f t="shared" si="27"/>
        <v>-1.946413790594359E-2</v>
      </c>
      <c r="AM186" s="57">
        <f t="shared" si="27"/>
        <v>-1.9464137905943479E-2</v>
      </c>
      <c r="AN186" s="10"/>
    </row>
    <row r="187" spans="1:40" x14ac:dyDescent="0.2">
      <c r="A187" s="188" t="s">
        <v>421</v>
      </c>
      <c r="B187" s="188" t="s">
        <v>422</v>
      </c>
      <c r="D187" s="67">
        <v>129245</v>
      </c>
      <c r="E187" s="72">
        <v>1155.8112192677277</v>
      </c>
      <c r="F187" s="54"/>
      <c r="G187" s="87">
        <v>131561.34640371002</v>
      </c>
      <c r="H187" s="80">
        <v>1168.5846823395636</v>
      </c>
      <c r="I187" s="89"/>
      <c r="J187" s="102">
        <f t="shared" si="25"/>
        <v>-1.7606587854475664E-2</v>
      </c>
      <c r="K187" s="125">
        <f t="shared" si="25"/>
        <v>-1.0930712394982667E-2</v>
      </c>
      <c r="L187" s="102">
        <v>2.0453760235719098E-2</v>
      </c>
      <c r="M187" s="96">
        <f>INDEX('Pace of change parameters'!$E$20:$I$20,1,$B$6)</f>
        <v>1.356605044543624E-2</v>
      </c>
      <c r="N187" s="107">
        <f>IF(INDEX('Pace of change parameters'!$E$28:$I$28,1,$B$6)=1,(1+L187)*D187,D187)</f>
        <v>131888.54624166552</v>
      </c>
      <c r="O187" s="93">
        <f>IF(K187&lt;INDEX('Pace of change parameters'!$E$16:$I$16,1,$B$6),1,IF(K187&gt;INDEX('Pace of change parameters'!$E$17:$I$17,1,$B$6),0,(K187-INDEX('Pace of change parameters'!$E$17:$I$17,1,$B$6))/(INDEX('Pace of change parameters'!$E$16:$I$16,1,$B$6)-INDEX('Pace of change parameters'!$E$17:$I$17,1,$B$6))))</f>
        <v>0</v>
      </c>
      <c r="P187" s="56">
        <v>2.0453760235719098E-2</v>
      </c>
      <c r="Q187" s="56">
        <v>1.356605044543624E-2</v>
      </c>
      <c r="R187" s="9">
        <f>IF(INDEX('Pace of change parameters'!$E$29:$I$29,1,$B$6)=1,D187*(1+P187),D187)</f>
        <v>131888.54624166552</v>
      </c>
      <c r="S187" s="102">
        <f>IF(P187&lt;INDEX('Pace of change parameters'!$E$22:$I$22,1,$B$6),INDEX('Pace of change parameters'!$E$22:$I$22,1,$B$6),P187)</f>
        <v>2.0783552784106655E-2</v>
      </c>
      <c r="T187" s="131">
        <v>1.3893617008235104E-2</v>
      </c>
      <c r="U187" s="116">
        <f t="shared" si="19"/>
        <v>131931.17027958189</v>
      </c>
      <c r="V187" s="130">
        <f>IF(J187&gt;INDEX('Pace of change parameters'!$E$24:$I$24,1,$B$6),0,IF(J187&lt;INDEX('Pace of change parameters'!$E$23:$I$23,1,$B$6),1,(J187-INDEX('Pace of change parameters'!$E$24:$I$24,1,$B$6))/(INDEX('Pace of change parameters'!$E$23:$I$23,1,$B$6)-INDEX('Pace of change parameters'!$E$24:$I$24,1,$B$6))))</f>
        <v>1</v>
      </c>
      <c r="W187" s="131">
        <f>MIN(S187, S187+(INDEX('Pace of change parameters'!$E$25:$I$25,1,$B$6)-S187)*(1-V187))</f>
        <v>2.0783552784106655E-2</v>
      </c>
      <c r="X187" s="131">
        <v>1.3893617008235104E-2</v>
      </c>
      <c r="Y187" s="107">
        <f t="shared" si="20"/>
        <v>131931.17027958189</v>
      </c>
      <c r="Z187" s="96">
        <v>0</v>
      </c>
      <c r="AA187" s="98">
        <f t="shared" si="23"/>
        <v>134458.48147363242</v>
      </c>
      <c r="AB187" s="98">
        <f>IF(INDEX('Pace of change parameters'!$E$27:$I$27,1,$B$6)=1,MAX(AA187,Y187),Y187)</f>
        <v>131931.17027958189</v>
      </c>
      <c r="AC187" s="96">
        <f t="shared" si="21"/>
        <v>2.0783552784106707E-2</v>
      </c>
      <c r="AD187" s="142">
        <v>1.3893617008235104E-2</v>
      </c>
      <c r="AE187" s="55">
        <f>IF(ROUND(AB187,0)/D187 &gt; (1+'Pace of change parameters'!$H$25), ROUND(AB187,0), ROUNDUP(AB187,0))</f>
        <v>131931</v>
      </c>
      <c r="AF187" s="55">
        <v>1171.868105185288</v>
      </c>
      <c r="AG187" s="16">
        <f t="shared" si="26"/>
        <v>2.0782235289566353E-2</v>
      </c>
      <c r="AH187" s="16">
        <f t="shared" si="26"/>
        <v>1.3892308406327158E-2</v>
      </c>
      <c r="AI187" s="55"/>
      <c r="AJ187" s="55">
        <v>134458.48147363242</v>
      </c>
      <c r="AK187" s="55">
        <v>1194.3182869120735</v>
      </c>
      <c r="AL187" s="16">
        <f t="shared" si="27"/>
        <v>-1.8797486375956574E-2</v>
      </c>
      <c r="AM187" s="57">
        <f t="shared" si="27"/>
        <v>-1.8797486375956574E-2</v>
      </c>
      <c r="AN187" s="10"/>
    </row>
    <row r="188" spans="1:40" x14ac:dyDescent="0.2">
      <c r="A188" s="188" t="s">
        <v>423</v>
      </c>
      <c r="B188" s="188" t="s">
        <v>424</v>
      </c>
      <c r="D188" s="67">
        <v>267444</v>
      </c>
      <c r="E188" s="72">
        <v>1176.4002372276489</v>
      </c>
      <c r="F188" s="54"/>
      <c r="G188" s="87">
        <v>272897.32516029698</v>
      </c>
      <c r="H188" s="80">
        <v>1194.1996500571988</v>
      </c>
      <c r="I188" s="89"/>
      <c r="J188" s="102">
        <f t="shared" si="25"/>
        <v>-1.99830656350104E-2</v>
      </c>
      <c r="K188" s="125">
        <f t="shared" si="25"/>
        <v>-1.4904888666394611E-2</v>
      </c>
      <c r="L188" s="102">
        <v>1.881806966373456E-2</v>
      </c>
      <c r="M188" s="96">
        <f>INDEX('Pace of change parameters'!$E$20:$I$20,1,$B$6)</f>
        <v>1.356605044543624E-2</v>
      </c>
      <c r="N188" s="107">
        <f>IF(INDEX('Pace of change parameters'!$E$28:$I$28,1,$B$6)=1,(1+L188)*D188,D188)</f>
        <v>272476.77982314781</v>
      </c>
      <c r="O188" s="93">
        <f>IF(K188&lt;INDEX('Pace of change parameters'!$E$16:$I$16,1,$B$6),1,IF(K188&gt;INDEX('Pace of change parameters'!$E$17:$I$17,1,$B$6),0,(K188-INDEX('Pace of change parameters'!$E$17:$I$17,1,$B$6))/(INDEX('Pace of change parameters'!$E$16:$I$16,1,$B$6)-INDEX('Pace of change parameters'!$E$17:$I$17,1,$B$6))))</f>
        <v>0</v>
      </c>
      <c r="P188" s="56">
        <v>1.881806966373456E-2</v>
      </c>
      <c r="Q188" s="56">
        <v>1.356605044543624E-2</v>
      </c>
      <c r="R188" s="9">
        <f>IF(INDEX('Pace of change parameters'!$E$29:$I$29,1,$B$6)=1,D188*(1+P188),D188)</f>
        <v>272476.77982314781</v>
      </c>
      <c r="S188" s="102">
        <f>IF(P188&lt;INDEX('Pace of change parameters'!$E$22:$I$22,1,$B$6),INDEX('Pace of change parameters'!$E$22:$I$22,1,$B$6),P188)</f>
        <v>2.0783552784106655E-2</v>
      </c>
      <c r="T188" s="131">
        <v>1.5521401477039287E-2</v>
      </c>
      <c r="U188" s="116">
        <f t="shared" si="19"/>
        <v>273002.43649079261</v>
      </c>
      <c r="V188" s="130">
        <f>IF(J188&gt;INDEX('Pace of change parameters'!$E$24:$I$24,1,$B$6),0,IF(J188&lt;INDEX('Pace of change parameters'!$E$23:$I$23,1,$B$6),1,(J188-INDEX('Pace of change parameters'!$E$24:$I$24,1,$B$6))/(INDEX('Pace of change parameters'!$E$23:$I$23,1,$B$6)-INDEX('Pace of change parameters'!$E$24:$I$24,1,$B$6))))</f>
        <v>1</v>
      </c>
      <c r="W188" s="131">
        <f>MIN(S188, S188+(INDEX('Pace of change parameters'!$E$25:$I$25,1,$B$6)-S188)*(1-V188))</f>
        <v>2.0783552784106655E-2</v>
      </c>
      <c r="X188" s="131">
        <v>1.5521401477039287E-2</v>
      </c>
      <c r="Y188" s="107">
        <f t="shared" si="20"/>
        <v>273002.43649079261</v>
      </c>
      <c r="Z188" s="96">
        <v>0</v>
      </c>
      <c r="AA188" s="98">
        <f t="shared" si="23"/>
        <v>278906.84416281473</v>
      </c>
      <c r="AB188" s="98">
        <f>IF(INDEX('Pace of change parameters'!$E$27:$I$27,1,$B$6)=1,MAX(AA188,Y188),Y188)</f>
        <v>273002.43649079261</v>
      </c>
      <c r="AC188" s="96">
        <f t="shared" si="21"/>
        <v>2.0783552784106707E-2</v>
      </c>
      <c r="AD188" s="142">
        <v>1.5521401477039287E-2</v>
      </c>
      <c r="AE188" s="55">
        <f>IF(ROUND(AB188,0)/D188 &gt; (1+'Pace of change parameters'!$H$25), ROUND(AB188,0), ROUNDUP(AB188,0))</f>
        <v>273002</v>
      </c>
      <c r="AF188" s="55">
        <v>1194.6577075221071</v>
      </c>
      <c r="AG188" s="16">
        <f t="shared" si="26"/>
        <v>2.0781920701156142E-2</v>
      </c>
      <c r="AH188" s="16">
        <f t="shared" si="26"/>
        <v>1.5519777807495583E-2</v>
      </c>
      <c r="AI188" s="55"/>
      <c r="AJ188" s="55">
        <v>278906.84416281473</v>
      </c>
      <c r="AK188" s="55">
        <v>1220.4973262458657</v>
      </c>
      <c r="AL188" s="16">
        <f t="shared" si="27"/>
        <v>-2.1171384949476901E-2</v>
      </c>
      <c r="AM188" s="57">
        <f t="shared" si="27"/>
        <v>-2.1171384949476901E-2</v>
      </c>
      <c r="AN188" s="10"/>
    </row>
    <row r="189" spans="1:40" x14ac:dyDescent="0.2">
      <c r="A189" s="188" t="s">
        <v>425</v>
      </c>
      <c r="B189" s="188" t="s">
        <v>426</v>
      </c>
      <c r="D189" s="67">
        <v>255800</v>
      </c>
      <c r="E189" s="72">
        <v>1121.2157846001121</v>
      </c>
      <c r="F189" s="54"/>
      <c r="G189" s="87">
        <v>268394.51123040472</v>
      </c>
      <c r="H189" s="80">
        <v>1165.4787134280264</v>
      </c>
      <c r="I189" s="89"/>
      <c r="J189" s="102">
        <f t="shared" si="25"/>
        <v>-4.6925368080992125E-2</v>
      </c>
      <c r="K189" s="125">
        <f t="shared" si="25"/>
        <v>-3.7978324544189701E-2</v>
      </c>
      <c r="L189" s="102">
        <v>2.3080960691763019E-2</v>
      </c>
      <c r="M189" s="96">
        <f>INDEX('Pace of change parameters'!$E$20:$I$20,1,$B$6)</f>
        <v>1.356605044543624E-2</v>
      </c>
      <c r="N189" s="107">
        <f>IF(INDEX('Pace of change parameters'!$E$28:$I$28,1,$B$6)=1,(1+L189)*D189,D189)</f>
        <v>261704.10974495299</v>
      </c>
      <c r="O189" s="93">
        <f>IF(K189&lt;INDEX('Pace of change parameters'!$E$16:$I$16,1,$B$6),1,IF(K189&gt;INDEX('Pace of change parameters'!$E$17:$I$17,1,$B$6),0,(K189-INDEX('Pace of change parameters'!$E$17:$I$17,1,$B$6))/(INDEX('Pace of change parameters'!$E$16:$I$16,1,$B$6)-INDEX('Pace of change parameters'!$E$17:$I$17,1,$B$6))))</f>
        <v>0</v>
      </c>
      <c r="P189" s="56">
        <v>2.3080960691763019E-2</v>
      </c>
      <c r="Q189" s="56">
        <v>1.356605044543624E-2</v>
      </c>
      <c r="R189" s="9">
        <f>IF(INDEX('Pace of change parameters'!$E$29:$I$29,1,$B$6)=1,D189*(1+P189),D189)</f>
        <v>261704.10974495299</v>
      </c>
      <c r="S189" s="102">
        <f>IF(P189&lt;INDEX('Pace of change parameters'!$E$22:$I$22,1,$B$6),INDEX('Pace of change parameters'!$E$22:$I$22,1,$B$6),P189)</f>
        <v>2.3080960691763019E-2</v>
      </c>
      <c r="T189" s="131">
        <v>1.356605044543624E-2</v>
      </c>
      <c r="U189" s="116">
        <f t="shared" si="19"/>
        <v>261704.10974495299</v>
      </c>
      <c r="V189" s="130">
        <f>IF(J189&gt;INDEX('Pace of change parameters'!$E$24:$I$24,1,$B$6),0,IF(J189&lt;INDEX('Pace of change parameters'!$E$23:$I$23,1,$B$6),1,(J189-INDEX('Pace of change parameters'!$E$24:$I$24,1,$B$6))/(INDEX('Pace of change parameters'!$E$23:$I$23,1,$B$6)-INDEX('Pace of change parameters'!$E$24:$I$24,1,$B$6))))</f>
        <v>1</v>
      </c>
      <c r="W189" s="131">
        <f>MIN(S189, S189+(INDEX('Pace of change parameters'!$E$25:$I$25,1,$B$6)-S189)*(1-V189))</f>
        <v>2.3080960691763019E-2</v>
      </c>
      <c r="X189" s="131">
        <v>1.356605044543624E-2</v>
      </c>
      <c r="Y189" s="107">
        <f t="shared" si="20"/>
        <v>261704.10974495299</v>
      </c>
      <c r="Z189" s="96">
        <v>0</v>
      </c>
      <c r="AA189" s="98">
        <f t="shared" si="23"/>
        <v>274304.8729917857</v>
      </c>
      <c r="AB189" s="98">
        <f>IF(INDEX('Pace of change parameters'!$E$27:$I$27,1,$B$6)=1,MAX(AA189,Y189),Y189)</f>
        <v>261704.10974495299</v>
      </c>
      <c r="AC189" s="96">
        <f t="shared" si="21"/>
        <v>2.3080960691763019E-2</v>
      </c>
      <c r="AD189" s="142">
        <v>1.356605044543624E-2</v>
      </c>
      <c r="AE189" s="55">
        <f>IF(ROUND(AB189,0)/D189 &gt; (1+'Pace of change parameters'!$H$25), ROUND(AB189,0), ROUNDUP(AB189,0))</f>
        <v>261704</v>
      </c>
      <c r="AF189" s="55">
        <v>1136.4257779367565</v>
      </c>
      <c r="AG189" s="16">
        <f t="shared" si="26"/>
        <v>2.3080531665363502E-2</v>
      </c>
      <c r="AH189" s="16">
        <f t="shared" si="26"/>
        <v>1.3565625409090343E-2</v>
      </c>
      <c r="AI189" s="55"/>
      <c r="AJ189" s="55">
        <v>274304.8729917857</v>
      </c>
      <c r="AK189" s="55">
        <v>1191.143920924148</v>
      </c>
      <c r="AL189" s="16">
        <f t="shared" si="27"/>
        <v>-4.5937474075289364E-2</v>
      </c>
      <c r="AM189" s="57">
        <f t="shared" si="27"/>
        <v>-4.5937474075289253E-2</v>
      </c>
      <c r="AN189" s="10"/>
    </row>
    <row r="190" spans="1:40" x14ac:dyDescent="0.2">
      <c r="A190" s="188" t="s">
        <v>427</v>
      </c>
      <c r="B190" s="188" t="s">
        <v>428</v>
      </c>
      <c r="D190" s="67">
        <v>434821</v>
      </c>
      <c r="E190" s="72">
        <v>1162.1310718405477</v>
      </c>
      <c r="F190" s="54"/>
      <c r="G190" s="87">
        <v>451669.37717841397</v>
      </c>
      <c r="H190" s="80">
        <v>1197.6109828806327</v>
      </c>
      <c r="I190" s="89"/>
      <c r="J190" s="102">
        <f t="shared" si="25"/>
        <v>-3.7302456242807591E-2</v>
      </c>
      <c r="K190" s="125">
        <f t="shared" si="25"/>
        <v>-2.9625572533365174E-2</v>
      </c>
      <c r="L190" s="102">
        <v>2.164857724896474E-2</v>
      </c>
      <c r="M190" s="96">
        <f>INDEX('Pace of change parameters'!$E$20:$I$20,1,$B$6)</f>
        <v>1.356605044543624E-2</v>
      </c>
      <c r="N190" s="107">
        <f>IF(INDEX('Pace of change parameters'!$E$28:$I$28,1,$B$6)=1,(1+L190)*D190,D190)</f>
        <v>444234.25600797212</v>
      </c>
      <c r="O190" s="93">
        <f>IF(K190&lt;INDEX('Pace of change parameters'!$E$16:$I$16,1,$B$6),1,IF(K190&gt;INDEX('Pace of change parameters'!$E$17:$I$17,1,$B$6),0,(K190-INDEX('Pace of change parameters'!$E$17:$I$17,1,$B$6))/(INDEX('Pace of change parameters'!$E$16:$I$16,1,$B$6)-INDEX('Pace of change parameters'!$E$17:$I$17,1,$B$6))))</f>
        <v>0</v>
      </c>
      <c r="P190" s="56">
        <v>2.164857724896474E-2</v>
      </c>
      <c r="Q190" s="56">
        <v>1.356605044543624E-2</v>
      </c>
      <c r="R190" s="9">
        <f>IF(INDEX('Pace of change parameters'!$E$29:$I$29,1,$B$6)=1,D190*(1+P190),D190)</f>
        <v>444234.25600797212</v>
      </c>
      <c r="S190" s="102">
        <f>IF(P190&lt;INDEX('Pace of change parameters'!$E$22:$I$22,1,$B$6),INDEX('Pace of change parameters'!$E$22:$I$22,1,$B$6),P190)</f>
        <v>2.164857724896474E-2</v>
      </c>
      <c r="T190" s="131">
        <v>1.356605044543624E-2</v>
      </c>
      <c r="U190" s="116">
        <f t="shared" si="19"/>
        <v>444234.25600797212</v>
      </c>
      <c r="V190" s="130">
        <f>IF(J190&gt;INDEX('Pace of change parameters'!$E$24:$I$24,1,$B$6),0,IF(J190&lt;INDEX('Pace of change parameters'!$E$23:$I$23,1,$B$6),1,(J190-INDEX('Pace of change parameters'!$E$24:$I$24,1,$B$6))/(INDEX('Pace of change parameters'!$E$23:$I$23,1,$B$6)-INDEX('Pace of change parameters'!$E$24:$I$24,1,$B$6))))</f>
        <v>1</v>
      </c>
      <c r="W190" s="131">
        <f>MIN(S190, S190+(INDEX('Pace of change parameters'!$E$25:$I$25,1,$B$6)-S190)*(1-V190))</f>
        <v>2.164857724896474E-2</v>
      </c>
      <c r="X190" s="131">
        <v>1.356605044543624E-2</v>
      </c>
      <c r="Y190" s="107">
        <f t="shared" si="20"/>
        <v>444234.25600797212</v>
      </c>
      <c r="Z190" s="96">
        <v>0</v>
      </c>
      <c r="AA190" s="98">
        <f t="shared" si="23"/>
        <v>461615.6663309905</v>
      </c>
      <c r="AB190" s="98">
        <f>IF(INDEX('Pace of change parameters'!$E$27:$I$27,1,$B$6)=1,MAX(AA190,Y190),Y190)</f>
        <v>444234.25600797212</v>
      </c>
      <c r="AC190" s="96">
        <f t="shared" si="21"/>
        <v>2.164857724896474E-2</v>
      </c>
      <c r="AD190" s="142">
        <v>1.356605044543624E-2</v>
      </c>
      <c r="AE190" s="55">
        <f>IF(ROUND(AB190,0)/D190 &gt; (1+'Pace of change parameters'!$H$25), ROUND(AB190,0), ROUNDUP(AB190,0))</f>
        <v>444234</v>
      </c>
      <c r="AF190" s="55">
        <v>1177.8959217747497</v>
      </c>
      <c r="AG190" s="16">
        <f t="shared" si="26"/>
        <v>2.1647988482617064E-2</v>
      </c>
      <c r="AH190" s="16">
        <f t="shared" si="26"/>
        <v>1.3565466336971754E-2</v>
      </c>
      <c r="AI190" s="55"/>
      <c r="AJ190" s="55">
        <v>461615.6663309905</v>
      </c>
      <c r="AK190" s="55">
        <v>1223.9837806169887</v>
      </c>
      <c r="AL190" s="16">
        <f t="shared" si="27"/>
        <v>-3.7653978404033173E-2</v>
      </c>
      <c r="AM190" s="57">
        <f t="shared" si="27"/>
        <v>-3.7653978404033173E-2</v>
      </c>
      <c r="AN190" s="10"/>
    </row>
    <row r="191" spans="1:40" x14ac:dyDescent="0.2">
      <c r="A191" s="188" t="s">
        <v>429</v>
      </c>
      <c r="B191" s="188" t="s">
        <v>430</v>
      </c>
      <c r="D191" s="67">
        <v>758889</v>
      </c>
      <c r="E191" s="72">
        <v>1040.1570810631367</v>
      </c>
      <c r="F191" s="54"/>
      <c r="G191" s="87">
        <v>795931.58020043524</v>
      </c>
      <c r="H191" s="80">
        <v>1084.7923203763273</v>
      </c>
      <c r="I191" s="89"/>
      <c r="J191" s="102">
        <f t="shared" si="25"/>
        <v>-4.6539905089715172E-2</v>
      </c>
      <c r="K191" s="125">
        <f t="shared" si="25"/>
        <v>-4.1146345226435677E-2</v>
      </c>
      <c r="L191" s="102">
        <v>1.9299619367352916E-2</v>
      </c>
      <c r="M191" s="96">
        <f>INDEX('Pace of change parameters'!$E$20:$I$20,1,$B$6)</f>
        <v>1.356605044543624E-2</v>
      </c>
      <c r="N191" s="107">
        <f>IF(INDEX('Pace of change parameters'!$E$28:$I$28,1,$B$6)=1,(1+L191)*D191,D191)</f>
        <v>773535.26884207106</v>
      </c>
      <c r="O191" s="93">
        <f>IF(K191&lt;INDEX('Pace of change parameters'!$E$16:$I$16,1,$B$6),1,IF(K191&gt;INDEX('Pace of change parameters'!$E$17:$I$17,1,$B$6),0,(K191-INDEX('Pace of change parameters'!$E$17:$I$17,1,$B$6))/(INDEX('Pace of change parameters'!$E$16:$I$16,1,$B$6)-INDEX('Pace of change parameters'!$E$17:$I$17,1,$B$6))))</f>
        <v>1</v>
      </c>
      <c r="P191" s="56">
        <v>1.93337609687112E-2</v>
      </c>
      <c r="Q191" s="56">
        <v>1.3600000000000056E-2</v>
      </c>
      <c r="R191" s="9">
        <f>IF(INDEX('Pace of change parameters'!$E$29:$I$29,1,$B$6)=1,D191*(1+P191),D191)</f>
        <v>773561.1785277843</v>
      </c>
      <c r="S191" s="102">
        <f>IF(P191&lt;INDEX('Pace of change parameters'!$E$22:$I$22,1,$B$6),INDEX('Pace of change parameters'!$E$22:$I$22,1,$B$6),P191)</f>
        <v>2.0783552784106655E-2</v>
      </c>
      <c r="T191" s="131">
        <v>1.5041636724254515E-2</v>
      </c>
      <c r="U191" s="116">
        <f t="shared" si="19"/>
        <v>774661.40958877793</v>
      </c>
      <c r="V191" s="130">
        <f>IF(J191&gt;INDEX('Pace of change parameters'!$E$24:$I$24,1,$B$6),0,IF(J191&lt;INDEX('Pace of change parameters'!$E$23:$I$23,1,$B$6),1,(J191-INDEX('Pace of change parameters'!$E$24:$I$24,1,$B$6))/(INDEX('Pace of change parameters'!$E$23:$I$23,1,$B$6)-INDEX('Pace of change parameters'!$E$24:$I$24,1,$B$6))))</f>
        <v>1</v>
      </c>
      <c r="W191" s="131">
        <f>MIN(S191, S191+(INDEX('Pace of change parameters'!$E$25:$I$25,1,$B$6)-S191)*(1-V191))</f>
        <v>2.0783552784106655E-2</v>
      </c>
      <c r="X191" s="131">
        <v>1.5041636724254515E-2</v>
      </c>
      <c r="Y191" s="107">
        <f t="shared" si="20"/>
        <v>774661.40958877793</v>
      </c>
      <c r="Z191" s="96">
        <v>0</v>
      </c>
      <c r="AA191" s="98">
        <f t="shared" si="23"/>
        <v>813458.92662315618</v>
      </c>
      <c r="AB191" s="98">
        <f>IF(INDEX('Pace of change parameters'!$E$27:$I$27,1,$B$6)=1,MAX(AA191,Y191),Y191)</f>
        <v>774661.40958877793</v>
      </c>
      <c r="AC191" s="96">
        <f t="shared" si="21"/>
        <v>2.0783552784106707E-2</v>
      </c>
      <c r="AD191" s="142">
        <v>1.5041636724254515E-2</v>
      </c>
      <c r="AE191" s="55">
        <f>IF(ROUND(AB191,0)/D191 &gt; (1+'Pace of change parameters'!$H$25), ROUND(AB191,0), ROUNDUP(AB191,0))</f>
        <v>774661</v>
      </c>
      <c r="AF191" s="55">
        <v>1055.8021877752683</v>
      </c>
      <c r="AG191" s="16">
        <f t="shared" si="26"/>
        <v>2.0783013062516398E-2</v>
      </c>
      <c r="AH191" s="16">
        <f t="shared" si="26"/>
        <v>1.5041100038602595E-2</v>
      </c>
      <c r="AI191" s="55"/>
      <c r="AJ191" s="55">
        <v>813458.92662315618</v>
      </c>
      <c r="AK191" s="55">
        <v>1108.6807189132405</v>
      </c>
      <c r="AL191" s="16">
        <f t="shared" si="27"/>
        <v>-4.7695003832848415E-2</v>
      </c>
      <c r="AM191" s="57">
        <f t="shared" si="27"/>
        <v>-4.7695003832848526E-2</v>
      </c>
      <c r="AN191" s="10"/>
    </row>
    <row r="192" spans="1:40" x14ac:dyDescent="0.2">
      <c r="A192" s="188" t="s">
        <v>431</v>
      </c>
      <c r="B192" s="188" t="s">
        <v>432</v>
      </c>
      <c r="D192" s="67">
        <v>277381</v>
      </c>
      <c r="E192" s="72">
        <v>1227.4118968430719</v>
      </c>
      <c r="F192" s="54"/>
      <c r="G192" s="87">
        <v>271631.23392719211</v>
      </c>
      <c r="H192" s="80">
        <v>1195.0368329693254</v>
      </c>
      <c r="I192" s="89"/>
      <c r="J192" s="102">
        <f t="shared" si="25"/>
        <v>2.1167543914883735E-2</v>
      </c>
      <c r="K192" s="125">
        <f t="shared" si="25"/>
        <v>2.7091268637556398E-2</v>
      </c>
      <c r="L192" s="102">
        <v>1.9445679412164907E-2</v>
      </c>
      <c r="M192" s="96">
        <f>INDEX('Pace of change parameters'!$E$20:$I$20,1,$B$6)</f>
        <v>1.356605044543624E-2</v>
      </c>
      <c r="N192" s="107">
        <f>IF(INDEX('Pace of change parameters'!$E$28:$I$28,1,$B$6)=1,(1+L192)*D192,D192)</f>
        <v>282774.8620010257</v>
      </c>
      <c r="O192" s="93">
        <f>IF(K192&lt;INDEX('Pace of change parameters'!$E$16:$I$16,1,$B$6),1,IF(K192&gt;INDEX('Pace of change parameters'!$E$17:$I$17,1,$B$6),0,(K192-INDEX('Pace of change parameters'!$E$17:$I$17,1,$B$6))/(INDEX('Pace of change parameters'!$E$16:$I$16,1,$B$6)-INDEX('Pace of change parameters'!$E$17:$I$17,1,$B$6))))</f>
        <v>0</v>
      </c>
      <c r="P192" s="56">
        <v>1.9445679412164907E-2</v>
      </c>
      <c r="Q192" s="56">
        <v>1.356605044543624E-2</v>
      </c>
      <c r="R192" s="9">
        <f>IF(INDEX('Pace of change parameters'!$E$29:$I$29,1,$B$6)=1,D192*(1+P192),D192)</f>
        <v>282774.8620010257</v>
      </c>
      <c r="S192" s="102">
        <f>IF(P192&lt;INDEX('Pace of change parameters'!$E$22:$I$22,1,$B$6),INDEX('Pace of change parameters'!$E$22:$I$22,1,$B$6),P192)</f>
        <v>2.0783552784106655E-2</v>
      </c>
      <c r="T192" s="131">
        <v>1.4896207664187866E-2</v>
      </c>
      <c r="U192" s="116">
        <f t="shared" si="19"/>
        <v>283145.9626548083</v>
      </c>
      <c r="V192" s="130">
        <f>IF(J192&gt;INDEX('Pace of change parameters'!$E$24:$I$24,1,$B$6),0,IF(J192&lt;INDEX('Pace of change parameters'!$E$23:$I$23,1,$B$6),1,(J192-INDEX('Pace of change parameters'!$E$24:$I$24,1,$B$6))/(INDEX('Pace of change parameters'!$E$23:$I$23,1,$B$6)-INDEX('Pace of change parameters'!$E$24:$I$24,1,$B$6))))</f>
        <v>1</v>
      </c>
      <c r="W192" s="131">
        <f>MIN(S192, S192+(INDEX('Pace of change parameters'!$E$25:$I$25,1,$B$6)-S192)*(1-V192))</f>
        <v>2.0783552784106655E-2</v>
      </c>
      <c r="X192" s="131">
        <v>1.4896207664187866E-2</v>
      </c>
      <c r="Y192" s="107">
        <f t="shared" si="20"/>
        <v>283145.9626548083</v>
      </c>
      <c r="Z192" s="96">
        <v>0</v>
      </c>
      <c r="AA192" s="98">
        <f t="shared" si="23"/>
        <v>277612.87211658788</v>
      </c>
      <c r="AB192" s="98">
        <f>IF(INDEX('Pace of change parameters'!$E$27:$I$27,1,$B$6)=1,MAX(AA192,Y192),Y192)</f>
        <v>283145.9626548083</v>
      </c>
      <c r="AC192" s="96">
        <f t="shared" si="21"/>
        <v>2.0783552784106707E-2</v>
      </c>
      <c r="AD192" s="142">
        <v>1.4896207664187866E-2</v>
      </c>
      <c r="AE192" s="55">
        <f>IF(ROUND(AB192,0)/D192 &gt; (1+'Pace of change parameters'!$H$25), ROUND(AB192,0), ROUNDUP(AB192,0))</f>
        <v>283146</v>
      </c>
      <c r="AF192" s="55">
        <v>1245.6958436474545</v>
      </c>
      <c r="AG192" s="16">
        <f t="shared" si="26"/>
        <v>2.0783687419109409E-2</v>
      </c>
      <c r="AH192" s="16">
        <f t="shared" si="26"/>
        <v>1.4896341522686374E-2</v>
      </c>
      <c r="AI192" s="55"/>
      <c r="AJ192" s="55">
        <v>277612.87211658788</v>
      </c>
      <c r="AK192" s="55">
        <v>1221.3529449071002</v>
      </c>
      <c r="AL192" s="16">
        <f t="shared" si="27"/>
        <v>1.9931092680343765E-2</v>
      </c>
      <c r="AM192" s="57">
        <f t="shared" si="27"/>
        <v>1.9931092680343765E-2</v>
      </c>
      <c r="AN192" s="10"/>
    </row>
    <row r="193" spans="1:40" x14ac:dyDescent="0.2">
      <c r="A193" s="188" t="s">
        <v>433</v>
      </c>
      <c r="B193" s="188" t="s">
        <v>434</v>
      </c>
      <c r="D193" s="67">
        <v>180152</v>
      </c>
      <c r="E193" s="72">
        <v>1143.2351971610731</v>
      </c>
      <c r="F193" s="54"/>
      <c r="G193" s="87">
        <v>181485.95406260702</v>
      </c>
      <c r="H193" s="80">
        <v>1138.5367916356431</v>
      </c>
      <c r="I193" s="89"/>
      <c r="J193" s="102">
        <f t="shared" si="25"/>
        <v>-7.350177976565897E-3</v>
      </c>
      <c r="K193" s="125">
        <f t="shared" si="25"/>
        <v>4.1267050480469081E-3</v>
      </c>
      <c r="L193" s="102">
        <v>2.5284764074950505E-2</v>
      </c>
      <c r="M193" s="96">
        <f>INDEX('Pace of change parameters'!$E$20:$I$20,1,$B$6)</f>
        <v>1.356605044543624E-2</v>
      </c>
      <c r="N193" s="107">
        <f>IF(INDEX('Pace of change parameters'!$E$28:$I$28,1,$B$6)=1,(1+L193)*D193,D193)</f>
        <v>184707.10081763047</v>
      </c>
      <c r="O193" s="93">
        <f>IF(K193&lt;INDEX('Pace of change parameters'!$E$16:$I$16,1,$B$6),1,IF(K193&gt;INDEX('Pace of change parameters'!$E$17:$I$17,1,$B$6),0,(K193-INDEX('Pace of change parameters'!$E$17:$I$17,1,$B$6))/(INDEX('Pace of change parameters'!$E$16:$I$16,1,$B$6)-INDEX('Pace of change parameters'!$E$17:$I$17,1,$B$6))))</f>
        <v>0</v>
      </c>
      <c r="P193" s="56">
        <v>2.5284764074950505E-2</v>
      </c>
      <c r="Q193" s="56">
        <v>1.356605044543624E-2</v>
      </c>
      <c r="R193" s="9">
        <f>IF(INDEX('Pace of change parameters'!$E$29:$I$29,1,$B$6)=1,D193*(1+P193),D193)</f>
        <v>184707.10081763047</v>
      </c>
      <c r="S193" s="102">
        <f>IF(P193&lt;INDEX('Pace of change parameters'!$E$22:$I$22,1,$B$6),INDEX('Pace of change parameters'!$E$22:$I$22,1,$B$6),P193)</f>
        <v>2.5284764074950505E-2</v>
      </c>
      <c r="T193" s="131">
        <v>1.356605044543624E-2</v>
      </c>
      <c r="U193" s="116">
        <f t="shared" si="19"/>
        <v>184707.10081763047</v>
      </c>
      <c r="V193" s="130">
        <f>IF(J193&gt;INDEX('Pace of change parameters'!$E$24:$I$24,1,$B$6),0,IF(J193&lt;INDEX('Pace of change parameters'!$E$23:$I$23,1,$B$6),1,(J193-INDEX('Pace of change parameters'!$E$24:$I$24,1,$B$6))/(INDEX('Pace of change parameters'!$E$23:$I$23,1,$B$6)-INDEX('Pace of change parameters'!$E$24:$I$24,1,$B$6))))</f>
        <v>1</v>
      </c>
      <c r="W193" s="131">
        <f>MIN(S193, S193+(INDEX('Pace of change parameters'!$E$25:$I$25,1,$B$6)-S193)*(1-V193))</f>
        <v>2.5284764074950505E-2</v>
      </c>
      <c r="X193" s="131">
        <v>1.356605044543624E-2</v>
      </c>
      <c r="Y193" s="107">
        <f t="shared" si="20"/>
        <v>184707.10081763047</v>
      </c>
      <c r="Z193" s="96">
        <v>0</v>
      </c>
      <c r="AA193" s="98">
        <f t="shared" si="23"/>
        <v>185482.48751704328</v>
      </c>
      <c r="AB193" s="98">
        <f>IF(INDEX('Pace of change parameters'!$E$27:$I$27,1,$B$6)=1,MAX(AA193,Y193),Y193)</f>
        <v>184707.10081763047</v>
      </c>
      <c r="AC193" s="96">
        <f t="shared" si="21"/>
        <v>2.5284764074950505E-2</v>
      </c>
      <c r="AD193" s="142">
        <v>1.356605044543624E-2</v>
      </c>
      <c r="AE193" s="55">
        <f>IF(ROUND(AB193,0)/D193 &gt; (1+'Pace of change parameters'!$H$25), ROUND(AB193,0), ROUNDUP(AB193,0))</f>
        <v>184707</v>
      </c>
      <c r="AF193" s="55">
        <v>1158.7437510458756</v>
      </c>
      <c r="AG193" s="16">
        <f t="shared" si="26"/>
        <v>2.528420444957602E-2</v>
      </c>
      <c r="AH193" s="16">
        <f t="shared" si="26"/>
        <v>1.356549721642053E-2</v>
      </c>
      <c r="AI193" s="55"/>
      <c r="AJ193" s="55">
        <v>185482.48751704328</v>
      </c>
      <c r="AK193" s="55">
        <v>1163.6087064313672</v>
      </c>
      <c r="AL193" s="16">
        <f t="shared" si="27"/>
        <v>-4.1809204061489247E-3</v>
      </c>
      <c r="AM193" s="57">
        <f t="shared" si="27"/>
        <v>-4.1809204061490357E-3</v>
      </c>
      <c r="AN193" s="10"/>
    </row>
    <row r="194" spans="1:40" x14ac:dyDescent="0.2">
      <c r="A194" s="188" t="s">
        <v>435</v>
      </c>
      <c r="B194" s="188" t="s">
        <v>436</v>
      </c>
      <c r="D194" s="67">
        <v>265945</v>
      </c>
      <c r="E194" s="72">
        <v>1236.1188625887755</v>
      </c>
      <c r="F194" s="54"/>
      <c r="G194" s="87">
        <v>274992.39674370206</v>
      </c>
      <c r="H194" s="80">
        <v>1271.7580929524927</v>
      </c>
      <c r="I194" s="89"/>
      <c r="J194" s="102">
        <f t="shared" si="25"/>
        <v>-3.2900534163256889E-2</v>
      </c>
      <c r="K194" s="125">
        <f t="shared" si="25"/>
        <v>-2.8023592349216142E-2</v>
      </c>
      <c r="L194" s="102">
        <v>1.8677316480965267E-2</v>
      </c>
      <c r="M194" s="96">
        <f>INDEX('Pace of change parameters'!$E$20:$I$20,1,$B$6)</f>
        <v>1.356605044543624E-2</v>
      </c>
      <c r="N194" s="107">
        <f>IF(INDEX('Pace of change parameters'!$E$28:$I$28,1,$B$6)=1,(1+L194)*D194,D194)</f>
        <v>270912.13893153029</v>
      </c>
      <c r="O194" s="93">
        <f>IF(K194&lt;INDEX('Pace of change parameters'!$E$16:$I$16,1,$B$6),1,IF(K194&gt;INDEX('Pace of change parameters'!$E$17:$I$17,1,$B$6),0,(K194-INDEX('Pace of change parameters'!$E$17:$I$17,1,$B$6))/(INDEX('Pace of change parameters'!$E$16:$I$16,1,$B$6)-INDEX('Pace of change parameters'!$E$17:$I$17,1,$B$6))))</f>
        <v>0</v>
      </c>
      <c r="P194" s="56">
        <v>1.8677316480965267E-2</v>
      </c>
      <c r="Q194" s="56">
        <v>1.356605044543624E-2</v>
      </c>
      <c r="R194" s="9">
        <f>IF(INDEX('Pace of change parameters'!$E$29:$I$29,1,$B$6)=1,D194*(1+P194),D194)</f>
        <v>270912.13893153029</v>
      </c>
      <c r="S194" s="102">
        <f>IF(P194&lt;INDEX('Pace of change parameters'!$E$22:$I$22,1,$B$6),INDEX('Pace of change parameters'!$E$22:$I$22,1,$B$6),P194)</f>
        <v>2.0783552784106655E-2</v>
      </c>
      <c r="T194" s="131">
        <v>1.5661718599169649E-2</v>
      </c>
      <c r="U194" s="116">
        <f t="shared" si="19"/>
        <v>271472.28194516926</v>
      </c>
      <c r="V194" s="130">
        <f>IF(J194&gt;INDEX('Pace of change parameters'!$E$24:$I$24,1,$B$6),0,IF(J194&lt;INDEX('Pace of change parameters'!$E$23:$I$23,1,$B$6),1,(J194-INDEX('Pace of change parameters'!$E$24:$I$24,1,$B$6))/(INDEX('Pace of change parameters'!$E$23:$I$23,1,$B$6)-INDEX('Pace of change parameters'!$E$24:$I$24,1,$B$6))))</f>
        <v>1</v>
      </c>
      <c r="W194" s="131">
        <f>MIN(S194, S194+(INDEX('Pace of change parameters'!$E$25:$I$25,1,$B$6)-S194)*(1-V194))</f>
        <v>2.0783552784106655E-2</v>
      </c>
      <c r="X194" s="131">
        <v>1.5661718599169649E-2</v>
      </c>
      <c r="Y194" s="107">
        <f t="shared" si="20"/>
        <v>271472.28194516926</v>
      </c>
      <c r="Z194" s="96">
        <v>0</v>
      </c>
      <c r="AA194" s="98">
        <f t="shared" si="23"/>
        <v>281048.05167842325</v>
      </c>
      <c r="AB194" s="98">
        <f>IF(INDEX('Pace of change parameters'!$E$27:$I$27,1,$B$6)=1,MAX(AA194,Y194),Y194)</f>
        <v>271472.28194516926</v>
      </c>
      <c r="AC194" s="96">
        <f t="shared" si="21"/>
        <v>2.0783552784106707E-2</v>
      </c>
      <c r="AD194" s="142">
        <v>1.5661718599169649E-2</v>
      </c>
      <c r="AE194" s="55">
        <f>IF(ROUND(AB194,0)/D194 &gt; (1+'Pace of change parameters'!$H$25), ROUND(AB194,0), ROUNDUP(AB194,0))</f>
        <v>271472</v>
      </c>
      <c r="AF194" s="55">
        <v>1255.4773044571677</v>
      </c>
      <c r="AG194" s="16">
        <f t="shared" si="26"/>
        <v>2.0782492620654569E-2</v>
      </c>
      <c r="AH194" s="16">
        <f t="shared" si="26"/>
        <v>1.5660663755142634E-2</v>
      </c>
      <c r="AI194" s="55"/>
      <c r="AJ194" s="55">
        <v>281048.05167842325</v>
      </c>
      <c r="AK194" s="55">
        <v>1299.7636969712</v>
      </c>
      <c r="AL194" s="16">
        <f t="shared" si="27"/>
        <v>-3.407264921864761E-2</v>
      </c>
      <c r="AM194" s="57">
        <f t="shared" si="27"/>
        <v>-3.407264921864761E-2</v>
      </c>
      <c r="AN194" s="10"/>
    </row>
    <row r="195" spans="1:40" x14ac:dyDescent="0.2">
      <c r="A195" s="188" t="s">
        <v>437</v>
      </c>
      <c r="B195" s="188" t="s">
        <v>438</v>
      </c>
      <c r="D195" s="67">
        <v>284362</v>
      </c>
      <c r="E195" s="72">
        <v>1399.8002306814712</v>
      </c>
      <c r="F195" s="54"/>
      <c r="G195" s="87">
        <v>270429.98114966351</v>
      </c>
      <c r="H195" s="80">
        <v>1324.6630990333624</v>
      </c>
      <c r="I195" s="89"/>
      <c r="J195" s="102">
        <f t="shared" si="25"/>
        <v>5.1518026185958021E-2</v>
      </c>
      <c r="K195" s="125">
        <f t="shared" si="25"/>
        <v>5.672169150249462E-2</v>
      </c>
      <c r="L195" s="102">
        <v>1.858190216778155E-2</v>
      </c>
      <c r="M195" s="96">
        <f>INDEX('Pace of change parameters'!$E$20:$I$20,1,$B$6)</f>
        <v>1.356605044543624E-2</v>
      </c>
      <c r="N195" s="107">
        <f>IF(INDEX('Pace of change parameters'!$E$28:$I$28,1,$B$6)=1,(1+L195)*D195,D195)</f>
        <v>289645.98686423467</v>
      </c>
      <c r="O195" s="93">
        <f>IF(K195&lt;INDEX('Pace of change parameters'!$E$16:$I$16,1,$B$6),1,IF(K195&gt;INDEX('Pace of change parameters'!$E$17:$I$17,1,$B$6),0,(K195-INDEX('Pace of change parameters'!$E$17:$I$17,1,$B$6))/(INDEX('Pace of change parameters'!$E$16:$I$16,1,$B$6)-INDEX('Pace of change parameters'!$E$17:$I$17,1,$B$6))))</f>
        <v>0</v>
      </c>
      <c r="P195" s="56">
        <v>1.858190216778155E-2</v>
      </c>
      <c r="Q195" s="56">
        <v>1.356605044543624E-2</v>
      </c>
      <c r="R195" s="9">
        <f>IF(INDEX('Pace of change parameters'!$E$29:$I$29,1,$B$6)=1,D195*(1+P195),D195)</f>
        <v>289645.98686423467</v>
      </c>
      <c r="S195" s="102">
        <f>IF(P195&lt;INDEX('Pace of change parameters'!$E$22:$I$22,1,$B$6),INDEX('Pace of change parameters'!$E$22:$I$22,1,$B$6),P195)</f>
        <v>2.0783552784106655E-2</v>
      </c>
      <c r="T195" s="131">
        <v>1.5756859368017961E-2</v>
      </c>
      <c r="U195" s="116">
        <f t="shared" si="19"/>
        <v>290272.05263679416</v>
      </c>
      <c r="V195" s="130">
        <f>IF(J195&gt;INDEX('Pace of change parameters'!$E$24:$I$24,1,$B$6),0,IF(J195&lt;INDEX('Pace of change parameters'!$E$23:$I$23,1,$B$6),1,(J195-INDEX('Pace of change parameters'!$E$24:$I$24,1,$B$6))/(INDEX('Pace of change parameters'!$E$23:$I$23,1,$B$6)-INDEX('Pace of change parameters'!$E$24:$I$24,1,$B$6))))</f>
        <v>0.96963947628083968</v>
      </c>
      <c r="W195" s="131">
        <f>MIN(S195, S195+(INDEX('Pace of change parameters'!$E$25:$I$25,1,$B$6)-S195)*(1-V195))</f>
        <v>2.0158125995491952E-2</v>
      </c>
      <c r="X195" s="131">
        <v>1.5134512398540245E-2</v>
      </c>
      <c r="Y195" s="107">
        <f t="shared" si="20"/>
        <v>290094.20502433006</v>
      </c>
      <c r="Z195" s="96">
        <v>0</v>
      </c>
      <c r="AA195" s="98">
        <f t="shared" si="23"/>
        <v>276385.16634473571</v>
      </c>
      <c r="AB195" s="98">
        <f>IF(INDEX('Pace of change parameters'!$E$27:$I$27,1,$B$6)=1,MAX(AA195,Y195),Y195)</f>
        <v>290094.20502433006</v>
      </c>
      <c r="AC195" s="96">
        <f t="shared" si="21"/>
        <v>2.0158125995491938E-2</v>
      </c>
      <c r="AD195" s="142">
        <v>1.5134512398540245E-2</v>
      </c>
      <c r="AE195" s="55">
        <f>IF(ROUND(AB195,0)/D195 &gt; (1+'Pace of change parameters'!$H$25), ROUND(AB195,0), ROUNDUP(AB195,0))</f>
        <v>290094</v>
      </c>
      <c r="AF195" s="55">
        <v>1420.984520345452</v>
      </c>
      <c r="AG195" s="16">
        <f t="shared" si="26"/>
        <v>2.0157404997854789E-2</v>
      </c>
      <c r="AH195" s="16">
        <f t="shared" si="26"/>
        <v>1.5133794951346369E-2</v>
      </c>
      <c r="AI195" s="55"/>
      <c r="AJ195" s="55">
        <v>276385.16634473571</v>
      </c>
      <c r="AK195" s="55">
        <v>1353.8337333035922</v>
      </c>
      <c r="AL195" s="16">
        <f t="shared" si="27"/>
        <v>4.9600468203728543E-2</v>
      </c>
      <c r="AM195" s="57">
        <f t="shared" si="27"/>
        <v>4.9600468203728321E-2</v>
      </c>
      <c r="AN195" s="10"/>
    </row>
    <row r="196" spans="1:40" x14ac:dyDescent="0.2">
      <c r="A196" s="188" t="s">
        <v>439</v>
      </c>
      <c r="B196" s="188" t="s">
        <v>440</v>
      </c>
      <c r="D196" s="67">
        <v>138703</v>
      </c>
      <c r="E196" s="72">
        <v>992.64091047789032</v>
      </c>
      <c r="F196" s="54"/>
      <c r="G196" s="87">
        <v>143258.19220750101</v>
      </c>
      <c r="H196" s="80">
        <v>1021.7324346380443</v>
      </c>
      <c r="I196" s="89"/>
      <c r="J196" s="102">
        <f t="shared" si="25"/>
        <v>-3.1797080064385308E-2</v>
      </c>
      <c r="K196" s="125">
        <f t="shared" si="25"/>
        <v>-2.8472742152361952E-2</v>
      </c>
      <c r="L196" s="102">
        <v>1.7046143283887316E-2</v>
      </c>
      <c r="M196" s="96">
        <f>INDEX('Pace of change parameters'!$E$20:$I$20,1,$B$6)</f>
        <v>1.356605044543624E-2</v>
      </c>
      <c r="N196" s="107">
        <f>IF(INDEX('Pace of change parameters'!$E$28:$I$28,1,$B$6)=1,(1+L196)*D196,D196)</f>
        <v>141067.35121190501</v>
      </c>
      <c r="O196" s="93">
        <f>IF(K196&lt;INDEX('Pace of change parameters'!$E$16:$I$16,1,$B$6),1,IF(K196&gt;INDEX('Pace of change parameters'!$E$17:$I$17,1,$B$6),0,(K196-INDEX('Pace of change parameters'!$E$17:$I$17,1,$B$6))/(INDEX('Pace of change parameters'!$E$16:$I$16,1,$B$6)-INDEX('Pace of change parameters'!$E$17:$I$17,1,$B$6))))</f>
        <v>0</v>
      </c>
      <c r="P196" s="56">
        <v>1.7046143283887316E-2</v>
      </c>
      <c r="Q196" s="56">
        <v>1.356605044543624E-2</v>
      </c>
      <c r="R196" s="9">
        <f>IF(INDEX('Pace of change parameters'!$E$29:$I$29,1,$B$6)=1,D196*(1+P196),D196)</f>
        <v>141067.35121190501</v>
      </c>
      <c r="S196" s="102">
        <f>IF(P196&lt;INDEX('Pace of change parameters'!$E$22:$I$22,1,$B$6),INDEX('Pace of change parameters'!$E$22:$I$22,1,$B$6),P196)</f>
        <v>2.0783552784106655E-2</v>
      </c>
      <c r="T196" s="131">
        <v>1.7290671408850322E-2</v>
      </c>
      <c r="U196" s="116">
        <f t="shared" si="19"/>
        <v>141585.74112181395</v>
      </c>
      <c r="V196" s="130">
        <f>IF(J196&gt;INDEX('Pace of change parameters'!$E$24:$I$24,1,$B$6),0,IF(J196&lt;INDEX('Pace of change parameters'!$E$23:$I$23,1,$B$6),1,(J196-INDEX('Pace of change parameters'!$E$24:$I$24,1,$B$6))/(INDEX('Pace of change parameters'!$E$23:$I$23,1,$B$6)-INDEX('Pace of change parameters'!$E$24:$I$24,1,$B$6))))</f>
        <v>1</v>
      </c>
      <c r="W196" s="131">
        <f>MIN(S196, S196+(INDEX('Pace of change parameters'!$E$25:$I$25,1,$B$6)-S196)*(1-V196))</f>
        <v>2.0783552784106655E-2</v>
      </c>
      <c r="X196" s="131">
        <v>1.7290671408850322E-2</v>
      </c>
      <c r="Y196" s="107">
        <f t="shared" si="20"/>
        <v>141585.74112181395</v>
      </c>
      <c r="Z196" s="96">
        <v>0</v>
      </c>
      <c r="AA196" s="98">
        <f t="shared" si="23"/>
        <v>146412.9055335903</v>
      </c>
      <c r="AB196" s="98">
        <f>IF(INDEX('Pace of change parameters'!$E$27:$I$27,1,$B$6)=1,MAX(AA196,Y196),Y196)</f>
        <v>141585.74112181395</v>
      </c>
      <c r="AC196" s="96">
        <f t="shared" si="21"/>
        <v>2.0783552784106707E-2</v>
      </c>
      <c r="AD196" s="142">
        <v>1.7290671408850322E-2</v>
      </c>
      <c r="AE196" s="55">
        <f>IF(ROUND(AB196,0)/D196 &gt; (1+'Pace of change parameters'!$H$25), ROUND(AB196,0), ROUNDUP(AB196,0))</f>
        <v>141586</v>
      </c>
      <c r="AF196" s="55">
        <v>1009.8061846342886</v>
      </c>
      <c r="AG196" s="16">
        <f t="shared" si="26"/>
        <v>2.0785419205064048E-2</v>
      </c>
      <c r="AH196" s="16">
        <f t="shared" si="26"/>
        <v>1.7292531443353854E-2</v>
      </c>
      <c r="AI196" s="55"/>
      <c r="AJ196" s="55">
        <v>146412.9055335903</v>
      </c>
      <c r="AK196" s="55">
        <v>1044.2321805693734</v>
      </c>
      <c r="AL196" s="16">
        <f t="shared" si="27"/>
        <v>-3.2967760020873982E-2</v>
      </c>
      <c r="AM196" s="57">
        <f t="shared" si="27"/>
        <v>-3.296776002087376E-2</v>
      </c>
      <c r="AN196" s="10"/>
    </row>
    <row r="197" spans="1:40" x14ac:dyDescent="0.2">
      <c r="A197" s="188" t="s">
        <v>441</v>
      </c>
      <c r="B197" s="188" t="s">
        <v>442</v>
      </c>
      <c r="D197" s="67">
        <v>327939</v>
      </c>
      <c r="E197" s="72">
        <v>1171.996610245546</v>
      </c>
      <c r="F197" s="54"/>
      <c r="G197" s="87">
        <v>343572.48286622512</v>
      </c>
      <c r="H197" s="80">
        <v>1221.7389860766896</v>
      </c>
      <c r="I197" s="89"/>
      <c r="J197" s="102">
        <f t="shared" si="25"/>
        <v>-4.5502721102121058E-2</v>
      </c>
      <c r="K197" s="125">
        <f t="shared" si="25"/>
        <v>-4.0714404957215011E-2</v>
      </c>
      <c r="L197" s="102">
        <v>1.8650690067332665E-2</v>
      </c>
      <c r="M197" s="96">
        <f>INDEX('Pace of change parameters'!$E$20:$I$20,1,$B$6)</f>
        <v>1.356605044543624E-2</v>
      </c>
      <c r="N197" s="107">
        <f>IF(INDEX('Pace of change parameters'!$E$28:$I$28,1,$B$6)=1,(1+L197)*D197,D197)</f>
        <v>334055.28864999098</v>
      </c>
      <c r="O197" s="93">
        <f>IF(K197&lt;INDEX('Pace of change parameters'!$E$16:$I$16,1,$B$6),1,IF(K197&gt;INDEX('Pace of change parameters'!$E$17:$I$17,1,$B$6),0,(K197-INDEX('Pace of change parameters'!$E$17:$I$17,1,$B$6))/(INDEX('Pace of change parameters'!$E$16:$I$16,1,$B$6)-INDEX('Pace of change parameters'!$E$17:$I$17,1,$B$6))))</f>
        <v>0</v>
      </c>
      <c r="P197" s="56">
        <v>1.8650690067332665E-2</v>
      </c>
      <c r="Q197" s="56">
        <v>1.356605044543624E-2</v>
      </c>
      <c r="R197" s="9">
        <f>IF(INDEX('Pace of change parameters'!$E$29:$I$29,1,$B$6)=1,D197*(1+P197),D197)</f>
        <v>334055.28864999098</v>
      </c>
      <c r="S197" s="102">
        <f>IF(P197&lt;INDEX('Pace of change parameters'!$E$22:$I$22,1,$B$6),INDEX('Pace of change parameters'!$E$22:$I$22,1,$B$6),P197)</f>
        <v>2.0783552784106655E-2</v>
      </c>
      <c r="T197" s="131">
        <v>1.568826688436098E-2</v>
      </c>
      <c r="U197" s="116">
        <f t="shared" si="19"/>
        <v>334754.73751646717</v>
      </c>
      <c r="V197" s="130">
        <f>IF(J197&gt;INDEX('Pace of change parameters'!$E$24:$I$24,1,$B$6),0,IF(J197&lt;INDEX('Pace of change parameters'!$E$23:$I$23,1,$B$6),1,(J197-INDEX('Pace of change parameters'!$E$24:$I$24,1,$B$6))/(INDEX('Pace of change parameters'!$E$23:$I$23,1,$B$6)-INDEX('Pace of change parameters'!$E$24:$I$24,1,$B$6))))</f>
        <v>1</v>
      </c>
      <c r="W197" s="131">
        <f>MIN(S197, S197+(INDEX('Pace of change parameters'!$E$25:$I$25,1,$B$6)-S197)*(1-V197))</f>
        <v>2.0783552784106655E-2</v>
      </c>
      <c r="X197" s="131">
        <v>1.568826688436098E-2</v>
      </c>
      <c r="Y197" s="107">
        <f t="shared" si="20"/>
        <v>334754.73751646717</v>
      </c>
      <c r="Z197" s="96">
        <v>0</v>
      </c>
      <c r="AA197" s="98">
        <f t="shared" si="23"/>
        <v>351138.35169001808</v>
      </c>
      <c r="AB197" s="98">
        <f>IF(INDEX('Pace of change parameters'!$E$27:$I$27,1,$B$6)=1,MAX(AA197,Y197),Y197)</f>
        <v>334754.73751646717</v>
      </c>
      <c r="AC197" s="96">
        <f t="shared" si="21"/>
        <v>2.0783552784106707E-2</v>
      </c>
      <c r="AD197" s="142">
        <v>1.568826688436098E-2</v>
      </c>
      <c r="AE197" s="55">
        <f>IF(ROUND(AB197,0)/D197 &gt; (1+'Pace of change parameters'!$H$25), ROUND(AB197,0), ROUNDUP(AB197,0))</f>
        <v>334755</v>
      </c>
      <c r="AF197" s="55">
        <v>1190.3841392424483</v>
      </c>
      <c r="AG197" s="16">
        <f t="shared" si="26"/>
        <v>2.0784353187635496E-2</v>
      </c>
      <c r="AH197" s="16">
        <f t="shared" si="26"/>
        <v>1.5689063292640304E-2</v>
      </c>
      <c r="AI197" s="55"/>
      <c r="AJ197" s="55">
        <v>351138.35169001808</v>
      </c>
      <c r="AK197" s="55">
        <v>1248.6431107273506</v>
      </c>
      <c r="AL197" s="16">
        <f t="shared" si="27"/>
        <v>-4.6657824789475444E-2</v>
      </c>
      <c r="AM197" s="57">
        <f t="shared" si="27"/>
        <v>-4.6657824789475444E-2</v>
      </c>
      <c r="AN197" s="10"/>
    </row>
    <row r="198" spans="1:40" x14ac:dyDescent="0.2">
      <c r="A198" s="188" t="s">
        <v>443</v>
      </c>
      <c r="B198" s="188" t="s">
        <v>444</v>
      </c>
      <c r="D198" s="67">
        <v>363499</v>
      </c>
      <c r="E198" s="72">
        <v>1168.9760269548249</v>
      </c>
      <c r="F198" s="54"/>
      <c r="G198" s="87">
        <v>373640.23605285742</v>
      </c>
      <c r="H198" s="80">
        <v>1191.0659600084148</v>
      </c>
      <c r="I198" s="89"/>
      <c r="J198" s="102">
        <f t="shared" si="25"/>
        <v>-2.714171300176238E-2</v>
      </c>
      <c r="K198" s="125">
        <f t="shared" si="25"/>
        <v>-1.854635578153363E-2</v>
      </c>
      <c r="L198" s="102">
        <v>2.2521067210268475E-2</v>
      </c>
      <c r="M198" s="96">
        <f>INDEX('Pace of change parameters'!$E$20:$I$20,1,$B$6)</f>
        <v>1.356605044543624E-2</v>
      </c>
      <c r="N198" s="107">
        <f>IF(INDEX('Pace of change parameters'!$E$28:$I$28,1,$B$6)=1,(1+L198)*D198,D198)</f>
        <v>371685.38540986535</v>
      </c>
      <c r="O198" s="93">
        <f>IF(K198&lt;INDEX('Pace of change parameters'!$E$16:$I$16,1,$B$6),1,IF(K198&gt;INDEX('Pace of change parameters'!$E$17:$I$17,1,$B$6),0,(K198-INDEX('Pace of change parameters'!$E$17:$I$17,1,$B$6))/(INDEX('Pace of change parameters'!$E$16:$I$16,1,$B$6)-INDEX('Pace of change parameters'!$E$17:$I$17,1,$B$6))))</f>
        <v>0</v>
      </c>
      <c r="P198" s="56">
        <v>2.2521067210268475E-2</v>
      </c>
      <c r="Q198" s="56">
        <v>1.356605044543624E-2</v>
      </c>
      <c r="R198" s="9">
        <f>IF(INDEX('Pace of change parameters'!$E$29:$I$29,1,$B$6)=1,D198*(1+P198),D198)</f>
        <v>371685.38540986535</v>
      </c>
      <c r="S198" s="102">
        <f>IF(P198&lt;INDEX('Pace of change parameters'!$E$22:$I$22,1,$B$6),INDEX('Pace of change parameters'!$E$22:$I$22,1,$B$6),P198)</f>
        <v>2.2521067210268475E-2</v>
      </c>
      <c r="T198" s="131">
        <v>1.356605044543624E-2</v>
      </c>
      <c r="U198" s="116">
        <f t="shared" si="19"/>
        <v>371685.38540986535</v>
      </c>
      <c r="V198" s="130">
        <f>IF(J198&gt;INDEX('Pace of change parameters'!$E$24:$I$24,1,$B$6),0,IF(J198&lt;INDEX('Pace of change parameters'!$E$23:$I$23,1,$B$6),1,(J198-INDEX('Pace of change parameters'!$E$24:$I$24,1,$B$6))/(INDEX('Pace of change parameters'!$E$23:$I$23,1,$B$6)-INDEX('Pace of change parameters'!$E$24:$I$24,1,$B$6))))</f>
        <v>1</v>
      </c>
      <c r="W198" s="131">
        <f>MIN(S198, S198+(INDEX('Pace of change parameters'!$E$25:$I$25,1,$B$6)-S198)*(1-V198))</f>
        <v>2.2521067210268475E-2</v>
      </c>
      <c r="X198" s="131">
        <v>1.356605044543624E-2</v>
      </c>
      <c r="Y198" s="107">
        <f t="shared" si="20"/>
        <v>371685.38540986535</v>
      </c>
      <c r="Z198" s="96">
        <v>0</v>
      </c>
      <c r="AA198" s="98">
        <f t="shared" si="23"/>
        <v>381868.23204858921</v>
      </c>
      <c r="AB198" s="98">
        <f>IF(INDEX('Pace of change parameters'!$E$27:$I$27,1,$B$6)=1,MAX(AA198,Y198),Y198)</f>
        <v>371685.38540986535</v>
      </c>
      <c r="AC198" s="96">
        <f t="shared" si="21"/>
        <v>2.2521067210268475E-2</v>
      </c>
      <c r="AD198" s="142">
        <v>1.356605044543624E-2</v>
      </c>
      <c r="AE198" s="55">
        <f>IF(ROUND(AB198,0)/D198 &gt; (1+'Pace of change parameters'!$H$25), ROUND(AB198,0), ROUNDUP(AB198,0))</f>
        <v>371685</v>
      </c>
      <c r="AF198" s="55">
        <v>1184.8331861215836</v>
      </c>
      <c r="AG198" s="16">
        <f t="shared" si="26"/>
        <v>2.2520006932618797E-2</v>
      </c>
      <c r="AH198" s="16">
        <f t="shared" si="26"/>
        <v>1.3564999453467452E-2</v>
      </c>
      <c r="AI198" s="55"/>
      <c r="AJ198" s="55">
        <v>381868.23204858921</v>
      </c>
      <c r="AK198" s="55">
        <v>1217.294628668755</v>
      </c>
      <c r="AL198" s="16">
        <f t="shared" si="27"/>
        <v>-2.6666874052234557E-2</v>
      </c>
      <c r="AM198" s="57">
        <f t="shared" si="27"/>
        <v>-2.6666874052234557E-2</v>
      </c>
      <c r="AN198" s="10"/>
    </row>
    <row r="199" spans="1:40" x14ac:dyDescent="0.2">
      <c r="A199" s="188" t="s">
        <v>445</v>
      </c>
      <c r="B199" s="188" t="s">
        <v>446</v>
      </c>
      <c r="D199" s="67">
        <v>117652</v>
      </c>
      <c r="E199" s="72">
        <v>1222.7395377450237</v>
      </c>
      <c r="F199" s="54"/>
      <c r="G199" s="87">
        <v>118041.62685685598</v>
      </c>
      <c r="H199" s="80">
        <v>1220.4967583255984</v>
      </c>
      <c r="I199" s="89"/>
      <c r="J199" s="102">
        <f t="shared" si="25"/>
        <v>-3.3007581073790648E-3</v>
      </c>
      <c r="K199" s="125">
        <f t="shared" si="25"/>
        <v>1.8375955561751312E-3</v>
      </c>
      <c r="L199" s="102">
        <v>1.8791358752755505E-2</v>
      </c>
      <c r="M199" s="96">
        <f>INDEX('Pace of change parameters'!$E$20:$I$20,1,$B$6)</f>
        <v>1.356605044543624E-2</v>
      </c>
      <c r="N199" s="107">
        <f>IF(INDEX('Pace of change parameters'!$E$28:$I$28,1,$B$6)=1,(1+L199)*D199,D199)</f>
        <v>119862.84093997919</v>
      </c>
      <c r="O199" s="93">
        <f>IF(K199&lt;INDEX('Pace of change parameters'!$E$16:$I$16,1,$B$6),1,IF(K199&gt;INDEX('Pace of change parameters'!$E$17:$I$17,1,$B$6),0,(K199-INDEX('Pace of change parameters'!$E$17:$I$17,1,$B$6))/(INDEX('Pace of change parameters'!$E$16:$I$16,1,$B$6)-INDEX('Pace of change parameters'!$E$17:$I$17,1,$B$6))))</f>
        <v>0</v>
      </c>
      <c r="P199" s="56">
        <v>1.8791358752755505E-2</v>
      </c>
      <c r="Q199" s="56">
        <v>1.356605044543624E-2</v>
      </c>
      <c r="R199" s="9">
        <f>IF(INDEX('Pace of change parameters'!$E$29:$I$29,1,$B$6)=1,D199*(1+P199),D199)</f>
        <v>119862.84093997919</v>
      </c>
      <c r="S199" s="102">
        <f>IF(P199&lt;INDEX('Pace of change parameters'!$E$22:$I$22,1,$B$6),INDEX('Pace of change parameters'!$E$22:$I$22,1,$B$6),P199)</f>
        <v>2.0783552784106655E-2</v>
      </c>
      <c r="T199" s="131">
        <v>1.5548026655510805E-2</v>
      </c>
      <c r="U199" s="116">
        <f t="shared" si="19"/>
        <v>120097.22655215573</v>
      </c>
      <c r="V199" s="130">
        <f>IF(J199&gt;INDEX('Pace of change parameters'!$E$24:$I$24,1,$B$6),0,IF(J199&lt;INDEX('Pace of change parameters'!$E$23:$I$23,1,$B$6),1,(J199-INDEX('Pace of change parameters'!$E$24:$I$24,1,$B$6))/(INDEX('Pace of change parameters'!$E$23:$I$23,1,$B$6)-INDEX('Pace of change parameters'!$E$24:$I$24,1,$B$6))))</f>
        <v>1</v>
      </c>
      <c r="W199" s="131">
        <f>MIN(S199, S199+(INDEX('Pace of change parameters'!$E$25:$I$25,1,$B$6)-S199)*(1-V199))</f>
        <v>2.0783552784106655E-2</v>
      </c>
      <c r="X199" s="131">
        <v>1.5548026655510805E-2</v>
      </c>
      <c r="Y199" s="107">
        <f t="shared" si="20"/>
        <v>120097.22655215573</v>
      </c>
      <c r="Z199" s="96">
        <v>0</v>
      </c>
      <c r="AA199" s="98">
        <f t="shared" si="23"/>
        <v>120641.04185393482</v>
      </c>
      <c r="AB199" s="98">
        <f>IF(INDEX('Pace of change parameters'!$E$27:$I$27,1,$B$6)=1,MAX(AA199,Y199),Y199)</f>
        <v>120097.22655215573</v>
      </c>
      <c r="AC199" s="96">
        <f t="shared" si="21"/>
        <v>2.0783552784106707E-2</v>
      </c>
      <c r="AD199" s="142">
        <v>1.5548026655510805E-2</v>
      </c>
      <c r="AE199" s="55">
        <f>IF(ROUND(AB199,0)/D199 &gt; (1+'Pace of change parameters'!$H$25), ROUND(AB199,0), ROUNDUP(AB199,0))</f>
        <v>120097</v>
      </c>
      <c r="AF199" s="55">
        <v>1241.7483822243339</v>
      </c>
      <c r="AG199" s="16">
        <f t="shared" si="26"/>
        <v>2.0781627171658767E-2</v>
      </c>
      <c r="AH199" s="16">
        <f t="shared" si="26"/>
        <v>1.5546110919391953E-2</v>
      </c>
      <c r="AI199" s="55"/>
      <c r="AJ199" s="55">
        <v>120641.04185393482</v>
      </c>
      <c r="AK199" s="55">
        <v>1247.3735276649852</v>
      </c>
      <c r="AL199" s="16">
        <f t="shared" si="27"/>
        <v>-4.5095918070195973E-3</v>
      </c>
      <c r="AM199" s="57">
        <f t="shared" si="27"/>
        <v>-4.5095918070197083E-3</v>
      </c>
      <c r="AN199" s="10"/>
    </row>
    <row r="200" spans="1:40" x14ac:dyDescent="0.2">
      <c r="A200" s="188" t="s">
        <v>447</v>
      </c>
      <c r="B200" s="188" t="s">
        <v>448</v>
      </c>
      <c r="D200" s="67">
        <v>145897</v>
      </c>
      <c r="E200" s="72">
        <v>1290.8997147441203</v>
      </c>
      <c r="F200" s="54"/>
      <c r="G200" s="87">
        <v>147859.11212888753</v>
      </c>
      <c r="H200" s="80">
        <v>1293.6968256849045</v>
      </c>
      <c r="I200" s="89"/>
      <c r="J200" s="102">
        <f t="shared" si="25"/>
        <v>-1.32701468353007E-2</v>
      </c>
      <c r="K200" s="125">
        <f t="shared" si="25"/>
        <v>-2.1621069830665141E-3</v>
      </c>
      <c r="L200" s="102">
        <v>2.4976196844787246E-2</v>
      </c>
      <c r="M200" s="96">
        <f>INDEX('Pace of change parameters'!$E$20:$I$20,1,$B$6)</f>
        <v>1.356605044543624E-2</v>
      </c>
      <c r="N200" s="107">
        <f>IF(INDEX('Pace of change parameters'!$E$28:$I$28,1,$B$6)=1,(1+L200)*D200,D200)</f>
        <v>149540.95219106393</v>
      </c>
      <c r="O200" s="93">
        <f>IF(K200&lt;INDEX('Pace of change parameters'!$E$16:$I$16,1,$B$6),1,IF(K200&gt;INDEX('Pace of change parameters'!$E$17:$I$17,1,$B$6),0,(K200-INDEX('Pace of change parameters'!$E$17:$I$17,1,$B$6))/(INDEX('Pace of change parameters'!$E$16:$I$16,1,$B$6)-INDEX('Pace of change parameters'!$E$17:$I$17,1,$B$6))))</f>
        <v>0</v>
      </c>
      <c r="P200" s="56">
        <v>2.4976196844787246E-2</v>
      </c>
      <c r="Q200" s="56">
        <v>1.356605044543624E-2</v>
      </c>
      <c r="R200" s="9">
        <f>IF(INDEX('Pace of change parameters'!$E$29:$I$29,1,$B$6)=1,D200*(1+P200),D200)</f>
        <v>149540.95219106393</v>
      </c>
      <c r="S200" s="102">
        <f>IF(P200&lt;INDEX('Pace of change parameters'!$E$22:$I$22,1,$B$6),INDEX('Pace of change parameters'!$E$22:$I$22,1,$B$6),P200)</f>
        <v>2.4976196844787246E-2</v>
      </c>
      <c r="T200" s="131">
        <v>1.356605044543624E-2</v>
      </c>
      <c r="U200" s="116">
        <f t="shared" si="19"/>
        <v>149540.95219106393</v>
      </c>
      <c r="V200" s="130">
        <f>IF(J200&gt;INDEX('Pace of change parameters'!$E$24:$I$24,1,$B$6),0,IF(J200&lt;INDEX('Pace of change parameters'!$E$23:$I$23,1,$B$6),1,(J200-INDEX('Pace of change parameters'!$E$24:$I$24,1,$B$6))/(INDEX('Pace of change parameters'!$E$23:$I$23,1,$B$6)-INDEX('Pace of change parameters'!$E$24:$I$24,1,$B$6))))</f>
        <v>1</v>
      </c>
      <c r="W200" s="131">
        <f>MIN(S200, S200+(INDEX('Pace of change parameters'!$E$25:$I$25,1,$B$6)-S200)*(1-V200))</f>
        <v>2.4976196844787246E-2</v>
      </c>
      <c r="X200" s="131">
        <v>1.356605044543624E-2</v>
      </c>
      <c r="Y200" s="107">
        <f t="shared" si="20"/>
        <v>149540.95219106393</v>
      </c>
      <c r="Z200" s="96">
        <v>0</v>
      </c>
      <c r="AA200" s="98">
        <f t="shared" si="23"/>
        <v>151115.14310505049</v>
      </c>
      <c r="AB200" s="98">
        <f>IF(INDEX('Pace of change parameters'!$E$27:$I$27,1,$B$6)=1,MAX(AA200,Y200),Y200)</f>
        <v>149540.95219106393</v>
      </c>
      <c r="AC200" s="96">
        <f t="shared" si="21"/>
        <v>2.4976196844787246E-2</v>
      </c>
      <c r="AD200" s="142">
        <v>1.356605044543624E-2</v>
      </c>
      <c r="AE200" s="55">
        <f>IF(ROUND(AB200,0)/D200 &gt; (1+'Pace of change parameters'!$H$25), ROUND(AB200,0), ROUNDUP(AB200,0))</f>
        <v>149541</v>
      </c>
      <c r="AF200" s="55">
        <v>1308.4125436997635</v>
      </c>
      <c r="AG200" s="16">
        <f t="shared" si="26"/>
        <v>2.4976524534431777E-2</v>
      </c>
      <c r="AH200" s="16">
        <f t="shared" si="26"/>
        <v>1.3566374487203881E-2</v>
      </c>
      <c r="AI200" s="55"/>
      <c r="AJ200" s="55">
        <v>151115.14310505049</v>
      </c>
      <c r="AK200" s="55">
        <v>1322.1855463159463</v>
      </c>
      <c r="AL200" s="16">
        <f t="shared" si="27"/>
        <v>-1.0416845543773201E-2</v>
      </c>
      <c r="AM200" s="57">
        <f t="shared" si="27"/>
        <v>-1.0416845543773312E-2</v>
      </c>
      <c r="AN200" s="10"/>
    </row>
    <row r="201" spans="1:40" x14ac:dyDescent="0.2">
      <c r="A201" s="188" t="s">
        <v>449</v>
      </c>
      <c r="B201" s="188" t="s">
        <v>450</v>
      </c>
      <c r="D201" s="67">
        <v>213707</v>
      </c>
      <c r="E201" s="72">
        <v>1449.640663273384</v>
      </c>
      <c r="F201" s="54"/>
      <c r="G201" s="87">
        <v>212748.44891912467</v>
      </c>
      <c r="H201" s="80">
        <v>1430.6318256971413</v>
      </c>
      <c r="I201" s="89"/>
      <c r="J201" s="102">
        <f t="shared" si="25"/>
        <v>4.5055608430768501E-3</v>
      </c>
      <c r="K201" s="125">
        <f t="shared" si="25"/>
        <v>1.3287022722970443E-2</v>
      </c>
      <c r="L201" s="102">
        <v>2.2426719795310968E-2</v>
      </c>
      <c r="M201" s="96">
        <f>INDEX('Pace of change parameters'!$E$20:$I$20,1,$B$6)</f>
        <v>1.356605044543624E-2</v>
      </c>
      <c r="N201" s="107">
        <f>IF(INDEX('Pace of change parameters'!$E$28:$I$28,1,$B$6)=1,(1+L201)*D201,D201)</f>
        <v>218499.74700729651</v>
      </c>
      <c r="O201" s="93">
        <f>IF(K201&lt;INDEX('Pace of change parameters'!$E$16:$I$16,1,$B$6),1,IF(K201&gt;INDEX('Pace of change parameters'!$E$17:$I$17,1,$B$6),0,(K201-INDEX('Pace of change parameters'!$E$17:$I$17,1,$B$6))/(INDEX('Pace of change parameters'!$E$16:$I$16,1,$B$6)-INDEX('Pace of change parameters'!$E$17:$I$17,1,$B$6))))</f>
        <v>0</v>
      </c>
      <c r="P201" s="56">
        <v>2.2426719795310968E-2</v>
      </c>
      <c r="Q201" s="56">
        <v>1.356605044543624E-2</v>
      </c>
      <c r="R201" s="9">
        <f>IF(INDEX('Pace of change parameters'!$E$29:$I$29,1,$B$6)=1,D201*(1+P201),D201)</f>
        <v>218499.74700729651</v>
      </c>
      <c r="S201" s="102">
        <f>IF(P201&lt;INDEX('Pace of change parameters'!$E$22:$I$22,1,$B$6),INDEX('Pace of change parameters'!$E$22:$I$22,1,$B$6),P201)</f>
        <v>2.2426719795310968E-2</v>
      </c>
      <c r="T201" s="131">
        <v>1.356605044543624E-2</v>
      </c>
      <c r="U201" s="116">
        <f t="shared" ref="U201:U217" si="28">D201*(1+S201)</f>
        <v>218499.74700729651</v>
      </c>
      <c r="V201" s="130">
        <f>IF(J201&gt;INDEX('Pace of change parameters'!$E$24:$I$24,1,$B$6),0,IF(J201&lt;INDEX('Pace of change parameters'!$E$23:$I$23,1,$B$6),1,(J201-INDEX('Pace of change parameters'!$E$24:$I$24,1,$B$6))/(INDEX('Pace of change parameters'!$E$23:$I$23,1,$B$6)-INDEX('Pace of change parameters'!$E$24:$I$24,1,$B$6))))</f>
        <v>1</v>
      </c>
      <c r="W201" s="131">
        <f>MIN(S201, S201+(INDEX('Pace of change parameters'!$E$25:$I$25,1,$B$6)-S201)*(1-V201))</f>
        <v>2.2426719795310968E-2</v>
      </c>
      <c r="X201" s="131">
        <v>1.356605044543624E-2</v>
      </c>
      <c r="Y201" s="107">
        <f t="shared" ref="Y201:Y217" si="29">D201*(1+W201)</f>
        <v>218499.74700729651</v>
      </c>
      <c r="Z201" s="96">
        <v>0</v>
      </c>
      <c r="AA201" s="98">
        <f t="shared" si="23"/>
        <v>217433.41915760047</v>
      </c>
      <c r="AB201" s="98">
        <f>IF(INDEX('Pace of change parameters'!$E$27:$I$27,1,$B$6)=1,MAX(AA201,Y201),Y201)</f>
        <v>218499.74700729651</v>
      </c>
      <c r="AC201" s="96">
        <f t="shared" ref="AC201:AC217" si="30">AB201/D201-1</f>
        <v>2.2426719795310968E-2</v>
      </c>
      <c r="AD201" s="142">
        <v>1.356605044543624E-2</v>
      </c>
      <c r="AE201" s="55">
        <f>IF(ROUND(AB201,0)/D201 &gt; (1+'Pace of change parameters'!$H$25), ROUND(AB201,0), ROUNDUP(AB201,0))</f>
        <v>218500</v>
      </c>
      <c r="AF201" s="55">
        <v>1469.308262894345</v>
      </c>
      <c r="AG201" s="16">
        <f t="shared" si="26"/>
        <v>2.2427903625056755E-2</v>
      </c>
      <c r="AH201" s="16">
        <f t="shared" si="26"/>
        <v>1.3567224015743617E-2</v>
      </c>
      <c r="AI201" s="55"/>
      <c r="AJ201" s="55">
        <v>217433.41915760047</v>
      </c>
      <c r="AK201" s="55">
        <v>1462.136015549803</v>
      </c>
      <c r="AL201" s="16">
        <f t="shared" si="27"/>
        <v>4.9053215762866476E-3</v>
      </c>
      <c r="AM201" s="57">
        <f t="shared" si="27"/>
        <v>4.9053215762864255E-3</v>
      </c>
      <c r="AN201" s="10"/>
    </row>
    <row r="202" spans="1:40" x14ac:dyDescent="0.2">
      <c r="A202" s="188" t="s">
        <v>451</v>
      </c>
      <c r="B202" s="188" t="s">
        <v>452</v>
      </c>
      <c r="D202" s="67">
        <v>669582</v>
      </c>
      <c r="E202" s="72">
        <v>1188.8712795334873</v>
      </c>
      <c r="F202" s="54"/>
      <c r="G202" s="87">
        <v>702733.81523235934</v>
      </c>
      <c r="H202" s="80">
        <v>1239.3851968425879</v>
      </c>
      <c r="I202" s="89"/>
      <c r="J202" s="102">
        <f t="shared" si="25"/>
        <v>-4.7175494495590331E-2</v>
      </c>
      <c r="K202" s="125">
        <f t="shared" si="25"/>
        <v>-4.0757237893261911E-2</v>
      </c>
      <c r="L202" s="102">
        <v>2.0393464053699129E-2</v>
      </c>
      <c r="M202" s="96">
        <f>INDEX('Pace of change parameters'!$E$20:$I$20,1,$B$6)</f>
        <v>1.356605044543624E-2</v>
      </c>
      <c r="N202" s="107">
        <f>IF(INDEX('Pace of change parameters'!$E$28:$I$28,1,$B$6)=1,(1+L202)*D202,D202)</f>
        <v>683237.09644800401</v>
      </c>
      <c r="O202" s="93">
        <f>IF(K202&lt;INDEX('Pace of change parameters'!$E$16:$I$16,1,$B$6),1,IF(K202&gt;INDEX('Pace of change parameters'!$E$17:$I$17,1,$B$6),0,(K202-INDEX('Pace of change parameters'!$E$17:$I$17,1,$B$6))/(INDEX('Pace of change parameters'!$E$16:$I$16,1,$B$6)-INDEX('Pace of change parameters'!$E$17:$I$17,1,$B$6))))</f>
        <v>0</v>
      </c>
      <c r="P202" s="56">
        <v>2.0393464053699129E-2</v>
      </c>
      <c r="Q202" s="56">
        <v>1.356605044543624E-2</v>
      </c>
      <c r="R202" s="9">
        <f>IF(INDEX('Pace of change parameters'!$E$29:$I$29,1,$B$6)=1,D202*(1+P202),D202)</f>
        <v>683237.09644800401</v>
      </c>
      <c r="S202" s="102">
        <f>IF(P202&lt;INDEX('Pace of change parameters'!$E$22:$I$22,1,$B$6),INDEX('Pace of change parameters'!$E$22:$I$22,1,$B$6),P202)</f>
        <v>2.0783552784106655E-2</v>
      </c>
      <c r="T202" s="131">
        <v>1.3953529107080698E-2</v>
      </c>
      <c r="U202" s="116">
        <f t="shared" si="28"/>
        <v>683498.29284028779</v>
      </c>
      <c r="V202" s="130">
        <f>IF(J202&gt;INDEX('Pace of change parameters'!$E$24:$I$24,1,$B$6),0,IF(J202&lt;INDEX('Pace of change parameters'!$E$23:$I$23,1,$B$6),1,(J202-INDEX('Pace of change parameters'!$E$24:$I$24,1,$B$6))/(INDEX('Pace of change parameters'!$E$23:$I$23,1,$B$6)-INDEX('Pace of change parameters'!$E$24:$I$24,1,$B$6))))</f>
        <v>1</v>
      </c>
      <c r="W202" s="131">
        <f>MIN(S202, S202+(INDEX('Pace of change parameters'!$E$25:$I$25,1,$B$6)-S202)*(1-V202))</f>
        <v>2.0783552784106655E-2</v>
      </c>
      <c r="X202" s="131">
        <v>1.3953529107080698E-2</v>
      </c>
      <c r="Y202" s="107">
        <f t="shared" si="29"/>
        <v>683498.29284028779</v>
      </c>
      <c r="Z202" s="96">
        <v>0</v>
      </c>
      <c r="AA202" s="98">
        <f t="shared" ref="AA202:AA217" si="31">(1+Z202)*AJ202</f>
        <v>718208.83761988196</v>
      </c>
      <c r="AB202" s="98">
        <f>IF(INDEX('Pace of change parameters'!$E$27:$I$27,1,$B$6)=1,MAX(AA202,Y202),Y202)</f>
        <v>683498.29284028779</v>
      </c>
      <c r="AC202" s="96">
        <f t="shared" si="30"/>
        <v>2.0783552784106707E-2</v>
      </c>
      <c r="AD202" s="142">
        <v>1.3953529107080698E-2</v>
      </c>
      <c r="AE202" s="55">
        <f>IF(ROUND(AB202,0)/D202 &gt; (1+'Pace of change parameters'!$H$25), ROUND(AB202,0), ROUNDUP(AB202,0))</f>
        <v>683498</v>
      </c>
      <c r="AF202" s="55">
        <v>1205.4597130656298</v>
      </c>
      <c r="AG202" s="16">
        <f t="shared" si="26"/>
        <v>2.0783115436197486E-2</v>
      </c>
      <c r="AH202" s="16">
        <f t="shared" si="26"/>
        <v>1.3953094685449807E-2</v>
      </c>
      <c r="AI202" s="55"/>
      <c r="AJ202" s="55">
        <v>718208.83761988196</v>
      </c>
      <c r="AK202" s="55">
        <v>1266.677911739994</v>
      </c>
      <c r="AL202" s="16">
        <f t="shared" si="27"/>
        <v>-4.8329727791866839E-2</v>
      </c>
      <c r="AM202" s="57">
        <f t="shared" si="27"/>
        <v>-4.8329727791866839E-2</v>
      </c>
      <c r="AN202" s="10"/>
    </row>
    <row r="203" spans="1:40" x14ac:dyDescent="0.2">
      <c r="A203" s="188" t="s">
        <v>453</v>
      </c>
      <c r="B203" s="188" t="s">
        <v>454</v>
      </c>
      <c r="D203" s="67">
        <v>570065</v>
      </c>
      <c r="E203" s="72">
        <v>1162.170680964603</v>
      </c>
      <c r="F203" s="54"/>
      <c r="G203" s="87">
        <v>584386.32703551708</v>
      </c>
      <c r="H203" s="80">
        <v>1179.9845899674369</v>
      </c>
      <c r="I203" s="89"/>
      <c r="J203" s="102">
        <f t="shared" si="25"/>
        <v>-2.4506608681566067E-2</v>
      </c>
      <c r="K203" s="125">
        <f t="shared" si="25"/>
        <v>-1.5096730206727194E-2</v>
      </c>
      <c r="L203" s="102">
        <v>2.3343188297721973E-2</v>
      </c>
      <c r="M203" s="96">
        <f>INDEX('Pace of change parameters'!$E$20:$I$20,1,$B$6)</f>
        <v>1.356605044543624E-2</v>
      </c>
      <c r="N203" s="107">
        <f>IF(INDEX('Pace of change parameters'!$E$28:$I$28,1,$B$6)=1,(1+L203)*D203,D203)</f>
        <v>583372.1346369409</v>
      </c>
      <c r="O203" s="93">
        <f>IF(K203&lt;INDEX('Pace of change parameters'!$E$16:$I$16,1,$B$6),1,IF(K203&gt;INDEX('Pace of change parameters'!$E$17:$I$17,1,$B$6),0,(K203-INDEX('Pace of change parameters'!$E$17:$I$17,1,$B$6))/(INDEX('Pace of change parameters'!$E$16:$I$16,1,$B$6)-INDEX('Pace of change parameters'!$E$17:$I$17,1,$B$6))))</f>
        <v>0</v>
      </c>
      <c r="P203" s="56">
        <v>2.3343188297721973E-2</v>
      </c>
      <c r="Q203" s="56">
        <v>1.356605044543624E-2</v>
      </c>
      <c r="R203" s="9">
        <f>IF(INDEX('Pace of change parameters'!$E$29:$I$29,1,$B$6)=1,D203*(1+P203),D203)</f>
        <v>583372.1346369409</v>
      </c>
      <c r="S203" s="102">
        <f>IF(P203&lt;INDEX('Pace of change parameters'!$E$22:$I$22,1,$B$6),INDEX('Pace of change parameters'!$E$22:$I$22,1,$B$6),P203)</f>
        <v>2.3343188297721973E-2</v>
      </c>
      <c r="T203" s="131">
        <v>1.356605044543624E-2</v>
      </c>
      <c r="U203" s="116">
        <f t="shared" si="28"/>
        <v>583372.1346369409</v>
      </c>
      <c r="V203" s="130">
        <f>IF(J203&gt;INDEX('Pace of change parameters'!$E$24:$I$24,1,$B$6),0,IF(J203&lt;INDEX('Pace of change parameters'!$E$23:$I$23,1,$B$6),1,(J203-INDEX('Pace of change parameters'!$E$24:$I$24,1,$B$6))/(INDEX('Pace of change parameters'!$E$23:$I$23,1,$B$6)-INDEX('Pace of change parameters'!$E$24:$I$24,1,$B$6))))</f>
        <v>1</v>
      </c>
      <c r="W203" s="131">
        <f>MIN(S203, S203+(INDEX('Pace of change parameters'!$E$25:$I$25,1,$B$6)-S203)*(1-V203))</f>
        <v>2.3343188297721973E-2</v>
      </c>
      <c r="X203" s="131">
        <v>1.356605044543624E-2</v>
      </c>
      <c r="Y203" s="107">
        <f t="shared" si="29"/>
        <v>583372.1346369409</v>
      </c>
      <c r="Z203" s="96">
        <v>0</v>
      </c>
      <c r="AA203" s="98">
        <f t="shared" si="31"/>
        <v>597255.19900070992</v>
      </c>
      <c r="AB203" s="98">
        <f>IF(INDEX('Pace of change parameters'!$E$27:$I$27,1,$B$6)=1,MAX(AA203,Y203),Y203)</f>
        <v>583372.1346369409</v>
      </c>
      <c r="AC203" s="96">
        <f t="shared" si="30"/>
        <v>2.3343188297721973E-2</v>
      </c>
      <c r="AD203" s="142">
        <v>1.356605044543624E-2</v>
      </c>
      <c r="AE203" s="55">
        <f>IF(ROUND(AB203,0)/D203 &gt; (1+'Pace of change parameters'!$H$25), ROUND(AB203,0), ROUNDUP(AB203,0))</f>
        <v>583372</v>
      </c>
      <c r="AF203" s="55">
        <v>1177.9364751917728</v>
      </c>
      <c r="AG203" s="16">
        <f t="shared" si="26"/>
        <v>2.3342952119495219E-2</v>
      </c>
      <c r="AH203" s="16">
        <f t="shared" si="26"/>
        <v>1.3565816523683383E-2</v>
      </c>
      <c r="AI203" s="55"/>
      <c r="AJ203" s="55">
        <v>597255.19900070992</v>
      </c>
      <c r="AK203" s="55">
        <v>1205.9692338693956</v>
      </c>
      <c r="AL203" s="16">
        <f t="shared" si="27"/>
        <v>-2.3245003181116553E-2</v>
      </c>
      <c r="AM203" s="57">
        <f t="shared" si="27"/>
        <v>-2.3245003181116441E-2</v>
      </c>
      <c r="AN203" s="10"/>
    </row>
    <row r="204" spans="1:40" x14ac:dyDescent="0.2">
      <c r="A204" s="188" t="s">
        <v>455</v>
      </c>
      <c r="B204" s="188" t="s">
        <v>456</v>
      </c>
      <c r="D204" s="67">
        <v>172905</v>
      </c>
      <c r="E204" s="72">
        <v>1109.0389312361772</v>
      </c>
      <c r="F204" s="54"/>
      <c r="G204" s="87">
        <v>178647.61917553606</v>
      </c>
      <c r="H204" s="80">
        <v>1136.5507917983657</v>
      </c>
      <c r="I204" s="89"/>
      <c r="J204" s="102">
        <f t="shared" si="25"/>
        <v>-3.2144952180378383E-2</v>
      </c>
      <c r="K204" s="125">
        <f t="shared" si="25"/>
        <v>-2.4206450570199767E-2</v>
      </c>
      <c r="L204" s="102">
        <v>2.1879480996436662E-2</v>
      </c>
      <c r="M204" s="96">
        <f>INDEX('Pace of change parameters'!$E$20:$I$20,1,$B$6)</f>
        <v>1.356605044543624E-2</v>
      </c>
      <c r="N204" s="107">
        <f>IF(INDEX('Pace of change parameters'!$E$28:$I$28,1,$B$6)=1,(1+L204)*D204,D204)</f>
        <v>176688.07166168888</v>
      </c>
      <c r="O204" s="93">
        <f>IF(K204&lt;INDEX('Pace of change parameters'!$E$16:$I$16,1,$B$6),1,IF(K204&gt;INDEX('Pace of change parameters'!$E$17:$I$17,1,$B$6),0,(K204-INDEX('Pace of change parameters'!$E$17:$I$17,1,$B$6))/(INDEX('Pace of change parameters'!$E$16:$I$16,1,$B$6)-INDEX('Pace of change parameters'!$E$17:$I$17,1,$B$6))))</f>
        <v>0</v>
      </c>
      <c r="P204" s="56">
        <v>2.1879480996436662E-2</v>
      </c>
      <c r="Q204" s="56">
        <v>1.356605044543624E-2</v>
      </c>
      <c r="R204" s="9">
        <f>IF(INDEX('Pace of change parameters'!$E$29:$I$29,1,$B$6)=1,D204*(1+P204),D204)</f>
        <v>176688.07166168888</v>
      </c>
      <c r="S204" s="102">
        <f>IF(P204&lt;INDEX('Pace of change parameters'!$E$22:$I$22,1,$B$6),INDEX('Pace of change parameters'!$E$22:$I$22,1,$B$6),P204)</f>
        <v>2.1879480996436662E-2</v>
      </c>
      <c r="T204" s="131">
        <v>1.356605044543624E-2</v>
      </c>
      <c r="U204" s="116">
        <f t="shared" si="28"/>
        <v>176688.07166168888</v>
      </c>
      <c r="V204" s="130">
        <f>IF(J204&gt;INDEX('Pace of change parameters'!$E$24:$I$24,1,$B$6),0,IF(J204&lt;INDEX('Pace of change parameters'!$E$23:$I$23,1,$B$6),1,(J204-INDEX('Pace of change parameters'!$E$24:$I$24,1,$B$6))/(INDEX('Pace of change parameters'!$E$23:$I$23,1,$B$6)-INDEX('Pace of change parameters'!$E$24:$I$24,1,$B$6))))</f>
        <v>1</v>
      </c>
      <c r="W204" s="131">
        <f>MIN(S204, S204+(INDEX('Pace of change parameters'!$E$25:$I$25,1,$B$6)-S204)*(1-V204))</f>
        <v>2.1879480996436662E-2</v>
      </c>
      <c r="X204" s="131">
        <v>1.356605044543624E-2</v>
      </c>
      <c r="Y204" s="107">
        <f t="shared" si="29"/>
        <v>176688.07166168888</v>
      </c>
      <c r="Z204" s="96">
        <v>0</v>
      </c>
      <c r="AA204" s="98">
        <f t="shared" si="31"/>
        <v>182581.64916853551</v>
      </c>
      <c r="AB204" s="98">
        <f>IF(INDEX('Pace of change parameters'!$E$27:$I$27,1,$B$6)=1,MAX(AA204,Y204),Y204)</f>
        <v>176688.07166168888</v>
      </c>
      <c r="AC204" s="96">
        <f t="shared" si="30"/>
        <v>2.1879480996436662E-2</v>
      </c>
      <c r="AD204" s="142">
        <v>1.356605044543624E-2</v>
      </c>
      <c r="AE204" s="55">
        <f>IF(ROUND(AB204,0)/D204 &gt; (1+'Pace of change parameters'!$H$25), ROUND(AB204,0), ROUNDUP(AB204,0))</f>
        <v>176688</v>
      </c>
      <c r="AF204" s="55">
        <v>1124.0837534137659</v>
      </c>
      <c r="AG204" s="16">
        <f t="shared" si="26"/>
        <v>2.187906653942906E-2</v>
      </c>
      <c r="AH204" s="16">
        <f t="shared" si="26"/>
        <v>1.3565639360215487E-2</v>
      </c>
      <c r="AI204" s="55"/>
      <c r="AJ204" s="55">
        <v>182581.64916853551</v>
      </c>
      <c r="AK204" s="55">
        <v>1161.5789725495945</v>
      </c>
      <c r="AL204" s="16">
        <f t="shared" si="27"/>
        <v>-3.2279526422150262E-2</v>
      </c>
      <c r="AM204" s="57">
        <f t="shared" si="27"/>
        <v>-3.2279526422150151E-2</v>
      </c>
      <c r="AN204" s="10"/>
    </row>
    <row r="205" spans="1:40" x14ac:dyDescent="0.2">
      <c r="A205" s="188" t="s">
        <v>457</v>
      </c>
      <c r="B205" s="188" t="s">
        <v>458</v>
      </c>
      <c r="D205" s="67">
        <v>176206</v>
      </c>
      <c r="E205" s="72">
        <v>1072.6377495715376</v>
      </c>
      <c r="F205" s="54"/>
      <c r="G205" s="87">
        <v>176486.47663823271</v>
      </c>
      <c r="H205" s="80">
        <v>1065.0345848310876</v>
      </c>
      <c r="I205" s="89"/>
      <c r="J205" s="102">
        <f t="shared" si="25"/>
        <v>-1.5892245319601983E-3</v>
      </c>
      <c r="K205" s="125">
        <f t="shared" si="25"/>
        <v>7.1388899935638239E-3</v>
      </c>
      <c r="L205" s="102">
        <v>2.2426652499058619E-2</v>
      </c>
      <c r="M205" s="96">
        <f>INDEX('Pace of change parameters'!$E$20:$I$20,1,$B$6)</f>
        <v>1.356605044543624E-2</v>
      </c>
      <c r="N205" s="107">
        <f>IF(INDEX('Pace of change parameters'!$E$28:$I$28,1,$B$6)=1,(1+L205)*D205,D205)</f>
        <v>180157.71073024912</v>
      </c>
      <c r="O205" s="93">
        <f>IF(K205&lt;INDEX('Pace of change parameters'!$E$16:$I$16,1,$B$6),1,IF(K205&gt;INDEX('Pace of change parameters'!$E$17:$I$17,1,$B$6),0,(K205-INDEX('Pace of change parameters'!$E$17:$I$17,1,$B$6))/(INDEX('Pace of change parameters'!$E$16:$I$16,1,$B$6)-INDEX('Pace of change parameters'!$E$17:$I$17,1,$B$6))))</f>
        <v>0</v>
      </c>
      <c r="P205" s="56">
        <v>2.2426652499058619E-2</v>
      </c>
      <c r="Q205" s="56">
        <v>1.356605044543624E-2</v>
      </c>
      <c r="R205" s="9">
        <f>IF(INDEX('Pace of change parameters'!$E$29:$I$29,1,$B$6)=1,D205*(1+P205),D205)</f>
        <v>180157.71073024912</v>
      </c>
      <c r="S205" s="102">
        <f>IF(P205&lt;INDEX('Pace of change parameters'!$E$22:$I$22,1,$B$6),INDEX('Pace of change parameters'!$E$22:$I$22,1,$B$6),P205)</f>
        <v>2.2426652499058619E-2</v>
      </c>
      <c r="T205" s="131">
        <v>1.356605044543624E-2</v>
      </c>
      <c r="U205" s="116">
        <f t="shared" si="28"/>
        <v>180157.71073024912</v>
      </c>
      <c r="V205" s="130">
        <f>IF(J205&gt;INDEX('Pace of change parameters'!$E$24:$I$24,1,$B$6),0,IF(J205&lt;INDEX('Pace of change parameters'!$E$23:$I$23,1,$B$6),1,(J205-INDEX('Pace of change parameters'!$E$24:$I$24,1,$B$6))/(INDEX('Pace of change parameters'!$E$23:$I$23,1,$B$6)-INDEX('Pace of change parameters'!$E$24:$I$24,1,$B$6))))</f>
        <v>1</v>
      </c>
      <c r="W205" s="131">
        <f>MIN(S205, S205+(INDEX('Pace of change parameters'!$E$25:$I$25,1,$B$6)-S205)*(1-V205))</f>
        <v>2.2426652499058619E-2</v>
      </c>
      <c r="X205" s="131">
        <v>1.356605044543624E-2</v>
      </c>
      <c r="Y205" s="107">
        <f t="shared" si="29"/>
        <v>180157.71073024912</v>
      </c>
      <c r="Z205" s="96">
        <v>0</v>
      </c>
      <c r="AA205" s="98">
        <f t="shared" si="31"/>
        <v>180372.91573917249</v>
      </c>
      <c r="AB205" s="98">
        <f>IF(INDEX('Pace of change parameters'!$E$27:$I$27,1,$B$6)=1,MAX(AA205,Y205),Y205)</f>
        <v>180157.71073024912</v>
      </c>
      <c r="AC205" s="96">
        <f t="shared" si="30"/>
        <v>2.2426652499058619E-2</v>
      </c>
      <c r="AD205" s="142">
        <v>1.356605044543624E-2</v>
      </c>
      <c r="AE205" s="55">
        <f>IF(ROUND(AB205,0)/D205 &gt; (1+'Pace of change parameters'!$H$25), ROUND(AB205,0), ROUNDUP(AB205,0))</f>
        <v>180158</v>
      </c>
      <c r="AF205" s="55">
        <v>1087.1909530343744</v>
      </c>
      <c r="AG205" s="16">
        <f t="shared" si="26"/>
        <v>2.2428294155704132E-2</v>
      </c>
      <c r="AH205" s="16">
        <f t="shared" si="26"/>
        <v>1.3567677875079509E-2</v>
      </c>
      <c r="AI205" s="55"/>
      <c r="AJ205" s="55">
        <v>180372.91573917249</v>
      </c>
      <c r="AK205" s="55">
        <v>1088.4878948703908</v>
      </c>
      <c r="AL205" s="16">
        <f t="shared" si="27"/>
        <v>-1.1915078175221971E-3</v>
      </c>
      <c r="AM205" s="57">
        <f t="shared" si="27"/>
        <v>-1.1915078175223082E-3</v>
      </c>
      <c r="AN205" s="10"/>
    </row>
    <row r="206" spans="1:40" x14ac:dyDescent="0.2">
      <c r="A206" s="188" t="s">
        <v>459</v>
      </c>
      <c r="B206" s="188" t="s">
        <v>460</v>
      </c>
      <c r="D206" s="67">
        <v>232390</v>
      </c>
      <c r="E206" s="72">
        <v>1126.6653287707923</v>
      </c>
      <c r="F206" s="54"/>
      <c r="G206" s="87">
        <v>237947.40967604995</v>
      </c>
      <c r="H206" s="80">
        <v>1149.1366547219902</v>
      </c>
      <c r="I206" s="89"/>
      <c r="J206" s="102">
        <f t="shared" si="25"/>
        <v>-2.3355621662853987E-2</v>
      </c>
      <c r="K206" s="125">
        <f t="shared" si="25"/>
        <v>-1.9554964032223343E-2</v>
      </c>
      <c r="L206" s="102">
        <v>1.7510390503311157E-2</v>
      </c>
      <c r="M206" s="96">
        <f>INDEX('Pace of change parameters'!$E$20:$I$20,1,$B$6)</f>
        <v>1.356605044543624E-2</v>
      </c>
      <c r="N206" s="107">
        <f>IF(INDEX('Pace of change parameters'!$E$28:$I$28,1,$B$6)=1,(1+L206)*D206,D206)</f>
        <v>236459.23964906449</v>
      </c>
      <c r="O206" s="93">
        <f>IF(K206&lt;INDEX('Pace of change parameters'!$E$16:$I$16,1,$B$6),1,IF(K206&gt;INDEX('Pace of change parameters'!$E$17:$I$17,1,$B$6),0,(K206-INDEX('Pace of change parameters'!$E$17:$I$17,1,$B$6))/(INDEX('Pace of change parameters'!$E$16:$I$16,1,$B$6)-INDEX('Pace of change parameters'!$E$17:$I$17,1,$B$6))))</f>
        <v>0</v>
      </c>
      <c r="P206" s="56">
        <v>1.7510390503311157E-2</v>
      </c>
      <c r="Q206" s="56">
        <v>1.356605044543624E-2</v>
      </c>
      <c r="R206" s="9">
        <f>IF(INDEX('Pace of change parameters'!$E$29:$I$29,1,$B$6)=1,D206*(1+P206),D206)</f>
        <v>236459.23964906449</v>
      </c>
      <c r="S206" s="102">
        <f>IF(P206&lt;INDEX('Pace of change parameters'!$E$22:$I$22,1,$B$6),INDEX('Pace of change parameters'!$E$22:$I$22,1,$B$6),P206)</f>
        <v>2.0783552784106655E-2</v>
      </c>
      <c r="T206" s="131">
        <v>1.6826524438013246E-2</v>
      </c>
      <c r="U206" s="116">
        <f t="shared" si="28"/>
        <v>237219.88983149856</v>
      </c>
      <c r="V206" s="130">
        <f>IF(J206&gt;INDEX('Pace of change parameters'!$E$24:$I$24,1,$B$6),0,IF(J206&lt;INDEX('Pace of change parameters'!$E$23:$I$23,1,$B$6),1,(J206-INDEX('Pace of change parameters'!$E$24:$I$24,1,$B$6))/(INDEX('Pace of change parameters'!$E$23:$I$23,1,$B$6)-INDEX('Pace of change parameters'!$E$24:$I$24,1,$B$6))))</f>
        <v>1</v>
      </c>
      <c r="W206" s="131">
        <f>MIN(S206, S206+(INDEX('Pace of change parameters'!$E$25:$I$25,1,$B$6)-S206)*(1-V206))</f>
        <v>2.0783552784106655E-2</v>
      </c>
      <c r="X206" s="131">
        <v>1.6826524438013246E-2</v>
      </c>
      <c r="Y206" s="107">
        <f t="shared" si="29"/>
        <v>237219.88983149856</v>
      </c>
      <c r="Z206" s="96">
        <v>0</v>
      </c>
      <c r="AA206" s="98">
        <f t="shared" si="31"/>
        <v>243187.29056974559</v>
      </c>
      <c r="AB206" s="98">
        <f>IF(INDEX('Pace of change parameters'!$E$27:$I$27,1,$B$6)=1,MAX(AA206,Y206),Y206)</f>
        <v>237219.88983149856</v>
      </c>
      <c r="AC206" s="96">
        <f t="shared" si="30"/>
        <v>2.0783552784106707E-2</v>
      </c>
      <c r="AD206" s="142">
        <v>1.6826524438013246E-2</v>
      </c>
      <c r="AE206" s="55">
        <f>IF(ROUND(AB206,0)/D206 &gt; (1+'Pace of change parameters'!$H$25), ROUND(AB206,0), ROUNDUP(AB206,0))</f>
        <v>237220</v>
      </c>
      <c r="AF206" s="55">
        <v>1145.6237225035372</v>
      </c>
      <c r="AG206" s="16">
        <f t="shared" si="26"/>
        <v>2.0784026851413673E-2</v>
      </c>
      <c r="AH206" s="16">
        <f t="shared" si="26"/>
        <v>1.6826996667616223E-2</v>
      </c>
      <c r="AI206" s="55"/>
      <c r="AJ206" s="55">
        <v>243187.29056974559</v>
      </c>
      <c r="AK206" s="55">
        <v>1174.4419909285107</v>
      </c>
      <c r="AL206" s="16">
        <f t="shared" si="27"/>
        <v>-2.453783894612771E-2</v>
      </c>
      <c r="AM206" s="57">
        <f t="shared" si="27"/>
        <v>-2.453783894612771E-2</v>
      </c>
      <c r="AN206" s="10"/>
    </row>
    <row r="207" spans="1:40" x14ac:dyDescent="0.2">
      <c r="A207" s="188" t="s">
        <v>461</v>
      </c>
      <c r="B207" s="188" t="s">
        <v>462</v>
      </c>
      <c r="D207" s="67">
        <v>584232</v>
      </c>
      <c r="E207" s="72">
        <v>1160.925595347554</v>
      </c>
      <c r="F207" s="54"/>
      <c r="G207" s="87">
        <v>581350.33354905271</v>
      </c>
      <c r="H207" s="80">
        <v>1145.1368585493483</v>
      </c>
      <c r="I207" s="89"/>
      <c r="J207" s="102">
        <f t="shared" si="25"/>
        <v>4.9568500861694176E-3</v>
      </c>
      <c r="K207" s="125">
        <f t="shared" si="25"/>
        <v>1.378764178301517E-2</v>
      </c>
      <c r="L207" s="102">
        <v>2.2472493206347588E-2</v>
      </c>
      <c r="M207" s="96">
        <f>INDEX('Pace of change parameters'!$E$20:$I$20,1,$B$6)</f>
        <v>1.356605044543624E-2</v>
      </c>
      <c r="N207" s="107">
        <f>IF(INDEX('Pace of change parameters'!$E$28:$I$28,1,$B$6)=1,(1+L207)*D207,D207)</f>
        <v>597361.14965093089</v>
      </c>
      <c r="O207" s="93">
        <f>IF(K207&lt;INDEX('Pace of change parameters'!$E$16:$I$16,1,$B$6),1,IF(K207&gt;INDEX('Pace of change parameters'!$E$17:$I$17,1,$B$6),0,(K207-INDEX('Pace of change parameters'!$E$17:$I$17,1,$B$6))/(INDEX('Pace of change parameters'!$E$16:$I$16,1,$B$6)-INDEX('Pace of change parameters'!$E$17:$I$17,1,$B$6))))</f>
        <v>0</v>
      </c>
      <c r="P207" s="56">
        <v>2.2472493206347588E-2</v>
      </c>
      <c r="Q207" s="56">
        <v>1.356605044543624E-2</v>
      </c>
      <c r="R207" s="9">
        <f>IF(INDEX('Pace of change parameters'!$E$29:$I$29,1,$B$6)=1,D207*(1+P207),D207)</f>
        <v>597361.14965093089</v>
      </c>
      <c r="S207" s="102">
        <f>IF(P207&lt;INDEX('Pace of change parameters'!$E$22:$I$22,1,$B$6),INDEX('Pace of change parameters'!$E$22:$I$22,1,$B$6),P207)</f>
        <v>2.2472493206347588E-2</v>
      </c>
      <c r="T207" s="131">
        <v>1.356605044543624E-2</v>
      </c>
      <c r="U207" s="116">
        <f t="shared" si="28"/>
        <v>597361.14965093089</v>
      </c>
      <c r="V207" s="130">
        <f>IF(J207&gt;INDEX('Pace of change parameters'!$E$24:$I$24,1,$B$6),0,IF(J207&lt;INDEX('Pace of change parameters'!$E$23:$I$23,1,$B$6),1,(J207-INDEX('Pace of change parameters'!$E$24:$I$24,1,$B$6))/(INDEX('Pace of change parameters'!$E$23:$I$23,1,$B$6)-INDEX('Pace of change parameters'!$E$24:$I$24,1,$B$6))))</f>
        <v>1</v>
      </c>
      <c r="W207" s="131">
        <f>MIN(S207, S207+(INDEX('Pace of change parameters'!$E$25:$I$25,1,$B$6)-S207)*(1-V207))</f>
        <v>2.2472493206347588E-2</v>
      </c>
      <c r="X207" s="131">
        <v>1.356605044543624E-2</v>
      </c>
      <c r="Y207" s="107">
        <f t="shared" si="29"/>
        <v>597361.14965093089</v>
      </c>
      <c r="Z207" s="96">
        <v>0</v>
      </c>
      <c r="AA207" s="98">
        <f t="shared" si="31"/>
        <v>594152.34937874577</v>
      </c>
      <c r="AB207" s="98">
        <f>IF(INDEX('Pace of change parameters'!$E$27:$I$27,1,$B$6)=1,MAX(AA207,Y207),Y207)</f>
        <v>597361.14965093089</v>
      </c>
      <c r="AC207" s="96">
        <f t="shared" si="30"/>
        <v>2.2472493206347588E-2</v>
      </c>
      <c r="AD207" s="142">
        <v>1.356605044543624E-2</v>
      </c>
      <c r="AE207" s="55">
        <f>IF(ROUND(AB207,0)/D207 &gt; (1+'Pace of change parameters'!$H$25), ROUND(AB207,0), ROUNDUP(AB207,0))</f>
        <v>597361</v>
      </c>
      <c r="AF207" s="55">
        <v>1176.6744757568426</v>
      </c>
      <c r="AG207" s="16">
        <f t="shared" si="26"/>
        <v>2.2472237056511801E-2</v>
      </c>
      <c r="AH207" s="16">
        <f t="shared" si="26"/>
        <v>1.3565796526842755E-2</v>
      </c>
      <c r="AI207" s="55"/>
      <c r="AJ207" s="55">
        <v>594152.34937874577</v>
      </c>
      <c r="AK207" s="55">
        <v>1170.3541145554066</v>
      </c>
      <c r="AL207" s="16">
        <f t="shared" si="27"/>
        <v>5.4003836299043595E-3</v>
      </c>
      <c r="AM207" s="57">
        <f t="shared" si="27"/>
        <v>5.4003836299041375E-3</v>
      </c>
      <c r="AN207" s="10"/>
    </row>
    <row r="208" spans="1:40" x14ac:dyDescent="0.2">
      <c r="A208" s="188" t="s">
        <v>463</v>
      </c>
      <c r="B208" s="188" t="s">
        <v>464</v>
      </c>
      <c r="D208" s="67">
        <v>1048038</v>
      </c>
      <c r="E208" s="72">
        <v>1308.6183222294208</v>
      </c>
      <c r="F208" s="54"/>
      <c r="G208" s="87">
        <v>1052837.5059371092</v>
      </c>
      <c r="H208" s="80">
        <v>1306.8829484765613</v>
      </c>
      <c r="I208" s="89"/>
      <c r="J208" s="102">
        <f t="shared" si="25"/>
        <v>-4.5586388308206383E-3</v>
      </c>
      <c r="K208" s="125">
        <f t="shared" si="25"/>
        <v>1.3278723659853053E-3</v>
      </c>
      <c r="L208" s="102">
        <v>1.955974142251371E-2</v>
      </c>
      <c r="M208" s="96">
        <f>INDEX('Pace of change parameters'!$E$20:$I$20,1,$B$6)</f>
        <v>1.356605044543624E-2</v>
      </c>
      <c r="N208" s="107">
        <f>IF(INDEX('Pace of change parameters'!$E$28:$I$28,1,$B$6)=1,(1+L208)*D208,D208)</f>
        <v>1068537.3522809683</v>
      </c>
      <c r="O208" s="93">
        <f>IF(K208&lt;INDEX('Pace of change parameters'!$E$16:$I$16,1,$B$6),1,IF(K208&gt;INDEX('Pace of change parameters'!$E$17:$I$17,1,$B$6),0,(K208-INDEX('Pace of change parameters'!$E$17:$I$17,1,$B$6))/(INDEX('Pace of change parameters'!$E$16:$I$16,1,$B$6)-INDEX('Pace of change parameters'!$E$17:$I$17,1,$B$6))))</f>
        <v>0</v>
      </c>
      <c r="P208" s="56">
        <v>1.955974142251371E-2</v>
      </c>
      <c r="Q208" s="56">
        <v>1.356605044543624E-2</v>
      </c>
      <c r="R208" s="9">
        <f>IF(INDEX('Pace of change parameters'!$E$29:$I$29,1,$B$6)=1,D208*(1+P208),D208)</f>
        <v>1068537.3522809683</v>
      </c>
      <c r="S208" s="102">
        <f>IF(P208&lt;INDEX('Pace of change parameters'!$E$22:$I$22,1,$B$6),INDEX('Pace of change parameters'!$E$22:$I$22,1,$B$6),P208)</f>
        <v>2.0783552784106655E-2</v>
      </c>
      <c r="T208" s="131">
        <v>1.4782667381025849E-2</v>
      </c>
      <c r="U208" s="116">
        <f t="shared" si="28"/>
        <v>1069819.9530927497</v>
      </c>
      <c r="V208" s="130">
        <f>IF(J208&gt;INDEX('Pace of change parameters'!$E$24:$I$24,1,$B$6),0,IF(J208&lt;INDEX('Pace of change parameters'!$E$23:$I$23,1,$B$6),1,(J208-INDEX('Pace of change parameters'!$E$24:$I$24,1,$B$6))/(INDEX('Pace of change parameters'!$E$23:$I$23,1,$B$6)-INDEX('Pace of change parameters'!$E$24:$I$24,1,$B$6))))</f>
        <v>1</v>
      </c>
      <c r="W208" s="131">
        <f>MIN(S208, S208+(INDEX('Pace of change parameters'!$E$25:$I$25,1,$B$6)-S208)*(1-V208))</f>
        <v>2.0783552784106655E-2</v>
      </c>
      <c r="X208" s="131">
        <v>1.4782667381025849E-2</v>
      </c>
      <c r="Y208" s="107">
        <f t="shared" si="29"/>
        <v>1069819.9530927497</v>
      </c>
      <c r="Z208" s="96">
        <v>0</v>
      </c>
      <c r="AA208" s="98">
        <f t="shared" si="31"/>
        <v>1076022.2220012038</v>
      </c>
      <c r="AB208" s="98">
        <f>IF(INDEX('Pace of change parameters'!$E$27:$I$27,1,$B$6)=1,MAX(AA208,Y208),Y208)</f>
        <v>1069819.9530927497</v>
      </c>
      <c r="AC208" s="96">
        <f t="shared" si="30"/>
        <v>2.0783552784106707E-2</v>
      </c>
      <c r="AD208" s="142">
        <v>1.4782667381025849E-2</v>
      </c>
      <c r="AE208" s="55">
        <f>IF(ROUND(AB208,0)/D208 &gt; (1+'Pace of change parameters'!$H$25), ROUND(AB208,0), ROUNDUP(AB208,0))</f>
        <v>1069820</v>
      </c>
      <c r="AF208" s="55">
        <v>1327.9632498414351</v>
      </c>
      <c r="AG208" s="16">
        <f t="shared" si="26"/>
        <v>2.0783597541310428E-2</v>
      </c>
      <c r="AH208" s="16">
        <f t="shared" si="26"/>
        <v>1.4782711875115373E-2</v>
      </c>
      <c r="AI208" s="55"/>
      <c r="AJ208" s="55">
        <v>1076022.2220012038</v>
      </c>
      <c r="AK208" s="55">
        <v>1335.6620429888399</v>
      </c>
      <c r="AL208" s="16">
        <f t="shared" si="27"/>
        <v>-5.764027800159055E-3</v>
      </c>
      <c r="AM208" s="57">
        <f t="shared" si="27"/>
        <v>-5.764027800158944E-3</v>
      </c>
      <c r="AN208" s="10"/>
    </row>
    <row r="209" spans="1:40" x14ac:dyDescent="0.2">
      <c r="A209" s="188" t="s">
        <v>465</v>
      </c>
      <c r="B209" s="188" t="s">
        <v>466</v>
      </c>
      <c r="D209" s="67">
        <v>759606</v>
      </c>
      <c r="E209" s="72">
        <v>1171.2319540660214</v>
      </c>
      <c r="F209" s="54"/>
      <c r="G209" s="87">
        <v>772462.51892196655</v>
      </c>
      <c r="H209" s="80">
        <v>1183.1293938199919</v>
      </c>
      <c r="I209" s="89"/>
      <c r="J209" s="102">
        <f t="shared" si="25"/>
        <v>-1.6643550472725699E-2</v>
      </c>
      <c r="K209" s="125">
        <f t="shared" si="25"/>
        <v>-1.0055907507763862E-2</v>
      </c>
      <c r="L209" s="102">
        <v>2.0356071769800144E-2</v>
      </c>
      <c r="M209" s="96">
        <f>INDEX('Pace of change parameters'!$E$20:$I$20,1,$B$6)</f>
        <v>1.356605044543624E-2</v>
      </c>
      <c r="N209" s="107">
        <f>IF(INDEX('Pace of change parameters'!$E$28:$I$28,1,$B$6)=1,(1+L209)*D209,D209)</f>
        <v>775068.59425277077</v>
      </c>
      <c r="O209" s="93">
        <f>IF(K209&lt;INDEX('Pace of change parameters'!$E$16:$I$16,1,$B$6),1,IF(K209&gt;INDEX('Pace of change parameters'!$E$17:$I$17,1,$B$6),0,(K209-INDEX('Pace of change parameters'!$E$17:$I$17,1,$B$6))/(INDEX('Pace of change parameters'!$E$16:$I$16,1,$B$6)-INDEX('Pace of change parameters'!$E$17:$I$17,1,$B$6))))</f>
        <v>0</v>
      </c>
      <c r="P209" s="56">
        <v>2.0356071769800144E-2</v>
      </c>
      <c r="Q209" s="56">
        <v>1.356605044543624E-2</v>
      </c>
      <c r="R209" s="9">
        <f>IF(INDEX('Pace of change parameters'!$E$29:$I$29,1,$B$6)=1,D209*(1+P209),D209)</f>
        <v>775068.59425277077</v>
      </c>
      <c r="S209" s="102">
        <f>IF(P209&lt;INDEX('Pace of change parameters'!$E$22:$I$22,1,$B$6),INDEX('Pace of change parameters'!$E$22:$I$22,1,$B$6),P209)</f>
        <v>2.0783552784106655E-2</v>
      </c>
      <c r="T209" s="131">
        <v>1.399068676142301E-2</v>
      </c>
      <c r="U209" s="116">
        <f t="shared" si="28"/>
        <v>775393.31139612419</v>
      </c>
      <c r="V209" s="130">
        <f>IF(J209&gt;INDEX('Pace of change parameters'!$E$24:$I$24,1,$B$6),0,IF(J209&lt;INDEX('Pace of change parameters'!$E$23:$I$23,1,$B$6),1,(J209-INDEX('Pace of change parameters'!$E$24:$I$24,1,$B$6))/(INDEX('Pace of change parameters'!$E$23:$I$23,1,$B$6)-INDEX('Pace of change parameters'!$E$24:$I$24,1,$B$6))))</f>
        <v>1</v>
      </c>
      <c r="W209" s="131">
        <f>MIN(S209, S209+(INDEX('Pace of change parameters'!$E$25:$I$25,1,$B$6)-S209)*(1-V209))</f>
        <v>2.0783552784106655E-2</v>
      </c>
      <c r="X209" s="131">
        <v>1.399068676142301E-2</v>
      </c>
      <c r="Y209" s="107">
        <f t="shared" si="29"/>
        <v>775393.31139612419</v>
      </c>
      <c r="Z209" s="96">
        <v>0</v>
      </c>
      <c r="AA209" s="98">
        <f t="shared" si="31"/>
        <v>789473.0491038491</v>
      </c>
      <c r="AB209" s="98">
        <f>IF(INDEX('Pace of change parameters'!$E$27:$I$27,1,$B$6)=1,MAX(AA209,Y209),Y209)</f>
        <v>775393.31139612419</v>
      </c>
      <c r="AC209" s="96">
        <f t="shared" si="30"/>
        <v>2.0783552784106707E-2</v>
      </c>
      <c r="AD209" s="142">
        <v>1.399068676142301E-2</v>
      </c>
      <c r="AE209" s="55">
        <f>IF(ROUND(AB209,0)/D209 &gt; (1+'Pace of change parameters'!$H$25), ROUND(AB209,0), ROUNDUP(AB209,0))</f>
        <v>775393</v>
      </c>
      <c r="AF209" s="55">
        <v>1187.6178165156243</v>
      </c>
      <c r="AG209" s="16">
        <f t="shared" si="26"/>
        <v>2.0783142839840618E-2</v>
      </c>
      <c r="AH209" s="16">
        <f t="shared" si="26"/>
        <v>1.3990279545155859E-2</v>
      </c>
      <c r="AI209" s="55"/>
      <c r="AJ209" s="55">
        <v>789473.0491038491</v>
      </c>
      <c r="AK209" s="55">
        <v>1209.183289989264</v>
      </c>
      <c r="AL209" s="16">
        <f t="shared" si="27"/>
        <v>-1.783474321236389E-2</v>
      </c>
      <c r="AM209" s="57">
        <f t="shared" si="27"/>
        <v>-1.7834743212363779E-2</v>
      </c>
      <c r="AN209" s="10"/>
    </row>
    <row r="210" spans="1:40" x14ac:dyDescent="0.2">
      <c r="A210" s="188" t="s">
        <v>467</v>
      </c>
      <c r="B210" s="188" t="s">
        <v>468</v>
      </c>
      <c r="D210" s="67">
        <v>760856</v>
      </c>
      <c r="E210" s="72">
        <v>1324.5583829020959</v>
      </c>
      <c r="F210" s="54"/>
      <c r="G210" s="87">
        <v>753139.69380008022</v>
      </c>
      <c r="H210" s="80">
        <v>1300.7846948208924</v>
      </c>
      <c r="I210" s="89"/>
      <c r="J210" s="102">
        <f t="shared" si="25"/>
        <v>1.0245517881265709E-2</v>
      </c>
      <c r="K210" s="125">
        <f t="shared" si="25"/>
        <v>1.8276420514370395E-2</v>
      </c>
      <c r="L210" s="102">
        <v>2.1623349507172041E-2</v>
      </c>
      <c r="M210" s="96">
        <f>INDEX('Pace of change parameters'!$E$20:$I$20,1,$B$6)</f>
        <v>1.356605044543624E-2</v>
      </c>
      <c r="N210" s="107">
        <f>IF(INDEX('Pace of change parameters'!$E$28:$I$28,1,$B$6)=1,(1+L210)*D210,D210)</f>
        <v>777308.25521262886</v>
      </c>
      <c r="O210" s="93">
        <f>IF(K210&lt;INDEX('Pace of change parameters'!$E$16:$I$16,1,$B$6),1,IF(K210&gt;INDEX('Pace of change parameters'!$E$17:$I$17,1,$B$6),0,(K210-INDEX('Pace of change parameters'!$E$17:$I$17,1,$B$6))/(INDEX('Pace of change parameters'!$E$16:$I$16,1,$B$6)-INDEX('Pace of change parameters'!$E$17:$I$17,1,$B$6))))</f>
        <v>0</v>
      </c>
      <c r="P210" s="56">
        <v>2.1623349507172041E-2</v>
      </c>
      <c r="Q210" s="56">
        <v>1.356605044543624E-2</v>
      </c>
      <c r="R210" s="9">
        <f>IF(INDEX('Pace of change parameters'!$E$29:$I$29,1,$B$6)=1,D210*(1+P210),D210)</f>
        <v>777308.25521262886</v>
      </c>
      <c r="S210" s="102">
        <f>IF(P210&lt;INDEX('Pace of change parameters'!$E$22:$I$22,1,$B$6),INDEX('Pace of change parameters'!$E$22:$I$22,1,$B$6),P210)</f>
        <v>2.1623349507172041E-2</v>
      </c>
      <c r="T210" s="131">
        <v>1.356605044543624E-2</v>
      </c>
      <c r="U210" s="116">
        <f t="shared" si="28"/>
        <v>777308.25521262886</v>
      </c>
      <c r="V210" s="130">
        <f>IF(J210&gt;INDEX('Pace of change parameters'!$E$24:$I$24,1,$B$6),0,IF(J210&lt;INDEX('Pace of change parameters'!$E$23:$I$23,1,$B$6),1,(J210-INDEX('Pace of change parameters'!$E$24:$I$24,1,$B$6))/(INDEX('Pace of change parameters'!$E$23:$I$23,1,$B$6)-INDEX('Pace of change parameters'!$E$24:$I$24,1,$B$6))))</f>
        <v>1</v>
      </c>
      <c r="W210" s="131">
        <f>MIN(S210, S210+(INDEX('Pace of change parameters'!$E$25:$I$25,1,$B$6)-S210)*(1-V210))</f>
        <v>2.1623349507172041E-2</v>
      </c>
      <c r="X210" s="131">
        <v>1.356605044543624E-2</v>
      </c>
      <c r="Y210" s="107">
        <f t="shared" si="29"/>
        <v>777308.25521262886</v>
      </c>
      <c r="Z210" s="96">
        <v>0</v>
      </c>
      <c r="AA210" s="98">
        <f t="shared" si="31"/>
        <v>769724.71272169636</v>
      </c>
      <c r="AB210" s="98">
        <f>IF(INDEX('Pace of change parameters'!$E$27:$I$27,1,$B$6)=1,MAX(AA210,Y210),Y210)</f>
        <v>777308.25521262886</v>
      </c>
      <c r="AC210" s="96">
        <f t="shared" si="30"/>
        <v>2.1623349507172041E-2</v>
      </c>
      <c r="AD210" s="142">
        <v>1.356605044543624E-2</v>
      </c>
      <c r="AE210" s="55">
        <f>IF(ROUND(AB210,0)/D210 &gt; (1+'Pace of change parameters'!$H$25), ROUND(AB210,0), ROUNDUP(AB210,0))</f>
        <v>777308</v>
      </c>
      <c r="AF210" s="55">
        <v>1342.5269679521577</v>
      </c>
      <c r="AG210" s="16">
        <f t="shared" si="26"/>
        <v>2.1623014078879566E-2</v>
      </c>
      <c r="AH210" s="16">
        <f t="shared" si="26"/>
        <v>1.3565717662586296E-2</v>
      </c>
      <c r="AI210" s="55"/>
      <c r="AJ210" s="55">
        <v>769724.71272169636</v>
      </c>
      <c r="AK210" s="55">
        <v>1329.4294986390271</v>
      </c>
      <c r="AL210" s="16">
        <f t="shared" si="27"/>
        <v>9.851947265002936E-3</v>
      </c>
      <c r="AM210" s="57">
        <f t="shared" si="27"/>
        <v>9.851947265002714E-3</v>
      </c>
      <c r="AN210" s="10"/>
    </row>
    <row r="211" spans="1:40" x14ac:dyDescent="0.2">
      <c r="A211" s="188" t="s">
        <v>469</v>
      </c>
      <c r="B211" s="188" t="s">
        <v>470</v>
      </c>
      <c r="D211" s="67">
        <v>282788</v>
      </c>
      <c r="E211" s="72">
        <v>1272.2688634912167</v>
      </c>
      <c r="F211" s="54"/>
      <c r="G211" s="87">
        <v>288950.8977753857</v>
      </c>
      <c r="H211" s="80">
        <v>1287.0911848388387</v>
      </c>
      <c r="I211" s="89"/>
      <c r="J211" s="102">
        <f t="shared" si="25"/>
        <v>-2.1328529597358759E-2</v>
      </c>
      <c r="K211" s="125">
        <f t="shared" si="25"/>
        <v>-1.1516139277636284E-2</v>
      </c>
      <c r="L211" s="102">
        <v>2.372830203094356E-2</v>
      </c>
      <c r="M211" s="96">
        <f>INDEX('Pace of change parameters'!$E$20:$I$20,1,$B$6)</f>
        <v>1.356605044543624E-2</v>
      </c>
      <c r="N211" s="107">
        <f>IF(INDEX('Pace of change parameters'!$E$28:$I$28,1,$B$6)=1,(1+L211)*D211,D211)</f>
        <v>289498.07907472644</v>
      </c>
      <c r="O211" s="93">
        <f>IF(K211&lt;INDEX('Pace of change parameters'!$E$16:$I$16,1,$B$6),1,IF(K211&gt;INDEX('Pace of change parameters'!$E$17:$I$17,1,$B$6),0,(K211-INDEX('Pace of change parameters'!$E$17:$I$17,1,$B$6))/(INDEX('Pace of change parameters'!$E$16:$I$16,1,$B$6)-INDEX('Pace of change parameters'!$E$17:$I$17,1,$B$6))))</f>
        <v>0</v>
      </c>
      <c r="P211" s="56">
        <v>2.372830203094356E-2</v>
      </c>
      <c r="Q211" s="56">
        <v>1.356605044543624E-2</v>
      </c>
      <c r="R211" s="9">
        <f>IF(INDEX('Pace of change parameters'!$E$29:$I$29,1,$B$6)=1,D211*(1+P211),D211)</f>
        <v>289498.07907472644</v>
      </c>
      <c r="S211" s="102">
        <f>IF(P211&lt;INDEX('Pace of change parameters'!$E$22:$I$22,1,$B$6),INDEX('Pace of change parameters'!$E$22:$I$22,1,$B$6),P211)</f>
        <v>2.372830203094356E-2</v>
      </c>
      <c r="T211" s="131">
        <v>1.356605044543624E-2</v>
      </c>
      <c r="U211" s="116">
        <f t="shared" si="28"/>
        <v>289498.07907472644</v>
      </c>
      <c r="V211" s="130">
        <f>IF(J211&gt;INDEX('Pace of change parameters'!$E$24:$I$24,1,$B$6),0,IF(J211&lt;INDEX('Pace of change parameters'!$E$23:$I$23,1,$B$6),1,(J211-INDEX('Pace of change parameters'!$E$24:$I$24,1,$B$6))/(INDEX('Pace of change parameters'!$E$23:$I$23,1,$B$6)-INDEX('Pace of change parameters'!$E$24:$I$24,1,$B$6))))</f>
        <v>1</v>
      </c>
      <c r="W211" s="131">
        <f>MIN(S211, S211+(INDEX('Pace of change parameters'!$E$25:$I$25,1,$B$6)-S211)*(1-V211))</f>
        <v>2.372830203094356E-2</v>
      </c>
      <c r="X211" s="131">
        <v>1.356605044543624E-2</v>
      </c>
      <c r="Y211" s="107">
        <f t="shared" si="29"/>
        <v>289498.07907472644</v>
      </c>
      <c r="Z211" s="96">
        <v>0</v>
      </c>
      <c r="AA211" s="98">
        <f t="shared" si="31"/>
        <v>295313.93526560575</v>
      </c>
      <c r="AB211" s="98">
        <f>IF(INDEX('Pace of change parameters'!$E$27:$I$27,1,$B$6)=1,MAX(AA211,Y211),Y211)</f>
        <v>289498.07907472644</v>
      </c>
      <c r="AC211" s="96">
        <f t="shared" si="30"/>
        <v>2.372830203094356E-2</v>
      </c>
      <c r="AD211" s="142">
        <v>1.356605044543624E-2</v>
      </c>
      <c r="AE211" s="55">
        <f>IF(ROUND(AB211,0)/D211 &gt; (1+'Pace of change parameters'!$H$25), ROUND(AB211,0), ROUNDUP(AB211,0))</f>
        <v>289498</v>
      </c>
      <c r="AF211" s="55">
        <v>1289.5281748462351</v>
      </c>
      <c r="AG211" s="16">
        <f t="shared" si="26"/>
        <v>2.3728022405477001E-2</v>
      </c>
      <c r="AH211" s="16">
        <f t="shared" si="26"/>
        <v>1.3565773595729747E-2</v>
      </c>
      <c r="AI211" s="55"/>
      <c r="AJ211" s="55">
        <v>295313.93526560575</v>
      </c>
      <c r="AK211" s="55">
        <v>1315.4344415150217</v>
      </c>
      <c r="AL211" s="16">
        <f t="shared" si="27"/>
        <v>-1.9694076611640021E-2</v>
      </c>
      <c r="AM211" s="57">
        <f t="shared" si="27"/>
        <v>-1.969407661163991E-2</v>
      </c>
      <c r="AN211" s="10"/>
    </row>
    <row r="212" spans="1:40" x14ac:dyDescent="0.2">
      <c r="A212" s="188" t="s">
        <v>471</v>
      </c>
      <c r="B212" s="188" t="s">
        <v>472</v>
      </c>
      <c r="D212" s="67">
        <v>1179145</v>
      </c>
      <c r="E212" s="72">
        <v>1287.6507789814091</v>
      </c>
      <c r="F212" s="54"/>
      <c r="G212" s="87">
        <v>1173902.2271836528</v>
      </c>
      <c r="H212" s="80">
        <v>1275.5940955095041</v>
      </c>
      <c r="I212" s="89"/>
      <c r="J212" s="102">
        <f t="shared" si="25"/>
        <v>4.4661068826195027E-3</v>
      </c>
      <c r="K212" s="125">
        <f t="shared" si="25"/>
        <v>9.4518181875788976E-3</v>
      </c>
      <c r="L212" s="102">
        <v>1.8596929716925281E-2</v>
      </c>
      <c r="M212" s="96">
        <f>INDEX('Pace of change parameters'!$E$20:$I$20,1,$B$6)</f>
        <v>1.356605044543624E-2</v>
      </c>
      <c r="N212" s="107">
        <f>IF(INDEX('Pace of change parameters'!$E$28:$I$28,1,$B$6)=1,(1+L212)*D212,D212)</f>
        <v>1201073.476691064</v>
      </c>
      <c r="O212" s="93">
        <f>IF(K212&lt;INDEX('Pace of change parameters'!$E$16:$I$16,1,$B$6),1,IF(K212&gt;INDEX('Pace of change parameters'!$E$17:$I$17,1,$B$6),0,(K212-INDEX('Pace of change parameters'!$E$17:$I$17,1,$B$6))/(INDEX('Pace of change parameters'!$E$16:$I$16,1,$B$6)-INDEX('Pace of change parameters'!$E$17:$I$17,1,$B$6))))</f>
        <v>0</v>
      </c>
      <c r="P212" s="56">
        <v>1.8596929716925281E-2</v>
      </c>
      <c r="Q212" s="56">
        <v>1.356605044543624E-2</v>
      </c>
      <c r="R212" s="9">
        <f>IF(INDEX('Pace of change parameters'!$E$29:$I$29,1,$B$6)=1,D212*(1+P212),D212)</f>
        <v>1201073.476691064</v>
      </c>
      <c r="S212" s="102">
        <f>IF(P212&lt;INDEX('Pace of change parameters'!$E$22:$I$22,1,$B$6),INDEX('Pace of change parameters'!$E$22:$I$22,1,$B$6),P212)</f>
        <v>2.0783552784106655E-2</v>
      </c>
      <c r="T212" s="131">
        <v>1.5741873718958077E-2</v>
      </c>
      <c r="U212" s="116">
        <f t="shared" si="28"/>
        <v>1203651.8223476156</v>
      </c>
      <c r="V212" s="130">
        <f>IF(J212&gt;INDEX('Pace of change parameters'!$E$24:$I$24,1,$B$6),0,IF(J212&lt;INDEX('Pace of change parameters'!$E$23:$I$23,1,$B$6),1,(J212-INDEX('Pace of change parameters'!$E$24:$I$24,1,$B$6))/(INDEX('Pace of change parameters'!$E$23:$I$23,1,$B$6)-INDEX('Pace of change parameters'!$E$24:$I$24,1,$B$6))))</f>
        <v>1</v>
      </c>
      <c r="W212" s="131">
        <f>MIN(S212, S212+(INDEX('Pace of change parameters'!$E$25:$I$25,1,$B$6)-S212)*(1-V212))</f>
        <v>2.0783552784106655E-2</v>
      </c>
      <c r="X212" s="131">
        <v>1.5741873718958077E-2</v>
      </c>
      <c r="Y212" s="107">
        <f t="shared" si="29"/>
        <v>1203651.8223476156</v>
      </c>
      <c r="Z212" s="96">
        <v>0</v>
      </c>
      <c r="AA212" s="98">
        <f t="shared" si="31"/>
        <v>1199752.9303270942</v>
      </c>
      <c r="AB212" s="98">
        <f>IF(INDEX('Pace of change parameters'!$E$27:$I$27,1,$B$6)=1,MAX(AA212,Y212),Y212)</f>
        <v>1203651.8223476156</v>
      </c>
      <c r="AC212" s="96">
        <f t="shared" si="30"/>
        <v>2.0783552784106707E-2</v>
      </c>
      <c r="AD212" s="142">
        <v>1.5741873718958077E-2</v>
      </c>
      <c r="AE212" s="55">
        <f>IF(ROUND(AB212,0)/D212 &gt; (1+'Pace of change parameters'!$H$25), ROUND(AB212,0), ROUNDUP(AB212,0))</f>
        <v>1203652</v>
      </c>
      <c r="AF212" s="55">
        <v>1307.9210079801665</v>
      </c>
      <c r="AG212" s="16">
        <f t="shared" si="26"/>
        <v>2.0783703446141111E-2</v>
      </c>
      <c r="AH212" s="16">
        <f t="shared" si="26"/>
        <v>1.5742023636868385E-2</v>
      </c>
      <c r="AI212" s="55"/>
      <c r="AJ212" s="55">
        <v>1199752.9303270942</v>
      </c>
      <c r="AK212" s="55">
        <v>1303.684172801251</v>
      </c>
      <c r="AL212" s="16">
        <f t="shared" si="27"/>
        <v>3.2498938525975518E-3</v>
      </c>
      <c r="AM212" s="57">
        <f t="shared" si="27"/>
        <v>3.2498938525975518E-3</v>
      </c>
      <c r="AN212" s="10"/>
    </row>
    <row r="213" spans="1:40" x14ac:dyDescent="0.2">
      <c r="A213" s="188" t="s">
        <v>473</v>
      </c>
      <c r="B213" s="188" t="s">
        <v>474</v>
      </c>
      <c r="D213" s="67">
        <v>722642</v>
      </c>
      <c r="E213" s="72">
        <v>1263.1450125790941</v>
      </c>
      <c r="F213" s="54"/>
      <c r="G213" s="87">
        <v>740050.28582620912</v>
      </c>
      <c r="H213" s="80">
        <v>1285.3120478005028</v>
      </c>
      <c r="I213" s="89"/>
      <c r="J213" s="102">
        <f t="shared" si="25"/>
        <v>-2.3523112090652165E-2</v>
      </c>
      <c r="K213" s="125">
        <f t="shared" si="25"/>
        <v>-1.7246422967358122E-2</v>
      </c>
      <c r="L213" s="102">
        <v>2.0081144743460788E-2</v>
      </c>
      <c r="M213" s="96">
        <f>INDEX('Pace of change parameters'!$E$20:$I$20,1,$B$6)</f>
        <v>1.356605044543624E-2</v>
      </c>
      <c r="N213" s="107">
        <f>IF(INDEX('Pace of change parameters'!$E$28:$I$28,1,$B$6)=1,(1+L213)*D213,D213)</f>
        <v>737153.47859970399</v>
      </c>
      <c r="O213" s="93">
        <f>IF(K213&lt;INDEX('Pace of change parameters'!$E$16:$I$16,1,$B$6),1,IF(K213&gt;INDEX('Pace of change parameters'!$E$17:$I$17,1,$B$6),0,(K213-INDEX('Pace of change parameters'!$E$17:$I$17,1,$B$6))/(INDEX('Pace of change parameters'!$E$16:$I$16,1,$B$6)-INDEX('Pace of change parameters'!$E$17:$I$17,1,$B$6))))</f>
        <v>0</v>
      </c>
      <c r="P213" s="56">
        <v>2.0081144743460788E-2</v>
      </c>
      <c r="Q213" s="56">
        <v>1.356605044543624E-2</v>
      </c>
      <c r="R213" s="9">
        <f>IF(INDEX('Pace of change parameters'!$E$29:$I$29,1,$B$6)=1,D213*(1+P213),D213)</f>
        <v>737153.47859970399</v>
      </c>
      <c r="S213" s="102">
        <f>IF(P213&lt;INDEX('Pace of change parameters'!$E$22:$I$22,1,$B$6),INDEX('Pace of change parameters'!$E$22:$I$22,1,$B$6),P213)</f>
        <v>2.0783552784106655E-2</v>
      </c>
      <c r="T213" s="131">
        <v>1.4263972318835361E-2</v>
      </c>
      <c r="U213" s="116">
        <f t="shared" si="28"/>
        <v>737661.06815101241</v>
      </c>
      <c r="V213" s="130">
        <f>IF(J213&gt;INDEX('Pace of change parameters'!$E$24:$I$24,1,$B$6),0,IF(J213&lt;INDEX('Pace of change parameters'!$E$23:$I$23,1,$B$6),1,(J213-INDEX('Pace of change parameters'!$E$24:$I$24,1,$B$6))/(INDEX('Pace of change parameters'!$E$23:$I$23,1,$B$6)-INDEX('Pace of change parameters'!$E$24:$I$24,1,$B$6))))</f>
        <v>1</v>
      </c>
      <c r="W213" s="131">
        <f>MIN(S213, S213+(INDEX('Pace of change parameters'!$E$25:$I$25,1,$B$6)-S213)*(1-V213))</f>
        <v>2.0783552784106655E-2</v>
      </c>
      <c r="X213" s="131">
        <v>1.4263972318835361E-2</v>
      </c>
      <c r="Y213" s="107">
        <f t="shared" si="29"/>
        <v>737661.06815101241</v>
      </c>
      <c r="Z213" s="96">
        <v>0</v>
      </c>
      <c r="AA213" s="98">
        <f t="shared" si="31"/>
        <v>756347.06064024928</v>
      </c>
      <c r="AB213" s="98">
        <f>IF(INDEX('Pace of change parameters'!$E$27:$I$27,1,$B$6)=1,MAX(AA213,Y213),Y213)</f>
        <v>737661.06815101241</v>
      </c>
      <c r="AC213" s="96">
        <f t="shared" si="30"/>
        <v>2.0783552784106707E-2</v>
      </c>
      <c r="AD213" s="142">
        <v>1.4263972318835361E-2</v>
      </c>
      <c r="AE213" s="55">
        <f>IF(ROUND(AB213,0)/D213 &gt; (1+'Pace of change parameters'!$H$25), ROUND(AB213,0), ROUNDUP(AB213,0))</f>
        <v>737661</v>
      </c>
      <c r="AF213" s="55">
        <v>1281.1623597091902</v>
      </c>
      <c r="AG213" s="16">
        <f t="shared" si="26"/>
        <v>2.0783458475981176E-2</v>
      </c>
      <c r="AH213" s="16">
        <f t="shared" si="26"/>
        <v>1.4263878613040903E-2</v>
      </c>
      <c r="AI213" s="55"/>
      <c r="AJ213" s="55">
        <v>756347.06064024928</v>
      </c>
      <c r="AK213" s="55">
        <v>1313.6161257935171</v>
      </c>
      <c r="AL213" s="16">
        <f t="shared" si="27"/>
        <v>-2.4705669675547437E-2</v>
      </c>
      <c r="AM213" s="57">
        <f t="shared" si="27"/>
        <v>-2.4705669675547326E-2</v>
      </c>
      <c r="AN213" s="10"/>
    </row>
    <row r="214" spans="1:40" x14ac:dyDescent="0.2">
      <c r="A214" s="188" t="s">
        <v>475</v>
      </c>
      <c r="B214" s="188" t="s">
        <v>476</v>
      </c>
      <c r="D214" s="67">
        <v>408598</v>
      </c>
      <c r="E214" s="72">
        <v>1405.9474638736806</v>
      </c>
      <c r="F214" s="54"/>
      <c r="G214" s="87">
        <v>387133.73078840773</v>
      </c>
      <c r="H214" s="80">
        <v>1325.7081401693092</v>
      </c>
      <c r="I214" s="89"/>
      <c r="J214" s="102">
        <f t="shared" si="25"/>
        <v>5.5444068817976033E-2</v>
      </c>
      <c r="K214" s="125">
        <f t="shared" si="25"/>
        <v>6.0525632507713034E-2</v>
      </c>
      <c r="L214" s="102">
        <v>1.844598732817615E-2</v>
      </c>
      <c r="M214" s="96">
        <f>INDEX('Pace of change parameters'!$E$20:$I$20,1,$B$6)</f>
        <v>1.356605044543624E-2</v>
      </c>
      <c r="N214" s="107">
        <f>IF(INDEX('Pace of change parameters'!$E$28:$I$28,1,$B$6)=1,(1+L214)*D214,D214)</f>
        <v>416134.99353031814</v>
      </c>
      <c r="O214" s="93">
        <f>IF(K214&lt;INDEX('Pace of change parameters'!$E$16:$I$16,1,$B$6),1,IF(K214&gt;INDEX('Pace of change parameters'!$E$17:$I$17,1,$B$6),0,(K214-INDEX('Pace of change parameters'!$E$17:$I$17,1,$B$6))/(INDEX('Pace of change parameters'!$E$16:$I$16,1,$B$6)-INDEX('Pace of change parameters'!$E$17:$I$17,1,$B$6))))</f>
        <v>0</v>
      </c>
      <c r="P214" s="56">
        <v>1.844598732817615E-2</v>
      </c>
      <c r="Q214" s="56">
        <v>1.356605044543624E-2</v>
      </c>
      <c r="R214" s="9">
        <f>IF(INDEX('Pace of change parameters'!$E$29:$I$29,1,$B$6)=1,D214*(1+P214),D214)</f>
        <v>416134.99353031814</v>
      </c>
      <c r="S214" s="102">
        <f>IF(P214&lt;INDEX('Pace of change parameters'!$E$22:$I$22,1,$B$6),INDEX('Pace of change parameters'!$E$22:$I$22,1,$B$6),P214)</f>
        <v>2.0783552784106655E-2</v>
      </c>
      <c r="T214" s="131">
        <v>1.5892415334987975E-2</v>
      </c>
      <c r="U214" s="116">
        <f t="shared" si="28"/>
        <v>417090.11810048041</v>
      </c>
      <c r="V214" s="130">
        <f>IF(J214&gt;INDEX('Pace of change parameters'!$E$24:$I$24,1,$B$6),0,IF(J214&lt;INDEX('Pace of change parameters'!$E$23:$I$23,1,$B$6),1,(J214-INDEX('Pace of change parameters'!$E$24:$I$24,1,$B$6))/(INDEX('Pace of change parameters'!$E$23:$I$23,1,$B$6)-INDEX('Pace of change parameters'!$E$24:$I$24,1,$B$6))))</f>
        <v>0.89111862364047945</v>
      </c>
      <c r="W214" s="131">
        <f>MIN(S214, S214+(INDEX('Pace of change parameters'!$E$25:$I$25,1,$B$6)-S214)*(1-V214))</f>
        <v>1.854059643110053E-2</v>
      </c>
      <c r="X214" s="131">
        <v>1.3660206223926386E-2</v>
      </c>
      <c r="Y214" s="107">
        <f t="shared" si="29"/>
        <v>416173.65062055481</v>
      </c>
      <c r="Z214" s="96">
        <v>0</v>
      </c>
      <c r="AA214" s="98">
        <f t="shared" si="31"/>
        <v>395658.86935589631</v>
      </c>
      <c r="AB214" s="98">
        <f>IF(INDEX('Pace of change parameters'!$E$27:$I$27,1,$B$6)=1,MAX(AA214,Y214),Y214)</f>
        <v>416173.65062055481</v>
      </c>
      <c r="AC214" s="96">
        <f t="shared" si="30"/>
        <v>1.8540596431100509E-2</v>
      </c>
      <c r="AD214" s="142">
        <v>1.3660206223926386E-2</v>
      </c>
      <c r="AE214" s="55">
        <f>IF(ROUND(AB214,0)/D214 &gt; (1+'Pace of change parameters'!$H$25), ROUND(AB214,0), ROUNDUP(AB214,0))</f>
        <v>416174</v>
      </c>
      <c r="AF214" s="55">
        <v>1425.1541925918452</v>
      </c>
      <c r="AG214" s="16">
        <f t="shared" si="26"/>
        <v>1.85414515000073E-2</v>
      </c>
      <c r="AH214" s="16">
        <f t="shared" si="26"/>
        <v>1.3661057195726301E-2</v>
      </c>
      <c r="AI214" s="55"/>
      <c r="AJ214" s="55">
        <v>395658.86935589631</v>
      </c>
      <c r="AK214" s="55">
        <v>1354.9017874703966</v>
      </c>
      <c r="AL214" s="16">
        <f t="shared" si="27"/>
        <v>5.1850551657039334E-2</v>
      </c>
      <c r="AM214" s="57">
        <f t="shared" si="27"/>
        <v>5.1850551657039334E-2</v>
      </c>
      <c r="AN214" s="10"/>
    </row>
    <row r="215" spans="1:40" x14ac:dyDescent="0.2">
      <c r="A215" s="188" t="s">
        <v>477</v>
      </c>
      <c r="B215" s="188" t="s">
        <v>478</v>
      </c>
      <c r="D215" s="67">
        <v>292126</v>
      </c>
      <c r="E215" s="72">
        <v>1079.709145094879</v>
      </c>
      <c r="F215" s="54"/>
      <c r="G215" s="87">
        <v>303476.12828791089</v>
      </c>
      <c r="H215" s="80">
        <v>1112.7555735082944</v>
      </c>
      <c r="I215" s="89"/>
      <c r="J215" s="102">
        <f t="shared" si="25"/>
        <v>-3.7400399009779428E-2</v>
      </c>
      <c r="K215" s="125">
        <f t="shared" si="25"/>
        <v>-2.9697832300427551E-2</v>
      </c>
      <c r="L215" s="102">
        <v>2.1676442460828005E-2</v>
      </c>
      <c r="M215" s="96">
        <f>INDEX('Pace of change parameters'!$E$20:$I$20,1,$B$6)</f>
        <v>1.356605044543624E-2</v>
      </c>
      <c r="N215" s="107">
        <f>IF(INDEX('Pace of change parameters'!$E$28:$I$28,1,$B$6)=1,(1+L215)*D215,D215)</f>
        <v>298458.25243031187</v>
      </c>
      <c r="O215" s="93">
        <f>IF(K215&lt;INDEX('Pace of change parameters'!$E$16:$I$16,1,$B$6),1,IF(K215&gt;INDEX('Pace of change parameters'!$E$17:$I$17,1,$B$6),0,(K215-INDEX('Pace of change parameters'!$E$17:$I$17,1,$B$6))/(INDEX('Pace of change parameters'!$E$16:$I$16,1,$B$6)-INDEX('Pace of change parameters'!$E$17:$I$17,1,$B$6))))</f>
        <v>0</v>
      </c>
      <c r="P215" s="56">
        <v>2.1676442460828005E-2</v>
      </c>
      <c r="Q215" s="56">
        <v>1.356605044543624E-2</v>
      </c>
      <c r="R215" s="9">
        <f>IF(INDEX('Pace of change parameters'!$E$29:$I$29,1,$B$6)=1,D215*(1+P215),D215)</f>
        <v>298458.25243031187</v>
      </c>
      <c r="S215" s="102">
        <f>IF(P215&lt;INDEX('Pace of change parameters'!$E$22:$I$22,1,$B$6),INDEX('Pace of change parameters'!$E$22:$I$22,1,$B$6),P215)</f>
        <v>2.1676442460828005E-2</v>
      </c>
      <c r="T215" s="131">
        <v>1.356605044543624E-2</v>
      </c>
      <c r="U215" s="116">
        <f t="shared" si="28"/>
        <v>298458.25243031187</v>
      </c>
      <c r="V215" s="130">
        <f>IF(J215&gt;INDEX('Pace of change parameters'!$E$24:$I$24,1,$B$6),0,IF(J215&lt;INDEX('Pace of change parameters'!$E$23:$I$23,1,$B$6),1,(J215-INDEX('Pace of change parameters'!$E$24:$I$24,1,$B$6))/(INDEX('Pace of change parameters'!$E$23:$I$23,1,$B$6)-INDEX('Pace of change parameters'!$E$24:$I$24,1,$B$6))))</f>
        <v>1</v>
      </c>
      <c r="W215" s="131">
        <f>MIN(S215, S215+(INDEX('Pace of change parameters'!$E$25:$I$25,1,$B$6)-S215)*(1-V215))</f>
        <v>2.1676442460828005E-2</v>
      </c>
      <c r="X215" s="131">
        <v>1.356605044543624E-2</v>
      </c>
      <c r="Y215" s="107">
        <f t="shared" si="29"/>
        <v>298458.25243031187</v>
      </c>
      <c r="Z215" s="96">
        <v>0</v>
      </c>
      <c r="AA215" s="98">
        <f t="shared" si="31"/>
        <v>310159.02838114358</v>
      </c>
      <c r="AB215" s="98">
        <f>IF(INDEX('Pace of change parameters'!$E$27:$I$27,1,$B$6)=1,MAX(AA215,Y215),Y215)</f>
        <v>298458.25243031187</v>
      </c>
      <c r="AC215" s="96">
        <f t="shared" si="30"/>
        <v>2.1676442460828005E-2</v>
      </c>
      <c r="AD215" s="142">
        <v>1.356605044543624E-2</v>
      </c>
      <c r="AE215" s="55">
        <f>IF(ROUND(AB215,0)/D215 &gt; (1+'Pace of change parameters'!$H$25), ROUND(AB215,0), ROUNDUP(AB215,0))</f>
        <v>298458</v>
      </c>
      <c r="AF215" s="55">
        <v>1094.3556082376986</v>
      </c>
      <c r="AG215" s="16">
        <f t="shared" si="26"/>
        <v>2.1675578346330049E-2</v>
      </c>
      <c r="AH215" s="16">
        <f t="shared" si="26"/>
        <v>1.3565193190553604E-2</v>
      </c>
      <c r="AI215" s="55"/>
      <c r="AJ215" s="55">
        <v>310159.02838114358</v>
      </c>
      <c r="AK215" s="55">
        <v>1137.2597556589535</v>
      </c>
      <c r="AL215" s="16">
        <f t="shared" si="27"/>
        <v>-3.7725899652885753E-2</v>
      </c>
      <c r="AM215" s="57">
        <f t="shared" si="27"/>
        <v>-3.7725899652885642E-2</v>
      </c>
      <c r="AN215" s="10"/>
    </row>
    <row r="216" spans="1:40" x14ac:dyDescent="0.2">
      <c r="A216" s="188" t="s">
        <v>479</v>
      </c>
      <c r="B216" s="188" t="s">
        <v>480</v>
      </c>
      <c r="D216" s="67">
        <v>271293</v>
      </c>
      <c r="E216" s="72">
        <v>1134.0254540538699</v>
      </c>
      <c r="F216" s="54"/>
      <c r="G216" s="87">
        <v>276026.0377609203</v>
      </c>
      <c r="H216" s="80">
        <v>1141.2617282943643</v>
      </c>
      <c r="I216" s="89"/>
      <c r="J216" s="102">
        <f t="shared" si="25"/>
        <v>-1.7147069889905886E-2</v>
      </c>
      <c r="K216" s="125">
        <f t="shared" si="25"/>
        <v>-6.3405913482345033E-3</v>
      </c>
      <c r="L216" s="102">
        <v>2.4710220075655709E-2</v>
      </c>
      <c r="M216" s="96">
        <f>INDEX('Pace of change parameters'!$E$20:$I$20,1,$B$6)</f>
        <v>1.356605044543624E-2</v>
      </c>
      <c r="N216" s="107">
        <f>IF(INDEX('Pace of change parameters'!$E$28:$I$28,1,$B$6)=1,(1+L216)*D216,D216)</f>
        <v>277996.70973498485</v>
      </c>
      <c r="O216" s="93">
        <f>IF(K216&lt;INDEX('Pace of change parameters'!$E$16:$I$16,1,$B$6),1,IF(K216&gt;INDEX('Pace of change parameters'!$E$17:$I$17,1,$B$6),0,(K216-INDEX('Pace of change parameters'!$E$17:$I$17,1,$B$6))/(INDEX('Pace of change parameters'!$E$16:$I$16,1,$B$6)-INDEX('Pace of change parameters'!$E$17:$I$17,1,$B$6))))</f>
        <v>0</v>
      </c>
      <c r="P216" s="56">
        <v>2.4710220075655709E-2</v>
      </c>
      <c r="Q216" s="56">
        <v>1.356605044543624E-2</v>
      </c>
      <c r="R216" s="9">
        <f>IF(INDEX('Pace of change parameters'!$E$29:$I$29,1,$B$6)=1,D216*(1+P216),D216)</f>
        <v>277996.70973498485</v>
      </c>
      <c r="S216" s="102">
        <f>IF(P216&lt;INDEX('Pace of change parameters'!$E$22:$I$22,1,$B$6),INDEX('Pace of change parameters'!$E$22:$I$22,1,$B$6),P216)</f>
        <v>2.4710220075655709E-2</v>
      </c>
      <c r="T216" s="131">
        <v>1.356605044543624E-2</v>
      </c>
      <c r="U216" s="116">
        <f t="shared" si="28"/>
        <v>277996.70973498485</v>
      </c>
      <c r="V216" s="130">
        <f>IF(J216&gt;INDEX('Pace of change parameters'!$E$24:$I$24,1,$B$6),0,IF(J216&lt;INDEX('Pace of change parameters'!$E$23:$I$23,1,$B$6),1,(J216-INDEX('Pace of change parameters'!$E$24:$I$24,1,$B$6))/(INDEX('Pace of change parameters'!$E$23:$I$23,1,$B$6)-INDEX('Pace of change parameters'!$E$24:$I$24,1,$B$6))))</f>
        <v>1</v>
      </c>
      <c r="W216" s="131">
        <f>MIN(S216, S216+(INDEX('Pace of change parameters'!$E$25:$I$25,1,$B$6)-S216)*(1-V216))</f>
        <v>2.4710220075655709E-2</v>
      </c>
      <c r="X216" s="131">
        <v>1.356605044543624E-2</v>
      </c>
      <c r="Y216" s="107">
        <f t="shared" si="29"/>
        <v>277996.70973498485</v>
      </c>
      <c r="Z216" s="96">
        <v>0</v>
      </c>
      <c r="AA216" s="98">
        <f t="shared" si="31"/>
        <v>282104.454682521</v>
      </c>
      <c r="AB216" s="98">
        <f>IF(INDEX('Pace of change parameters'!$E$27:$I$27,1,$B$6)=1,MAX(AA216,Y216),Y216)</f>
        <v>277996.70973498485</v>
      </c>
      <c r="AC216" s="96">
        <f t="shared" si="30"/>
        <v>2.4710220075655709E-2</v>
      </c>
      <c r="AD216" s="142">
        <v>1.356605044543624E-2</v>
      </c>
      <c r="AE216" s="55">
        <f>IF(ROUND(AB216,0)/D216 &gt; (1+'Pace of change parameters'!$H$25), ROUND(AB216,0), ROUNDUP(AB216,0))</f>
        <v>277997</v>
      </c>
      <c r="AF216" s="55">
        <v>1149.4109007044083</v>
      </c>
      <c r="AG216" s="16">
        <f t="shared" si="26"/>
        <v>2.4711290007482622E-2</v>
      </c>
      <c r="AH216" s="16">
        <f t="shared" si="26"/>
        <v>1.3567108741288969E-2</v>
      </c>
      <c r="AI216" s="55"/>
      <c r="AJ216" s="55">
        <v>282104.454682521</v>
      </c>
      <c r="AK216" s="55">
        <v>1166.3936493896063</v>
      </c>
      <c r="AL216" s="16">
        <f t="shared" si="27"/>
        <v>-1.4560048997253494E-2</v>
      </c>
      <c r="AM216" s="57">
        <f t="shared" si="27"/>
        <v>-1.4560048997253494E-2</v>
      </c>
      <c r="AN216" s="10"/>
    </row>
    <row r="217" spans="1:40" x14ac:dyDescent="0.2">
      <c r="A217" s="188" t="s">
        <v>481</v>
      </c>
      <c r="B217" s="188" t="s">
        <v>482</v>
      </c>
      <c r="D217" s="67">
        <v>599627</v>
      </c>
      <c r="E217" s="72">
        <v>1212.6321767336415</v>
      </c>
      <c r="F217" s="54"/>
      <c r="G217" s="87">
        <v>613191.23235143756</v>
      </c>
      <c r="H217" s="80">
        <v>1232.8579072351611</v>
      </c>
      <c r="I217" s="89"/>
      <c r="J217" s="102">
        <f t="shared" ref="J217:K217" si="32">D217/G217-1</f>
        <v>-2.2120721295087797E-2</v>
      </c>
      <c r="K217" s="125">
        <f t="shared" si="32"/>
        <v>-1.6405564974538156E-2</v>
      </c>
      <c r="L217" s="102">
        <v>1.9489775945755294E-2</v>
      </c>
      <c r="M217" s="96">
        <f>INDEX('Pace of change parameters'!$E$20:$I$20,1,$B$6)</f>
        <v>1.356605044543624E-2</v>
      </c>
      <c r="N217" s="107">
        <f>IF(INDEX('Pace of change parameters'!$E$28:$I$28,1,$B$6)=1,(1+L217)*D217,D217)</f>
        <v>611313.59588102542</v>
      </c>
      <c r="O217" s="93">
        <f>IF(K217&lt;INDEX('Pace of change parameters'!$E$16:$I$16,1,$B$6),1,IF(K217&gt;INDEX('Pace of change parameters'!$E$17:$I$17,1,$B$6),0,(K217-INDEX('Pace of change parameters'!$E$17:$I$17,1,$B$6))/(INDEX('Pace of change parameters'!$E$16:$I$16,1,$B$6)-INDEX('Pace of change parameters'!$E$17:$I$17,1,$B$6))))</f>
        <v>0</v>
      </c>
      <c r="P217" s="56">
        <v>1.9489775945755294E-2</v>
      </c>
      <c r="Q217" s="56">
        <v>1.356605044543624E-2</v>
      </c>
      <c r="R217" s="9">
        <f>IF(INDEX('Pace of change parameters'!$E$29:$I$29,1,$B$6)=1,D217*(1+P217),D217)</f>
        <v>611313.59588102542</v>
      </c>
      <c r="S217" s="102">
        <f>IF(P217&lt;INDEX('Pace of change parameters'!$E$22:$I$22,1,$B$6),INDEX('Pace of change parameters'!$E$22:$I$22,1,$B$6),P217)</f>
        <v>2.0783552784106655E-2</v>
      </c>
      <c r="T217" s="131">
        <v>1.4852309818649712E-2</v>
      </c>
      <c r="U217" s="116">
        <f t="shared" si="28"/>
        <v>612089.37940527557</v>
      </c>
      <c r="V217" s="130">
        <f>IF(J217&gt;INDEX('Pace of change parameters'!$E$24:$I$24,1,$B$6),0,IF(J217&lt;INDEX('Pace of change parameters'!$E$23:$I$23,1,$B$6),1,(J217-INDEX('Pace of change parameters'!$E$24:$I$24,1,$B$6))/(INDEX('Pace of change parameters'!$E$23:$I$23,1,$B$6)-INDEX('Pace of change parameters'!$E$24:$I$24,1,$B$6))))</f>
        <v>1</v>
      </c>
      <c r="W217" s="131">
        <f>MIN(S217, S217+(INDEX('Pace of change parameters'!$E$25:$I$25,1,$B$6)-S217)*(1-V217))</f>
        <v>2.0783552784106655E-2</v>
      </c>
      <c r="X217" s="131">
        <v>1.4852309818649712E-2</v>
      </c>
      <c r="Y217" s="107">
        <f t="shared" si="29"/>
        <v>612089.37940527557</v>
      </c>
      <c r="Z217" s="96">
        <v>0</v>
      </c>
      <c r="AA217" s="98">
        <f t="shared" si="31"/>
        <v>626694.42209808924</v>
      </c>
      <c r="AB217" s="98">
        <f>IF(INDEX('Pace of change parameters'!$E$27:$I$27,1,$B$6)=1,MAX(AA217,Y217),Y217)</f>
        <v>612089.37940527557</v>
      </c>
      <c r="AC217" s="96">
        <f t="shared" si="30"/>
        <v>2.0783552784106707E-2</v>
      </c>
      <c r="AD217" s="142">
        <v>1.4852309818649712E-2</v>
      </c>
      <c r="AE217" s="55">
        <f>IF(ROUND(AB217,0)/D217 &gt; (1+'Pace of change parameters'!$H$25), ROUND(AB217,0), ROUNDUP(AB217,0))</f>
        <v>612089</v>
      </c>
      <c r="AF217" s="55">
        <v>1230.641802701394</v>
      </c>
      <c r="AG217" s="16">
        <f t="shared" si="26"/>
        <v>2.0782920048630249E-2</v>
      </c>
      <c r="AH217" s="16">
        <f t="shared" si="26"/>
        <v>1.4851680759670582E-2</v>
      </c>
      <c r="AI217" s="55"/>
      <c r="AJ217" s="55">
        <v>626694.42209808924</v>
      </c>
      <c r="AK217" s="55">
        <v>1260.0068835638294</v>
      </c>
      <c r="AL217" s="16">
        <f t="shared" si="27"/>
        <v>-2.3305492410786499E-2</v>
      </c>
      <c r="AM217" s="57">
        <f t="shared" si="27"/>
        <v>-2.3305492410786388E-2</v>
      </c>
      <c r="AN217" s="10"/>
    </row>
    <row r="218" spans="1:40" x14ac:dyDescent="0.2">
      <c r="A218" s="188"/>
      <c r="B218" s="188"/>
      <c r="D218" s="67"/>
      <c r="E218" s="72"/>
      <c r="F218" s="54"/>
      <c r="G218" s="87"/>
      <c r="H218" s="80"/>
      <c r="I218" s="89"/>
      <c r="J218" s="102"/>
      <c r="K218" s="125"/>
      <c r="L218" s="102"/>
      <c r="M218" s="96"/>
      <c r="N218" s="107"/>
      <c r="O218" s="93"/>
      <c r="P218" s="56"/>
      <c r="Q218" s="56"/>
      <c r="R218" s="9"/>
      <c r="S218" s="102"/>
      <c r="T218" s="131"/>
      <c r="U218" s="116"/>
      <c r="V218" s="130"/>
      <c r="W218" s="131"/>
      <c r="X218" s="131"/>
      <c r="Y218" s="107"/>
      <c r="Z218" s="96"/>
      <c r="AA218" s="98"/>
      <c r="AB218" s="98"/>
      <c r="AC218" s="96"/>
      <c r="AD218" s="142"/>
      <c r="AE218" s="55"/>
      <c r="AF218" s="55"/>
      <c r="AG218" s="16"/>
      <c r="AH218" s="16"/>
      <c r="AI218" s="55"/>
      <c r="AJ218" s="55"/>
      <c r="AK218" s="55"/>
      <c r="AL218" s="16"/>
      <c r="AM218" s="57"/>
      <c r="AN218" s="10"/>
    </row>
    <row r="219" spans="1:40" s="42" customFormat="1" x14ac:dyDescent="0.2">
      <c r="A219" s="2"/>
      <c r="B219" s="58" t="s">
        <v>12</v>
      </c>
      <c r="D219" s="22">
        <f>SUM(D9:D217)</f>
        <v>73597110</v>
      </c>
      <c r="E219" s="73">
        <v>1256.0903256771121</v>
      </c>
      <c r="F219" s="59"/>
      <c r="G219" s="88">
        <f>SUM(G9:G217)</f>
        <v>73548325.979930535</v>
      </c>
      <c r="H219" s="81">
        <v>1246.6065185194775</v>
      </c>
      <c r="I219" s="150"/>
      <c r="J219" s="103">
        <f>D219/G219-1</f>
        <v>6.6329205212345421E-4</v>
      </c>
      <c r="K219" s="126">
        <f>E219/H219-1</f>
        <v>7.6076989946258777E-3</v>
      </c>
      <c r="L219" s="103">
        <f>N219/D219 - 1</f>
        <v>2.0427639916132945E-2</v>
      </c>
      <c r="M219" s="25">
        <f>'Pace of change parameters'!$E$20</f>
        <v>9.0547645222140982E-3</v>
      </c>
      <c r="N219" s="108">
        <f>SUM(N9:N217)</f>
        <v>75100525.261948034</v>
      </c>
      <c r="O219" s="25"/>
      <c r="P219" s="25">
        <f>R219/D219 - 1</f>
        <v>2.0427991963730019E-2</v>
      </c>
      <c r="Q219" s="25"/>
      <c r="R219" s="108">
        <f>SUM(R9:R217)</f>
        <v>75100551.17163375</v>
      </c>
      <c r="S219" s="103">
        <f>U219/D219-1</f>
        <v>2.2015353767346424E-2</v>
      </c>
      <c r="T219" s="25"/>
      <c r="U219" s="117">
        <f>SUM(U9:U217)</f>
        <v>75217376.412904307</v>
      </c>
      <c r="V219" s="103"/>
      <c r="W219" s="25">
        <f>Y219/D219-1</f>
        <v>2.1248795322776681E-2</v>
      </c>
      <c r="X219" s="25"/>
      <c r="Y219" s="108">
        <f>SUM(Y9:Y217)</f>
        <v>75160959.926737875</v>
      </c>
      <c r="Z219" s="28"/>
      <c r="AA219" s="28">
        <f>SUM(AA9:AA160)</f>
        <v>54084503.20537024</v>
      </c>
      <c r="AB219" s="28">
        <f>SUM(AB9:AB217)</f>
        <v>75160959.926737875</v>
      </c>
      <c r="AC219" s="25">
        <f>AB219/D219-1</f>
        <v>2.1248795322776681E-2</v>
      </c>
      <c r="AD219" s="126"/>
      <c r="AE219" s="23">
        <f>SUM(AE9:AE217)</f>
        <v>75160962</v>
      </c>
      <c r="AF219" s="60">
        <v>1273.9398744841862</v>
      </c>
      <c r="AG219" s="24">
        <f>AE219/D219 - 1</f>
        <v>2.1248823493205116E-2</v>
      </c>
      <c r="AH219" s="24">
        <f>AF219/E219 - 1</f>
        <v>1.4210402263429733E-2</v>
      </c>
      <c r="AI219" s="20"/>
      <c r="AJ219" s="23">
        <f>SUM(AJ9:AJ217)</f>
        <v>75167946.334656015</v>
      </c>
      <c r="AK219" s="60">
        <v>1274.0582553853656</v>
      </c>
      <c r="AL219" s="24">
        <f t="shared" ref="AL219:AM219" si="33">AE219/AJ219-1</f>
        <v>-9.2916395838749111E-5</v>
      </c>
      <c r="AM219" s="61">
        <f t="shared" si="33"/>
        <v>-9.2916395838971155E-5</v>
      </c>
      <c r="AN219" s="62"/>
    </row>
    <row r="220" spans="1:40" x14ac:dyDescent="0.2">
      <c r="D220" s="13"/>
      <c r="E220" s="68"/>
      <c r="G220" s="83"/>
      <c r="H220" s="76"/>
      <c r="J220" s="124"/>
      <c r="K220" s="115"/>
      <c r="L220" s="124"/>
      <c r="M220" s="15"/>
      <c r="N220" s="106"/>
      <c r="O220" s="4"/>
      <c r="P220" s="4"/>
      <c r="Q220" s="4"/>
      <c r="R220" s="4"/>
      <c r="S220" s="124"/>
      <c r="T220" s="15"/>
      <c r="U220" s="115"/>
      <c r="V220" s="124"/>
      <c r="W220" s="15"/>
      <c r="X220" s="15"/>
      <c r="Y220" s="106"/>
      <c r="Z220" s="15"/>
      <c r="AA220" s="15"/>
      <c r="AB220" s="15"/>
      <c r="AC220" s="15"/>
      <c r="AD220" s="115"/>
      <c r="AE220" s="3"/>
      <c r="AF220" s="3"/>
      <c r="AG220" s="3"/>
      <c r="AH220" s="3"/>
      <c r="AI220" s="3"/>
      <c r="AJ220" s="3"/>
      <c r="AK220" s="3"/>
      <c r="AL220" s="3"/>
      <c r="AM220" s="4"/>
    </row>
    <row r="221" spans="1:40" x14ac:dyDescent="0.2">
      <c r="B221" s="42" t="s">
        <v>489</v>
      </c>
      <c r="D221" s="1"/>
      <c r="AN221" s="1"/>
    </row>
    <row r="222" spans="1:40" x14ac:dyDescent="0.2">
      <c r="D222" s="1"/>
      <c r="AN222" s="1"/>
    </row>
    <row r="223" spans="1:40" x14ac:dyDescent="0.2">
      <c r="B223" s="1" t="s">
        <v>490</v>
      </c>
      <c r="D223" s="54">
        <v>22195870</v>
      </c>
      <c r="E223" s="156">
        <v>1368.4558269184995</v>
      </c>
      <c r="G223" s="54">
        <v>21773476.056293771</v>
      </c>
      <c r="H223" s="156">
        <v>1337.1174823918736</v>
      </c>
      <c r="J223" s="158">
        <f>D223/G223-1</f>
        <v>1.9399472211701907E-2</v>
      </c>
      <c r="K223" s="159">
        <f>E223/H223-1</f>
        <v>2.3437240885196609E-2</v>
      </c>
      <c r="L223" s="158">
        <f>N223/$D223-1</f>
        <v>1.7493277154548181E-2</v>
      </c>
      <c r="M223" s="160">
        <f>M$219</f>
        <v>9.0547645222140982E-3</v>
      </c>
      <c r="N223" s="54">
        <v>22584148.505596321</v>
      </c>
      <c r="P223" s="158">
        <f>R223/$D223-1</f>
        <v>1.7493277154548181E-2</v>
      </c>
      <c r="Q223" s="161">
        <v>1.3478959211190578E-2</v>
      </c>
      <c r="R223" s="54">
        <v>22584148.505596321</v>
      </c>
      <c r="S223" s="158">
        <f>U223/$D223-1</f>
        <v>2.0829794151567604E-2</v>
      </c>
      <c r="T223" s="161">
        <v>1.6802312642071326E-2</v>
      </c>
      <c r="U223" s="54">
        <v>22658205.403114956</v>
      </c>
      <c r="W223" s="158">
        <f>Y223/$D223-1</f>
        <v>1.9694154389315432E-2</v>
      </c>
      <c r="X223" s="161">
        <v>1.5671153321289655E-2</v>
      </c>
      <c r="Y223" s="54">
        <v>22632998.890585177</v>
      </c>
      <c r="AA223" s="54">
        <v>22252953.522898842</v>
      </c>
      <c r="AB223" s="54">
        <v>22632998.890585177</v>
      </c>
      <c r="AC223" s="158">
        <f>AB223/$D223-1</f>
        <v>1.9694154389315432E-2</v>
      </c>
      <c r="AD223" s="161">
        <v>1.5671153321289655E-2</v>
      </c>
      <c r="AE223" s="54">
        <v>22632999</v>
      </c>
      <c r="AF223" s="156">
        <v>1389.9011147147576</v>
      </c>
      <c r="AG223" s="162">
        <f t="shared" ref="AG223:AH226" si="34">AE223/D223 - 1</f>
        <v>1.969415931882823E-2</v>
      </c>
      <c r="AH223" s="162">
        <f t="shared" si="34"/>
        <v>1.567115823135401E-2</v>
      </c>
      <c r="AJ223" s="54">
        <v>22252953.522898842</v>
      </c>
      <c r="AK223" s="156">
        <v>1366.5623767832444</v>
      </c>
      <c r="AL223" s="162">
        <f t="shared" ref="AL223:AM226" si="35">AE223/AJ223-1</f>
        <v>1.7078428565002968E-2</v>
      </c>
      <c r="AM223" s="161">
        <f t="shared" si="35"/>
        <v>1.7078428565002746E-2</v>
      </c>
      <c r="AN223" s="1"/>
    </row>
    <row r="224" spans="1:40" x14ac:dyDescent="0.2">
      <c r="B224" s="1" t="s">
        <v>491</v>
      </c>
      <c r="D224" s="54">
        <v>21670167</v>
      </c>
      <c r="E224" s="156">
        <v>1224.7641556310814</v>
      </c>
      <c r="G224" s="54">
        <v>21901453.4069864</v>
      </c>
      <c r="H224" s="156">
        <v>1229.3609631914699</v>
      </c>
      <c r="J224" s="158">
        <f t="shared" ref="J224:K226" si="36">D224/G224-1</f>
        <v>-1.0560322307770709E-2</v>
      </c>
      <c r="K224" s="159">
        <f t="shared" si="36"/>
        <v>-3.7391845829031212E-3</v>
      </c>
      <c r="L224" s="158">
        <f>N224/$D224-1</f>
        <v>2.0486683015018103E-2</v>
      </c>
      <c r="M224" s="160">
        <f t="shared" ref="M224:M226" si="37">M$219</f>
        <v>9.0547645222140982E-3</v>
      </c>
      <c r="N224" s="54">
        <v>22114116.842211504</v>
      </c>
      <c r="P224" s="158">
        <f>R224/$D224-1</f>
        <v>2.0486683015018103E-2</v>
      </c>
      <c r="Q224" s="161">
        <v>1.3499677098977481E-2</v>
      </c>
      <c r="R224" s="54">
        <v>22114116.842211504</v>
      </c>
      <c r="S224" s="158">
        <f>U224/$D224-1</f>
        <v>2.1681358897822411E-2</v>
      </c>
      <c r="T224" s="161">
        <v>1.4686173347887577E-2</v>
      </c>
      <c r="U224" s="54">
        <v>22140005.668102749</v>
      </c>
      <c r="W224" s="158">
        <f>Y224/$D224-1</f>
        <v>2.1544804677808616E-2</v>
      </c>
      <c r="X224" s="161">
        <v>1.4550554078970102E-2</v>
      </c>
      <c r="Y224" s="54">
        <v>22137046.515350495</v>
      </c>
      <c r="AA224" s="54">
        <v>22383749.084874518</v>
      </c>
      <c r="AB224" s="54">
        <v>22137046.515350495</v>
      </c>
      <c r="AC224" s="158">
        <f>AB224/$D224-1</f>
        <v>2.1544804677808616E-2</v>
      </c>
      <c r="AD224" s="161">
        <v>1.4550554078970102E-2</v>
      </c>
      <c r="AE224" s="54">
        <v>22137047</v>
      </c>
      <c r="AF224" s="156">
        <v>1242.5851799156692</v>
      </c>
      <c r="AG224" s="162">
        <f t="shared" si="34"/>
        <v>2.1544827042634163E-2</v>
      </c>
      <c r="AH224" s="162">
        <f t="shared" si="34"/>
        <v>1.4550576290669692E-2</v>
      </c>
      <c r="AJ224" s="54">
        <v>22383749.084874518</v>
      </c>
      <c r="AK224" s="156">
        <v>1256.4329327130217</v>
      </c>
      <c r="AL224" s="162">
        <f t="shared" si="35"/>
        <v>-1.1021481876832828E-2</v>
      </c>
      <c r="AM224" s="161">
        <f t="shared" si="35"/>
        <v>-1.1021481876832828E-2</v>
      </c>
      <c r="AN224" s="1"/>
    </row>
    <row r="225" spans="2:40" x14ac:dyDescent="0.2">
      <c r="B225" s="1" t="s">
        <v>486</v>
      </c>
      <c r="D225" s="54">
        <v>11644924</v>
      </c>
      <c r="E225" s="156">
        <v>1195.9013315521299</v>
      </c>
      <c r="G225" s="54">
        <v>11554297.424145488</v>
      </c>
      <c r="H225" s="156">
        <v>1172.86693605343</v>
      </c>
      <c r="J225" s="158">
        <f t="shared" si="36"/>
        <v>7.8435384279726961E-3</v>
      </c>
      <c r="K225" s="159">
        <f t="shared" si="36"/>
        <v>1.96393936862167E-2</v>
      </c>
      <c r="L225" s="158">
        <f>N225/$D225-1</f>
        <v>2.5386557817681066E-2</v>
      </c>
      <c r="M225" s="160">
        <f t="shared" si="37"/>
        <v>9.0547645222140982E-3</v>
      </c>
      <c r="N225" s="54">
        <v>11940548.536408501</v>
      </c>
      <c r="P225" s="158">
        <f>R225/$D225-1</f>
        <v>2.5386557817681066E-2</v>
      </c>
      <c r="Q225" s="161">
        <v>1.352421560663819E-2</v>
      </c>
      <c r="R225" s="54">
        <v>11940548.536408501</v>
      </c>
      <c r="S225" s="158">
        <f>U225/$D225-1</f>
        <v>2.5579642179949014E-2</v>
      </c>
      <c r="T225" s="161">
        <v>1.3715066242743656E-2</v>
      </c>
      <c r="U225" s="54">
        <v>11942796.9891327</v>
      </c>
      <c r="W225" s="158">
        <f>Y225/$D225-1</f>
        <v>2.3527111575931903E-2</v>
      </c>
      <c r="X225" s="161">
        <v>1.1686280654923387E-2</v>
      </c>
      <c r="Y225" s="54">
        <v>11918895.426241247</v>
      </c>
      <c r="AA225" s="54">
        <v>11808736.597890992</v>
      </c>
      <c r="AB225" s="54">
        <v>11918895.426241247</v>
      </c>
      <c r="AC225" s="158">
        <f>AB225/$D225-1</f>
        <v>2.3527111575931903E-2</v>
      </c>
      <c r="AD225" s="161">
        <v>1.1686280654923387E-2</v>
      </c>
      <c r="AE225" s="54">
        <v>11918900</v>
      </c>
      <c r="AF225" s="156">
        <v>1209.8774344266183</v>
      </c>
      <c r="AG225" s="162">
        <f t="shared" si="34"/>
        <v>2.3527504344382111E-2</v>
      </c>
      <c r="AH225" s="162">
        <f t="shared" si="34"/>
        <v>1.1686668879571371E-2</v>
      </c>
      <c r="AJ225" s="54">
        <v>11808736.597890992</v>
      </c>
      <c r="AK225" s="156">
        <v>1198.6948408725691</v>
      </c>
      <c r="AL225" s="162">
        <f t="shared" si="35"/>
        <v>9.3289744585109968E-3</v>
      </c>
      <c r="AM225" s="161">
        <f t="shared" si="35"/>
        <v>9.3289744585109968E-3</v>
      </c>
      <c r="AN225" s="1"/>
    </row>
    <row r="226" spans="2:40" x14ac:dyDescent="0.2">
      <c r="B226" s="1" t="s">
        <v>492</v>
      </c>
      <c r="D226" s="54">
        <v>18086149</v>
      </c>
      <c r="E226" s="156">
        <v>1210.4345651729311</v>
      </c>
      <c r="G226" s="54">
        <v>18319099.092504855</v>
      </c>
      <c r="H226" s="156">
        <v>1217.3538438076355</v>
      </c>
      <c r="J226" s="158">
        <f t="shared" si="36"/>
        <v>-1.2716241739211154E-2</v>
      </c>
      <c r="K226" s="159">
        <f t="shared" si="36"/>
        <v>-5.6838680634238026E-3</v>
      </c>
      <c r="L226" s="158">
        <f>N226/$D226-1</f>
        <v>2.0765193172504581E-2</v>
      </c>
      <c r="M226" s="160">
        <f t="shared" si="37"/>
        <v>9.0547645222140982E-3</v>
      </c>
      <c r="N226" s="54">
        <v>18461711.377731699</v>
      </c>
      <c r="P226" s="158">
        <f>R226/$D226-1</f>
        <v>2.0766625743126044E-2</v>
      </c>
      <c r="Q226" s="161">
        <v>1.354717901241953E-2</v>
      </c>
      <c r="R226" s="54">
        <v>18461737.287417412</v>
      </c>
      <c r="S226" s="158">
        <f>U226/$D226-1</f>
        <v>2.15755909427644E-2</v>
      </c>
      <c r="T226" s="161">
        <v>1.4350422746427505E-2</v>
      </c>
      <c r="U226" s="54">
        <v>18476368.352553885</v>
      </c>
      <c r="W226" s="158">
        <f>Y226/$D226-1</f>
        <v>2.1335116423122358E-2</v>
      </c>
      <c r="X226" s="161">
        <v>1.4111649000440263E-2</v>
      </c>
      <c r="Y226" s="54">
        <v>18472019.09456094</v>
      </c>
      <c r="AA226" s="54">
        <v>18722507.128991641</v>
      </c>
      <c r="AB226" s="54">
        <v>18472019.09456094</v>
      </c>
      <c r="AC226" s="158">
        <f>AB226/$D226-1</f>
        <v>2.1335116423122358E-2</v>
      </c>
      <c r="AD226" s="161">
        <v>1.4111649000440263E-2</v>
      </c>
      <c r="AE226" s="54">
        <v>18472016</v>
      </c>
      <c r="AF226" s="156">
        <v>1227.5155872526805</v>
      </c>
      <c r="AG226" s="162">
        <f t="shared" si="34"/>
        <v>2.1334945321969778E-2</v>
      </c>
      <c r="AH226" s="162">
        <f t="shared" si="34"/>
        <v>1.4111479109413017E-2</v>
      </c>
      <c r="AJ226" s="54">
        <v>18722507.128991641</v>
      </c>
      <c r="AK226" s="156">
        <v>1244.161402485071</v>
      </c>
      <c r="AL226" s="162">
        <f t="shared" si="35"/>
        <v>-1.3379144537953302E-2</v>
      </c>
      <c r="AM226" s="161">
        <f t="shared" si="35"/>
        <v>-1.3379144537953414E-2</v>
      </c>
      <c r="AN226" s="1"/>
    </row>
    <row r="227" spans="2:40" x14ac:dyDescent="0.2">
      <c r="B227" s="188"/>
      <c r="D227" s="1"/>
      <c r="G227" s="1"/>
      <c r="N227" s="1"/>
      <c r="P227" s="52"/>
      <c r="R227" s="1"/>
      <c r="T227" s="51"/>
      <c r="U227" s="1"/>
      <c r="W227" s="52"/>
      <c r="X227" s="51"/>
      <c r="Y227" s="1"/>
      <c r="AA227" s="1"/>
      <c r="AB227" s="1"/>
      <c r="AC227" s="52"/>
      <c r="AD227" s="51"/>
      <c r="AE227" s="1"/>
      <c r="AF227" s="74"/>
      <c r="AJ227" s="1"/>
      <c r="AK227" s="74"/>
      <c r="AN227" s="1"/>
    </row>
    <row r="228" spans="2:40" x14ac:dyDescent="0.2">
      <c r="B228" s="1" t="s">
        <v>12</v>
      </c>
      <c r="D228" s="155">
        <f>SUM(D223:D226)</f>
        <v>73597110</v>
      </c>
      <c r="E228" s="157">
        <v>1256.0903256771121</v>
      </c>
      <c r="G228" s="155">
        <f>SUM(G223:G226)</f>
        <v>73548325.97993052</v>
      </c>
      <c r="H228" s="157">
        <v>1246.606518519477</v>
      </c>
      <c r="J228" s="158">
        <f>D228/G228-1</f>
        <v>6.6329205212345421E-4</v>
      </c>
      <c r="K228" s="159">
        <f>E228/H228-1</f>
        <v>7.6076989946260998E-3</v>
      </c>
      <c r="L228" s="158">
        <f>N228/$D228-1</f>
        <v>2.0427639916132945E-2</v>
      </c>
      <c r="M228" s="160">
        <f>M$219</f>
        <v>9.0547645222140982E-3</v>
      </c>
      <c r="N228" s="155">
        <f>SUM(N223:N226)</f>
        <v>75100525.261948019</v>
      </c>
      <c r="P228" s="158">
        <f>R228/$D228-1</f>
        <v>2.0427991963729797E-2</v>
      </c>
      <c r="Q228" s="161">
        <v>1.3395227884229755E-2</v>
      </c>
      <c r="R228" s="155">
        <f>SUM(R223:R226)</f>
        <v>75100551.171633735</v>
      </c>
      <c r="S228" s="158">
        <f>U228/$D228-1</f>
        <v>2.2015353767346202E-2</v>
      </c>
      <c r="T228" s="161">
        <v>1.4971649630182604E-2</v>
      </c>
      <c r="U228" s="155">
        <f>SUM(U223:U226)</f>
        <v>75217376.412904292</v>
      </c>
      <c r="W228" s="158">
        <f>Y228/$D228-1</f>
        <v>2.1248795322776459E-2</v>
      </c>
      <c r="X228" s="161">
        <v>1.4210374287150884E-2</v>
      </c>
      <c r="Y228" s="155">
        <f>SUM(Y223:Y226)</f>
        <v>75160959.92673786</v>
      </c>
      <c r="AA228" s="155">
        <f>SUM(AA223:AA226)</f>
        <v>75167946.334656</v>
      </c>
      <c r="AB228" s="155">
        <f>SUM(AB223:AB226)</f>
        <v>75160959.92673786</v>
      </c>
      <c r="AC228" s="158">
        <f>AB228/$D228-1</f>
        <v>2.1248795322776459E-2</v>
      </c>
      <c r="AD228" s="161">
        <v>1.4210374287150884E-2</v>
      </c>
      <c r="AE228" s="155">
        <f>SUM(AE223:AE226)</f>
        <v>75160962</v>
      </c>
      <c r="AF228" s="157">
        <v>1273.9398744841862</v>
      </c>
      <c r="AG228" s="162">
        <f t="shared" ref="AG228:AH228" si="38">AE228/D228 - 1</f>
        <v>2.1248823493205116E-2</v>
      </c>
      <c r="AH228" s="162">
        <f t="shared" si="38"/>
        <v>1.4210402263429733E-2</v>
      </c>
      <c r="AJ228" s="155">
        <f>SUM(AJ223:AJ226)</f>
        <v>75167946.334656</v>
      </c>
      <c r="AK228" s="157">
        <v>1274.0582553853651</v>
      </c>
      <c r="AL228" s="162">
        <f t="shared" ref="AL228:AM228" si="39">AE228/AJ228-1</f>
        <v>-9.2916395838527066E-5</v>
      </c>
      <c r="AM228" s="161">
        <f t="shared" si="39"/>
        <v>-9.2916395838638088E-5</v>
      </c>
      <c r="AN228" s="1"/>
    </row>
    <row r="229" spans="2:40" x14ac:dyDescent="0.2">
      <c r="B229" s="188"/>
      <c r="D229" s="1"/>
      <c r="G229" s="1"/>
      <c r="N229" s="1"/>
      <c r="P229" s="52"/>
      <c r="R229" s="1"/>
      <c r="T229" s="51"/>
      <c r="U229" s="1"/>
      <c r="W229" s="52"/>
      <c r="X229" s="51"/>
      <c r="Y229" s="1"/>
      <c r="AA229" s="1"/>
      <c r="AB229" s="1"/>
      <c r="AC229" s="52"/>
      <c r="AD229" s="51"/>
      <c r="AE229" s="1"/>
      <c r="AF229" s="74"/>
      <c r="AJ229" s="1"/>
      <c r="AK229" s="74"/>
      <c r="AN229" s="1"/>
    </row>
    <row r="230" spans="2:40" x14ac:dyDescent="0.2">
      <c r="B230" s="204" t="s">
        <v>494</v>
      </c>
      <c r="D230" s="1"/>
      <c r="G230" s="1"/>
      <c r="N230" s="1"/>
      <c r="P230" s="52"/>
      <c r="R230" s="1"/>
      <c r="T230" s="51"/>
      <c r="U230" s="1"/>
      <c r="W230" s="52"/>
      <c r="X230" s="51"/>
      <c r="Y230" s="1"/>
      <c r="AA230" s="1"/>
      <c r="AB230" s="1"/>
      <c r="AC230" s="52"/>
      <c r="AD230" s="51"/>
      <c r="AE230" s="1"/>
      <c r="AF230" s="74"/>
      <c r="AJ230" s="1"/>
      <c r="AK230" s="74"/>
      <c r="AN230" s="1"/>
    </row>
    <row r="231" spans="2:40" x14ac:dyDescent="0.2">
      <c r="B231" s="188" t="s">
        <v>518</v>
      </c>
      <c r="D231" s="54">
        <v>5407929</v>
      </c>
      <c r="E231" s="156">
        <v>1137.7418117746547</v>
      </c>
      <c r="G231" s="54">
        <v>5548581.045682665</v>
      </c>
      <c r="H231" s="156">
        <v>1158.3047769694062</v>
      </c>
      <c r="J231" s="158">
        <f t="shared" ref="J231:K240" si="40">D231/G231-1</f>
        <v>-2.5349191896927525E-2</v>
      </c>
      <c r="K231" s="159">
        <f t="shared" si="40"/>
        <v>-1.7752637823485906E-2</v>
      </c>
      <c r="L231" s="158">
        <f t="shared" ref="L231:L240" si="41">N231/$D231-1</f>
        <v>2.1431082361171638E-2</v>
      </c>
      <c r="M231" s="160">
        <f t="shared" ref="M231:M240" si="42">M$219</f>
        <v>9.0547645222140982E-3</v>
      </c>
      <c r="N231" s="54">
        <v>5523826.7718023686</v>
      </c>
      <c r="P231" s="158">
        <f t="shared" ref="P231:P240" si="43">R231/$D231-1</f>
        <v>2.1431082361171638E-2</v>
      </c>
      <c r="Q231" s="161">
        <v>1.3531487260954433E-2</v>
      </c>
      <c r="R231" s="54">
        <v>5523826.7718023686</v>
      </c>
      <c r="S231" s="158">
        <f t="shared" ref="S231:S240" si="44">U231/$D231-1</f>
        <v>2.2020631667353019E-2</v>
      </c>
      <c r="T231" s="161">
        <v>1.4116477081047352E-2</v>
      </c>
      <c r="U231" s="54">
        <v>5527015.0125921965</v>
      </c>
      <c r="W231" s="158">
        <f t="shared" ref="W231:W240" si="45">Y231/$D231-1</f>
        <v>2.2020631667353019E-2</v>
      </c>
      <c r="X231" s="161">
        <v>1.4116477081047352E-2</v>
      </c>
      <c r="Y231" s="54">
        <v>5527015.0125921965</v>
      </c>
      <c r="AA231" s="54">
        <v>5670767.3046042342</v>
      </c>
      <c r="AB231" s="54">
        <v>5527015.0125921965</v>
      </c>
      <c r="AC231" s="158">
        <f t="shared" ref="AC231:AC240" si="46">AB231/$D231-1</f>
        <v>2.2020631667353019E-2</v>
      </c>
      <c r="AD231" s="161">
        <v>1.4116477081047352E-2</v>
      </c>
      <c r="AE231" s="54">
        <v>5527014</v>
      </c>
      <c r="AF231" s="156">
        <v>1153.8025065990769</v>
      </c>
      <c r="AG231" s="162">
        <f t="shared" ref="AG231:AH240" si="47">AE231/D231 - 1</f>
        <v>2.2020444425213448E-2</v>
      </c>
      <c r="AH231" s="162">
        <f t="shared" si="47"/>
        <v>1.4116291287010529E-2</v>
      </c>
      <c r="AJ231" s="54">
        <v>5670767.3046042342</v>
      </c>
      <c r="AK231" s="156">
        <v>1183.8120059750991</v>
      </c>
      <c r="AL231" s="162">
        <f t="shared" ref="AL231:AM240" si="48">AE231/AJ231-1</f>
        <v>-2.5349885982363873E-2</v>
      </c>
      <c r="AM231" s="161">
        <f t="shared" si="48"/>
        <v>-2.5349885982363873E-2</v>
      </c>
      <c r="AN231" s="1"/>
    </row>
    <row r="232" spans="2:40" x14ac:dyDescent="0.2">
      <c r="B232" s="188" t="s">
        <v>519</v>
      </c>
      <c r="D232" s="54">
        <v>8140523</v>
      </c>
      <c r="E232" s="156">
        <v>1167.2614501262487</v>
      </c>
      <c r="G232" s="54">
        <v>8295330.1188863702</v>
      </c>
      <c r="H232" s="156">
        <v>1180.4403742247418</v>
      </c>
      <c r="J232" s="158">
        <f t="shared" si="40"/>
        <v>-1.8661960002521627E-2</v>
      </c>
      <c r="K232" s="159">
        <f t="shared" si="40"/>
        <v>-1.1164413202274903E-2</v>
      </c>
      <c r="L232" s="158">
        <f t="shared" si="41"/>
        <v>2.1322570819181319E-2</v>
      </c>
      <c r="M232" s="160">
        <f t="shared" si="42"/>
        <v>9.0547645222140982E-3</v>
      </c>
      <c r="N232" s="54">
        <v>8314099.8781726742</v>
      </c>
      <c r="P232" s="158">
        <f t="shared" si="43"/>
        <v>2.1325753622756904E-2</v>
      </c>
      <c r="Q232" s="161">
        <v>1.3581859958005094E-2</v>
      </c>
      <c r="R232" s="54">
        <v>8314125.7878583865</v>
      </c>
      <c r="S232" s="158">
        <f t="shared" si="44"/>
        <v>2.2207100844496841E-2</v>
      </c>
      <c r="T232" s="161">
        <v>1.4456524630967138E-2</v>
      </c>
      <c r="U232" s="54">
        <v>8321300.4151879465</v>
      </c>
      <c r="W232" s="158">
        <f t="shared" si="45"/>
        <v>2.2105213915805999E-2</v>
      </c>
      <c r="X232" s="161">
        <v>1.4355410229101029E-2</v>
      </c>
      <c r="Y232" s="54">
        <v>8320471.0023015393</v>
      </c>
      <c r="AA232" s="54">
        <v>8478003.0122623798</v>
      </c>
      <c r="AB232" s="54">
        <v>8320471.0023015393</v>
      </c>
      <c r="AC232" s="158">
        <f t="shared" si="46"/>
        <v>2.2105213915805999E-2</v>
      </c>
      <c r="AD232" s="161">
        <v>1.4355410229101029E-2</v>
      </c>
      <c r="AE232" s="54">
        <v>8320470</v>
      </c>
      <c r="AF232" s="156">
        <v>1184.0178244581175</v>
      </c>
      <c r="AG232" s="162">
        <f t="shared" si="47"/>
        <v>2.2105090790849768E-2</v>
      </c>
      <c r="AH232" s="162">
        <f t="shared" si="47"/>
        <v>1.4355288037702696E-2</v>
      </c>
      <c r="AJ232" s="54">
        <v>8478003.0122623798</v>
      </c>
      <c r="AK232" s="156">
        <v>1206.4350550303373</v>
      </c>
      <c r="AL232" s="162">
        <f t="shared" si="48"/>
        <v>-1.8581381963951649E-2</v>
      </c>
      <c r="AM232" s="161">
        <f t="shared" si="48"/>
        <v>-1.8581381963951649E-2</v>
      </c>
      <c r="AN232" s="1"/>
    </row>
    <row r="233" spans="2:40" x14ac:dyDescent="0.2">
      <c r="B233" s="188" t="s">
        <v>520</v>
      </c>
      <c r="D233" s="54">
        <v>8538353</v>
      </c>
      <c r="E233" s="156">
        <v>1226.20524071109</v>
      </c>
      <c r="G233" s="54">
        <v>8657787.3317872602</v>
      </c>
      <c r="H233" s="156">
        <v>1234.1497237476285</v>
      </c>
      <c r="J233" s="158">
        <f t="shared" si="40"/>
        <v>-1.3795017965936185E-2</v>
      </c>
      <c r="K233" s="159">
        <f t="shared" si="40"/>
        <v>-6.4372116961742831E-3</v>
      </c>
      <c r="L233" s="158">
        <f t="shared" si="41"/>
        <v>2.1093162980325708E-2</v>
      </c>
      <c r="M233" s="160">
        <f t="shared" si="42"/>
        <v>9.0547645222140982E-3</v>
      </c>
      <c r="N233" s="54">
        <v>8718453.8714125529</v>
      </c>
      <c r="P233" s="158">
        <f t="shared" si="43"/>
        <v>2.1093162980325708E-2</v>
      </c>
      <c r="Q233" s="161">
        <v>1.3531481157062375E-2</v>
      </c>
      <c r="R233" s="54">
        <v>8718453.8714125529</v>
      </c>
      <c r="S233" s="158">
        <f t="shared" si="44"/>
        <v>2.1898531369266117E-2</v>
      </c>
      <c r="T233" s="161">
        <v>1.4330885409008731E-2</v>
      </c>
      <c r="U233" s="54">
        <v>8725330.3910123669</v>
      </c>
      <c r="W233" s="158">
        <f t="shared" si="45"/>
        <v>2.1898531369266117E-2</v>
      </c>
      <c r="X233" s="161">
        <v>1.4330885409008731E-2</v>
      </c>
      <c r="Y233" s="54">
        <v>8725330.3910123669</v>
      </c>
      <c r="AA233" s="54">
        <v>8848441.9578799531</v>
      </c>
      <c r="AB233" s="54">
        <v>8725330.3910123669</v>
      </c>
      <c r="AC233" s="158">
        <f t="shared" si="46"/>
        <v>2.1898531369266117E-2</v>
      </c>
      <c r="AD233" s="161">
        <v>1.4330885409008731E-2</v>
      </c>
      <c r="AE233" s="54">
        <v>8725330</v>
      </c>
      <c r="AF233" s="156">
        <v>1243.7777917656404</v>
      </c>
      <c r="AG233" s="162">
        <f t="shared" si="47"/>
        <v>2.189848557444285E-2</v>
      </c>
      <c r="AH233" s="162">
        <f t="shared" si="47"/>
        <v>1.4330839953317964E-2</v>
      </c>
      <c r="AJ233" s="54">
        <v>8848441.9578799531</v>
      </c>
      <c r="AK233" s="156">
        <v>1261.3271473902269</v>
      </c>
      <c r="AL233" s="162">
        <f t="shared" si="48"/>
        <v>-1.3913405147028879E-2</v>
      </c>
      <c r="AM233" s="161">
        <f t="shared" si="48"/>
        <v>-1.3913405147028879E-2</v>
      </c>
      <c r="AN233" s="1"/>
    </row>
    <row r="234" spans="2:40" x14ac:dyDescent="0.2">
      <c r="B234" s="188" t="s">
        <v>521</v>
      </c>
      <c r="D234" s="54">
        <v>6701728</v>
      </c>
      <c r="E234" s="156">
        <v>1221.9725883032752</v>
      </c>
      <c r="G234" s="54">
        <v>6733859.2380750924</v>
      </c>
      <c r="H234" s="156">
        <v>1218.3374222247378</v>
      </c>
      <c r="J234" s="158">
        <f t="shared" si="40"/>
        <v>-4.7715933670566812E-3</v>
      </c>
      <c r="K234" s="159">
        <f t="shared" si="40"/>
        <v>2.9837104337642195E-3</v>
      </c>
      <c r="L234" s="158">
        <f t="shared" si="41"/>
        <v>2.1284061209845273E-2</v>
      </c>
      <c r="M234" s="160">
        <f t="shared" si="42"/>
        <v>9.0547645222140982E-3</v>
      </c>
      <c r="N234" s="54">
        <v>6844367.9889637334</v>
      </c>
      <c r="P234" s="158">
        <f t="shared" si="43"/>
        <v>2.1284061209845273E-2</v>
      </c>
      <c r="Q234" s="161">
        <v>1.3387254831810358E-2</v>
      </c>
      <c r="R234" s="54">
        <v>6844367.9889637334</v>
      </c>
      <c r="S234" s="158">
        <f t="shared" si="44"/>
        <v>2.2592277322111887E-2</v>
      </c>
      <c r="T234" s="161">
        <v>1.4685355512208842E-2</v>
      </c>
      <c r="U234" s="54">
        <v>6853135.297513362</v>
      </c>
      <c r="W234" s="158">
        <f t="shared" si="45"/>
        <v>2.2316948249563984E-2</v>
      </c>
      <c r="X234" s="161">
        <v>1.4412155348217048E-2</v>
      </c>
      <c r="Y234" s="54">
        <v>6851290.1169586545</v>
      </c>
      <c r="AA234" s="54">
        <v>6882146.7122294176</v>
      </c>
      <c r="AB234" s="54">
        <v>6851290.1169586545</v>
      </c>
      <c r="AC234" s="158">
        <f t="shared" si="46"/>
        <v>2.2316948249563984E-2</v>
      </c>
      <c r="AD234" s="161">
        <v>1.4412155348217048E-2</v>
      </c>
      <c r="AE234" s="54">
        <v>6851291</v>
      </c>
      <c r="AF234" s="156">
        <v>1239.5840068432483</v>
      </c>
      <c r="AG234" s="162">
        <f t="shared" si="47"/>
        <v>2.2317080012796753E-2</v>
      </c>
      <c r="AH234" s="162">
        <f t="shared" si="47"/>
        <v>1.4412286092625681E-2</v>
      </c>
      <c r="AJ234" s="54">
        <v>6882146.7122294176</v>
      </c>
      <c r="AK234" s="156">
        <v>1245.1666404519133</v>
      </c>
      <c r="AL234" s="162">
        <f t="shared" si="48"/>
        <v>-4.4834429604047044E-3</v>
      </c>
      <c r="AM234" s="161">
        <f t="shared" si="48"/>
        <v>-4.4834429604048154E-3</v>
      </c>
      <c r="AN234" s="1"/>
    </row>
    <row r="235" spans="2:40" x14ac:dyDescent="0.2">
      <c r="B235" s="188" t="s">
        <v>522</v>
      </c>
      <c r="D235" s="54">
        <v>7303208</v>
      </c>
      <c r="E235" s="156">
        <v>1284.7597201350161</v>
      </c>
      <c r="G235" s="54">
        <v>7288638.1877515353</v>
      </c>
      <c r="H235" s="156">
        <v>1275.0535490066245</v>
      </c>
      <c r="J235" s="158">
        <f t="shared" si="40"/>
        <v>1.9989759229575021E-3</v>
      </c>
      <c r="K235" s="159">
        <f t="shared" si="40"/>
        <v>7.6123635246170274E-3</v>
      </c>
      <c r="L235" s="158">
        <f t="shared" si="41"/>
        <v>1.9014994811095365E-2</v>
      </c>
      <c r="M235" s="160">
        <f t="shared" si="42"/>
        <v>9.0547645222140982E-3</v>
      </c>
      <c r="N235" s="54">
        <v>7442078.4622243494</v>
      </c>
      <c r="P235" s="158">
        <f t="shared" si="43"/>
        <v>1.9014994811095365E-2</v>
      </c>
      <c r="Q235" s="161">
        <v>1.3338083386776667E-2</v>
      </c>
      <c r="R235" s="54">
        <v>7442078.4622243494</v>
      </c>
      <c r="S235" s="158">
        <f t="shared" si="44"/>
        <v>2.1467885685092725E-2</v>
      </c>
      <c r="T235" s="161">
        <v>1.5777309256533645E-2</v>
      </c>
      <c r="U235" s="54">
        <v>7459992.4344784552</v>
      </c>
      <c r="W235" s="158">
        <f t="shared" si="45"/>
        <v>2.1391278906340183E-2</v>
      </c>
      <c r="X235" s="161">
        <v>1.5701129252558399E-2</v>
      </c>
      <c r="Y235" s="54">
        <v>7459432.9592390144</v>
      </c>
      <c r="AA235" s="54">
        <v>7449142.5447145086</v>
      </c>
      <c r="AB235" s="54">
        <v>7459432.9592390144</v>
      </c>
      <c r="AC235" s="158">
        <f t="shared" si="46"/>
        <v>2.1391278906340183E-2</v>
      </c>
      <c r="AD235" s="161">
        <v>1.5701129252558399E-2</v>
      </c>
      <c r="AE235" s="54">
        <v>7459432</v>
      </c>
      <c r="AF235" s="156">
        <v>1304.9317307528027</v>
      </c>
      <c r="AG235" s="162">
        <f t="shared" si="47"/>
        <v>2.1391147561455215E-2</v>
      </c>
      <c r="AH235" s="162">
        <f t="shared" si="47"/>
        <v>1.5700998639392783E-2</v>
      </c>
      <c r="AJ235" s="54">
        <v>7449142.5447145086</v>
      </c>
      <c r="AK235" s="156">
        <v>1303.131722830725</v>
      </c>
      <c r="AL235" s="162">
        <f t="shared" si="48"/>
        <v>1.3812939172164196E-3</v>
      </c>
      <c r="AM235" s="161">
        <f t="shared" si="48"/>
        <v>1.3812939172161975E-3</v>
      </c>
      <c r="AN235" s="1"/>
    </row>
    <row r="236" spans="2:40" x14ac:dyDescent="0.2">
      <c r="B236" s="188" t="s">
        <v>523</v>
      </c>
      <c r="D236" s="54">
        <v>6004363</v>
      </c>
      <c r="E236" s="156">
        <v>1271.308075837595</v>
      </c>
      <c r="G236" s="54">
        <v>5967395.1589237992</v>
      </c>
      <c r="H236" s="156">
        <v>1255.5098805908915</v>
      </c>
      <c r="J236" s="158">
        <f t="shared" si="40"/>
        <v>6.1949711878754865E-3</v>
      </c>
      <c r="K236" s="159">
        <f t="shared" si="40"/>
        <v>1.2583091133674174E-2</v>
      </c>
      <c r="L236" s="158">
        <f t="shared" si="41"/>
        <v>1.9872773525240639E-2</v>
      </c>
      <c r="M236" s="160">
        <f t="shared" si="42"/>
        <v>9.0547645222140982E-3</v>
      </c>
      <c r="N236" s="54">
        <v>6123686.3460623343</v>
      </c>
      <c r="P236" s="158">
        <f t="shared" si="43"/>
        <v>1.9872773525240639E-2</v>
      </c>
      <c r="Q236" s="161">
        <v>1.3438664893780761E-2</v>
      </c>
      <c r="R236" s="54">
        <v>6123686.3460623343</v>
      </c>
      <c r="S236" s="158">
        <f t="shared" si="44"/>
        <v>2.1623930035593153E-2</v>
      </c>
      <c r="T236" s="161">
        <v>1.5178773819070956E-2</v>
      </c>
      <c r="U236" s="54">
        <v>6134200.9254203038</v>
      </c>
      <c r="W236" s="158">
        <f t="shared" si="45"/>
        <v>2.0950301677939764E-2</v>
      </c>
      <c r="X236" s="161">
        <v>1.4509395205251074E-2</v>
      </c>
      <c r="Y236" s="54">
        <v>6130156.2162338588</v>
      </c>
      <c r="AA236" s="54">
        <v>6098804.1955716293</v>
      </c>
      <c r="AB236" s="54">
        <v>6130156.2162338588</v>
      </c>
      <c r="AC236" s="158">
        <f t="shared" si="46"/>
        <v>2.0950301677939764E-2</v>
      </c>
      <c r="AD236" s="161">
        <v>1.4509395205251074E-2</v>
      </c>
      <c r="AE236" s="54">
        <v>6130156</v>
      </c>
      <c r="AF236" s="156">
        <v>1289.7539416430352</v>
      </c>
      <c r="AG236" s="162">
        <f t="shared" si="47"/>
        <v>2.0950265665150569E-2</v>
      </c>
      <c r="AH236" s="162">
        <f t="shared" si="47"/>
        <v>1.4509359419657031E-2</v>
      </c>
      <c r="AJ236" s="54">
        <v>6098804.1955716293</v>
      </c>
      <c r="AK236" s="156">
        <v>1283.1576799265124</v>
      </c>
      <c r="AL236" s="162">
        <f t="shared" si="48"/>
        <v>5.1406478094730979E-3</v>
      </c>
      <c r="AM236" s="161">
        <f t="shared" si="48"/>
        <v>5.1406478094730979E-3</v>
      </c>
      <c r="AN236" s="1"/>
    </row>
    <row r="237" spans="2:40" x14ac:dyDescent="0.2">
      <c r="B237" s="188" t="s">
        <v>524</v>
      </c>
      <c r="D237" s="54">
        <v>7071601</v>
      </c>
      <c r="E237" s="156">
        <v>1271.3854378683502</v>
      </c>
      <c r="G237" s="54">
        <v>6907546.7210757844</v>
      </c>
      <c r="H237" s="156">
        <v>1232.6488640568718</v>
      </c>
      <c r="J237" s="158">
        <f t="shared" si="40"/>
        <v>2.3750006413082225E-2</v>
      </c>
      <c r="K237" s="159">
        <f t="shared" si="40"/>
        <v>3.1425473174890417E-2</v>
      </c>
      <c r="L237" s="158">
        <f t="shared" si="41"/>
        <v>2.1086786279169267E-2</v>
      </c>
      <c r="M237" s="160">
        <f t="shared" si="42"/>
        <v>9.0547645222140982E-3</v>
      </c>
      <c r="N237" s="54">
        <v>7220718.3389385603</v>
      </c>
      <c r="P237" s="158">
        <f t="shared" si="43"/>
        <v>2.1086786279169267E-2</v>
      </c>
      <c r="Q237" s="161">
        <v>1.3488255999630105E-2</v>
      </c>
      <c r="R237" s="54">
        <v>7220718.3389385603</v>
      </c>
      <c r="S237" s="158">
        <f t="shared" si="44"/>
        <v>2.2192194047965907E-2</v>
      </c>
      <c r="T237" s="161">
        <v>1.4585437754227826E-2</v>
      </c>
      <c r="U237" s="54">
        <v>7228535.3416217901</v>
      </c>
      <c r="W237" s="158">
        <f t="shared" si="45"/>
        <v>1.8611111880315834E-2</v>
      </c>
      <c r="X237" s="161">
        <v>1.1031004605691397E-2</v>
      </c>
      <c r="Y237" s="54">
        <v>7203211.3573839534</v>
      </c>
      <c r="AA237" s="54">
        <v>7059658.9972100416</v>
      </c>
      <c r="AB237" s="54">
        <v>7203211.3573839534</v>
      </c>
      <c r="AC237" s="158">
        <f t="shared" si="46"/>
        <v>1.8611111880315834E-2</v>
      </c>
      <c r="AD237" s="161">
        <v>1.1031004605691397E-2</v>
      </c>
      <c r="AE237" s="54">
        <v>7203217</v>
      </c>
      <c r="AF237" s="156">
        <v>1285.411103411592</v>
      </c>
      <c r="AG237" s="162">
        <f t="shared" si="47"/>
        <v>1.861190980656291E-2</v>
      </c>
      <c r="AH237" s="162">
        <f t="shared" si="47"/>
        <v>1.1031796594082266E-2</v>
      </c>
      <c r="AJ237" s="54">
        <v>7059658.9972100416</v>
      </c>
      <c r="AK237" s="156">
        <v>1259.7932370097044</v>
      </c>
      <c r="AL237" s="162">
        <f t="shared" si="48"/>
        <v>2.0334976922637749E-2</v>
      </c>
      <c r="AM237" s="161">
        <f t="shared" si="48"/>
        <v>2.0334976922637749E-2</v>
      </c>
      <c r="AN237" s="1"/>
    </row>
    <row r="238" spans="2:40" x14ac:dyDescent="0.2">
      <c r="B238" s="188" t="s">
        <v>525</v>
      </c>
      <c r="D238" s="54">
        <v>8648334</v>
      </c>
      <c r="E238" s="156">
        <v>1313.423198423659</v>
      </c>
      <c r="G238" s="54">
        <v>8551485.1216073669</v>
      </c>
      <c r="H238" s="156">
        <v>1290.6828789407846</v>
      </c>
      <c r="J238" s="158">
        <f t="shared" si="40"/>
        <v>1.1325386995987508E-2</v>
      </c>
      <c r="K238" s="159">
        <f t="shared" si="40"/>
        <v>1.761882787314617E-2</v>
      </c>
      <c r="L238" s="158">
        <f t="shared" si="41"/>
        <v>1.9694596274244303E-2</v>
      </c>
      <c r="M238" s="160">
        <f t="shared" si="42"/>
        <v>9.0547645222140982E-3</v>
      </c>
      <c r="N238" s="54">
        <v>8818659.4465748202</v>
      </c>
      <c r="P238" s="158">
        <f t="shared" si="43"/>
        <v>1.9694596274244303E-2</v>
      </c>
      <c r="Q238" s="161">
        <v>1.3388317853843423E-2</v>
      </c>
      <c r="R238" s="54">
        <v>8818659.4465748202</v>
      </c>
      <c r="S238" s="158">
        <f t="shared" si="44"/>
        <v>2.1733652688124661E-2</v>
      </c>
      <c r="T238" s="161">
        <v>1.5414763768945239E-2</v>
      </c>
      <c r="U238" s="54">
        <v>8836293.8874868993</v>
      </c>
      <c r="W238" s="158">
        <f t="shared" si="45"/>
        <v>2.1368541715480527E-2</v>
      </c>
      <c r="X238" s="161">
        <v>1.5051910816944014E-2</v>
      </c>
      <c r="Y238" s="54">
        <v>8833136.2858484089</v>
      </c>
      <c r="AA238" s="54">
        <v>8739798.8484196793</v>
      </c>
      <c r="AB238" s="54">
        <v>8833136.2858484089</v>
      </c>
      <c r="AC238" s="158">
        <f t="shared" si="46"/>
        <v>2.1368541715480527E-2</v>
      </c>
      <c r="AD238" s="161">
        <v>1.5051910816944014E-2</v>
      </c>
      <c r="AE238" s="54">
        <v>8833137</v>
      </c>
      <c r="AF238" s="156">
        <v>1333.1928350587407</v>
      </c>
      <c r="AG238" s="162">
        <f t="shared" si="47"/>
        <v>2.1368624292262606E-2</v>
      </c>
      <c r="AH238" s="162">
        <f t="shared" si="47"/>
        <v>1.5051992883031717E-2</v>
      </c>
      <c r="AJ238" s="54">
        <v>8739798.8484196793</v>
      </c>
      <c r="AK238" s="156">
        <v>1319.1052289314373</v>
      </c>
      <c r="AL238" s="162">
        <f t="shared" si="48"/>
        <v>1.0679668170760825E-2</v>
      </c>
      <c r="AM238" s="161">
        <f t="shared" si="48"/>
        <v>1.0679668170760825E-2</v>
      </c>
      <c r="AN238" s="1"/>
    </row>
    <row r="239" spans="2:40" x14ac:dyDescent="0.2">
      <c r="B239" s="188" t="s">
        <v>526</v>
      </c>
      <c r="D239" s="54">
        <v>7553609</v>
      </c>
      <c r="E239" s="156">
        <v>1341.1148114492289</v>
      </c>
      <c r="G239" s="54">
        <v>7377737.5869687507</v>
      </c>
      <c r="H239" s="156">
        <v>1300.7488869204014</v>
      </c>
      <c r="J239" s="158">
        <f t="shared" si="40"/>
        <v>2.3838122589489918E-2</v>
      </c>
      <c r="K239" s="159">
        <f t="shared" si="40"/>
        <v>3.103283418861591E-2</v>
      </c>
      <c r="L239" s="158">
        <f t="shared" si="41"/>
        <v>2.0371115431038422E-2</v>
      </c>
      <c r="M239" s="160">
        <f t="shared" si="42"/>
        <v>9.0547645222140982E-3</v>
      </c>
      <c r="N239" s="54">
        <v>7707484.4408599315</v>
      </c>
      <c r="P239" s="158">
        <f t="shared" si="43"/>
        <v>2.0371115431038422E-2</v>
      </c>
      <c r="Q239" s="161">
        <v>1.3250803006282341E-2</v>
      </c>
      <c r="R239" s="54">
        <v>7707484.4408599315</v>
      </c>
      <c r="S239" s="158">
        <f t="shared" si="44"/>
        <v>2.2460641913811141E-2</v>
      </c>
      <c r="T239" s="161">
        <v>1.5325748439912967E-2</v>
      </c>
      <c r="U239" s="54">
        <v>7723267.9069059407</v>
      </c>
      <c r="W239" s="158">
        <f t="shared" si="45"/>
        <v>2.0326567141321528E-2</v>
      </c>
      <c r="X239" s="161">
        <v>1.3206565581637797E-2</v>
      </c>
      <c r="Y239" s="54">
        <v>7707147.9404977905</v>
      </c>
      <c r="AA239" s="54">
        <v>7540204.0171488011</v>
      </c>
      <c r="AB239" s="54">
        <v>7707147.9404977905</v>
      </c>
      <c r="AC239" s="158">
        <f t="shared" si="46"/>
        <v>2.0326567141321528E-2</v>
      </c>
      <c r="AD239" s="161">
        <v>1.3206565581637797E-2</v>
      </c>
      <c r="AE239" s="54">
        <v>7707147</v>
      </c>
      <c r="AF239" s="156">
        <v>1358.8261663425267</v>
      </c>
      <c r="AG239" s="162">
        <f t="shared" si="47"/>
        <v>2.0326442631594999E-2</v>
      </c>
      <c r="AH239" s="162">
        <f t="shared" si="47"/>
        <v>1.3206441940760261E-2</v>
      </c>
      <c r="AJ239" s="54">
        <v>7540204.0171488011</v>
      </c>
      <c r="AK239" s="156">
        <v>1329.3929022065913</v>
      </c>
      <c r="AL239" s="162">
        <f t="shared" si="48"/>
        <v>2.2140380084082256E-2</v>
      </c>
      <c r="AM239" s="161">
        <f t="shared" si="48"/>
        <v>2.2140380084082478E-2</v>
      </c>
      <c r="AN239" s="1"/>
    </row>
    <row r="240" spans="2:40" x14ac:dyDescent="0.2">
      <c r="B240" s="188" t="s">
        <v>527</v>
      </c>
      <c r="D240" s="54">
        <v>8227462</v>
      </c>
      <c r="E240" s="156">
        <v>1320.435337023494</v>
      </c>
      <c r="G240" s="54">
        <v>8219965.4691718854</v>
      </c>
      <c r="H240" s="156">
        <v>1311.3371115242221</v>
      </c>
      <c r="J240" s="158">
        <f t="shared" si="40"/>
        <v>9.1199054986668138E-4</v>
      </c>
      <c r="K240" s="159">
        <f t="shared" si="40"/>
        <v>6.9381285859413389E-3</v>
      </c>
      <c r="L240" s="158">
        <f t="shared" si="41"/>
        <v>1.9409110237968985E-2</v>
      </c>
      <c r="M240" s="160">
        <f t="shared" si="42"/>
        <v>9.0547645222140982E-3</v>
      </c>
      <c r="N240" s="54">
        <v>8387149.7169367</v>
      </c>
      <c r="P240" s="158">
        <f t="shared" si="43"/>
        <v>1.9409110237968985E-2</v>
      </c>
      <c r="Q240" s="161">
        <v>1.3308338165554989E-2</v>
      </c>
      <c r="R240" s="54">
        <v>8387149.7169367</v>
      </c>
      <c r="S240" s="158">
        <f t="shared" si="44"/>
        <v>2.1980387230598586E-2</v>
      </c>
      <c r="T240" s="161">
        <v>1.5864227052752256E-2</v>
      </c>
      <c r="U240" s="54">
        <v>8408304.8006850351</v>
      </c>
      <c r="W240" s="158">
        <f t="shared" si="45"/>
        <v>2.1429043934822367E-2</v>
      </c>
      <c r="X240" s="161">
        <v>1.5316183334885825E-2</v>
      </c>
      <c r="Y240" s="54">
        <v>8403768.6446700823</v>
      </c>
      <c r="AA240" s="54">
        <v>8400978.7446153574</v>
      </c>
      <c r="AB240" s="54">
        <v>8403768.6446700823</v>
      </c>
      <c r="AC240" s="158">
        <f t="shared" si="46"/>
        <v>2.1429043934822367E-2</v>
      </c>
      <c r="AD240" s="161">
        <v>1.5316183334885825E-2</v>
      </c>
      <c r="AE240" s="54">
        <v>8403768</v>
      </c>
      <c r="AF240" s="156">
        <v>1340.6592638825171</v>
      </c>
      <c r="AG240" s="162">
        <f t="shared" si="47"/>
        <v>2.1428965578935477E-2</v>
      </c>
      <c r="AH240" s="162">
        <f t="shared" si="47"/>
        <v>1.5316105447928718E-2</v>
      </c>
      <c r="AJ240" s="54">
        <v>8400978.7446153574</v>
      </c>
      <c r="AK240" s="156">
        <v>1340.21429192818</v>
      </c>
      <c r="AL240" s="162">
        <f t="shared" si="48"/>
        <v>3.3201552693262748E-4</v>
      </c>
      <c r="AM240" s="161">
        <f t="shared" si="48"/>
        <v>3.3201552693240544E-4</v>
      </c>
      <c r="AN240" s="1"/>
    </row>
    <row r="241" spans="2:40" x14ac:dyDescent="0.2">
      <c r="B241" s="188"/>
      <c r="D241" s="1"/>
      <c r="G241" s="1"/>
      <c r="N241" s="1"/>
      <c r="P241" s="52"/>
      <c r="R241" s="1"/>
      <c r="T241" s="51"/>
      <c r="U241" s="1"/>
      <c r="W241" s="52"/>
      <c r="X241" s="51"/>
      <c r="Y241" s="1"/>
      <c r="AA241" s="1"/>
      <c r="AB241" s="1"/>
      <c r="AC241" s="52"/>
      <c r="AD241" s="51"/>
      <c r="AE241" s="1"/>
      <c r="AF241" s="74"/>
      <c r="AJ241" s="1"/>
      <c r="AK241" s="74"/>
      <c r="AN241" s="1"/>
    </row>
    <row r="242" spans="2:40" x14ac:dyDescent="0.2">
      <c r="B242" s="188" t="s">
        <v>12</v>
      </c>
      <c r="D242" s="155">
        <f>SUM(D231:D240)</f>
        <v>73597110</v>
      </c>
      <c r="E242" s="157">
        <v>1256.0903256771121</v>
      </c>
      <c r="G242" s="155">
        <f>SUM(G231:G240)</f>
        <v>73548325.97993049</v>
      </c>
      <c r="H242" s="157">
        <v>1246.6065185194766</v>
      </c>
      <c r="J242" s="158">
        <f>D242/G242-1</f>
        <v>6.632920521238983E-4</v>
      </c>
      <c r="K242" s="159">
        <f>E242/H242-1</f>
        <v>7.6076989946265439E-3</v>
      </c>
      <c r="L242" s="158">
        <f>N242/$D242-1</f>
        <v>2.0427639916132945E-2</v>
      </c>
      <c r="M242" s="160">
        <f>M$219</f>
        <v>9.0547645222140982E-3</v>
      </c>
      <c r="N242" s="155">
        <f>SUM(N231:N240)</f>
        <v>75100525.261948019</v>
      </c>
      <c r="P242" s="158">
        <f>R242/$D242-1</f>
        <v>2.0427991963730019E-2</v>
      </c>
      <c r="Q242" s="161">
        <v>1.3395227884229977E-2</v>
      </c>
      <c r="R242" s="155">
        <f>SUM(R231:R240)</f>
        <v>75100551.17163375</v>
      </c>
      <c r="S242" s="158">
        <f>U242/$D242-1</f>
        <v>2.2015353767346202E-2</v>
      </c>
      <c r="T242" s="161">
        <v>1.4971649630182604E-2</v>
      </c>
      <c r="U242" s="155">
        <f>SUM(U231:U240)</f>
        <v>75217376.412904292</v>
      </c>
      <c r="W242" s="158">
        <f>Y242/$D242-1</f>
        <v>2.1248795322776459E-2</v>
      </c>
      <c r="X242" s="161">
        <v>1.4210374287150884E-2</v>
      </c>
      <c r="Y242" s="155">
        <f>SUM(Y231:Y240)</f>
        <v>75160959.92673786</v>
      </c>
      <c r="AA242" s="155">
        <f>SUM(AA231:AA240)</f>
        <v>75167946.334656</v>
      </c>
      <c r="AB242" s="155">
        <f>SUM(AB231:AB240)</f>
        <v>75160959.92673786</v>
      </c>
      <c r="AC242" s="158">
        <f>AB242/$D242-1</f>
        <v>2.1248795322776459E-2</v>
      </c>
      <c r="AD242" s="161">
        <v>1.4210374287150884E-2</v>
      </c>
      <c r="AE242" s="155">
        <f>SUM(AE231:AE240)</f>
        <v>75160962</v>
      </c>
      <c r="AF242" s="157">
        <v>1273.9398744841862</v>
      </c>
      <c r="AG242" s="162">
        <f t="shared" ref="AG242:AH242" si="49">AE242/D242 - 1</f>
        <v>2.1248823493205116E-2</v>
      </c>
      <c r="AH242" s="162">
        <f t="shared" si="49"/>
        <v>1.4210402263429733E-2</v>
      </c>
      <c r="AJ242" s="155">
        <f>SUM(AJ231:AJ240)</f>
        <v>75167946.334656</v>
      </c>
      <c r="AK242" s="157">
        <v>1274.0582553853651</v>
      </c>
      <c r="AL242" s="162">
        <f t="shared" ref="AL242:AM242" si="50">AE242/AJ242-1</f>
        <v>-9.2916395838527066E-5</v>
      </c>
      <c r="AM242" s="161">
        <f t="shared" si="50"/>
        <v>-9.2916395838638088E-5</v>
      </c>
      <c r="AN242" s="1"/>
    </row>
    <row r="243" spans="2:40" x14ac:dyDescent="0.2">
      <c r="B243" s="188"/>
      <c r="D243" s="1"/>
      <c r="G243" s="1"/>
      <c r="N243" s="1"/>
      <c r="P243" s="52"/>
      <c r="R243" s="1"/>
      <c r="T243" s="51"/>
      <c r="U243" s="1"/>
      <c r="W243" s="52"/>
      <c r="X243" s="51"/>
      <c r="Y243" s="1"/>
      <c r="AA243" s="1"/>
      <c r="AB243" s="1"/>
      <c r="AC243" s="52"/>
      <c r="AD243" s="51"/>
      <c r="AE243" s="1"/>
      <c r="AF243" s="74"/>
      <c r="AJ243" s="1"/>
      <c r="AK243" s="74"/>
      <c r="AN243" s="1"/>
    </row>
    <row r="244" spans="2:40" x14ac:dyDescent="0.2">
      <c r="B244" s="204" t="s">
        <v>495</v>
      </c>
      <c r="D244" s="1"/>
      <c r="G244" s="1"/>
      <c r="N244" s="1"/>
      <c r="P244" s="52"/>
      <c r="R244" s="1"/>
      <c r="T244" s="51"/>
      <c r="U244" s="1"/>
      <c r="W244" s="52"/>
      <c r="X244" s="51"/>
      <c r="Y244" s="1"/>
      <c r="AA244" s="1"/>
      <c r="AB244" s="1"/>
      <c r="AC244" s="52"/>
      <c r="AD244" s="51"/>
      <c r="AE244" s="1"/>
      <c r="AF244" s="74"/>
      <c r="AJ244" s="1"/>
      <c r="AK244" s="74"/>
      <c r="AN244" s="1"/>
    </row>
    <row r="245" spans="2:40" x14ac:dyDescent="0.2">
      <c r="B245" s="188" t="s">
        <v>528</v>
      </c>
      <c r="D245" s="54">
        <v>7188281</v>
      </c>
      <c r="E245" s="156">
        <v>1194.3871033040746</v>
      </c>
      <c r="G245" s="54">
        <v>7075125.8407382676</v>
      </c>
      <c r="H245" s="156">
        <v>1163.0940078323424</v>
      </c>
      <c r="J245" s="158">
        <f t="shared" ref="J245:K254" si="51">D245/G245-1</f>
        <v>1.5993377617425475E-2</v>
      </c>
      <c r="K245" s="159">
        <f t="shared" si="51"/>
        <v>2.6905044012782042E-2</v>
      </c>
      <c r="L245" s="158">
        <f t="shared" ref="L245:L254" si="52">N245/$D245-1</f>
        <v>2.4550302177988481E-2</v>
      </c>
      <c r="M245" s="160">
        <f t="shared" ref="M245:M254" si="53">M$219</f>
        <v>9.0547645222140982E-3</v>
      </c>
      <c r="N245" s="54">
        <v>7364755.4706902932</v>
      </c>
      <c r="P245" s="158">
        <f t="shared" ref="P245:P254" si="54">R245/$D245-1</f>
        <v>2.4550302177988481E-2</v>
      </c>
      <c r="Q245" s="161">
        <v>1.3663656749758779E-2</v>
      </c>
      <c r="R245" s="54">
        <v>7364755.4706902932</v>
      </c>
      <c r="S245" s="158">
        <f t="shared" ref="S245:S254" si="55">U245/$D245-1</f>
        <v>2.4911539252325809E-2</v>
      </c>
      <c r="T245" s="161">
        <v>1.4021055398656612E-2</v>
      </c>
      <c r="U245" s="54">
        <v>7367352.1442882484</v>
      </c>
      <c r="W245" s="158">
        <f t="shared" ref="W245:W254" si="56">Y245/$D245-1</f>
        <v>2.2601810001138256E-2</v>
      </c>
      <c r="X245" s="161">
        <v>1.1735868820815121E-2</v>
      </c>
      <c r="Y245" s="54">
        <v>7350749.1613967922</v>
      </c>
      <c r="AA245" s="54">
        <v>7230928.4055312574</v>
      </c>
      <c r="AB245" s="54">
        <v>7350749.1613967922</v>
      </c>
      <c r="AC245" s="158">
        <f t="shared" ref="AC245:AC254" si="57">AB245/$D245-1</f>
        <v>2.2601810001138256E-2</v>
      </c>
      <c r="AD245" s="161">
        <v>1.1735868820815121E-2</v>
      </c>
      <c r="AE245" s="54">
        <v>7350752</v>
      </c>
      <c r="AF245" s="156">
        <v>1208.4047403133513</v>
      </c>
      <c r="AG245" s="162">
        <f t="shared" ref="AG245:AH254" si="58">AE245/D245 - 1</f>
        <v>2.2602204894327294E-2</v>
      </c>
      <c r="AH245" s="162">
        <f t="shared" si="58"/>
        <v>1.1736259517956427E-2</v>
      </c>
      <c r="AJ245" s="54">
        <v>7230928.4055312574</v>
      </c>
      <c r="AK245" s="156">
        <v>1188.7067013157885</v>
      </c>
      <c r="AL245" s="162">
        <f t="shared" ref="AL245:AM254" si="59">AE245/AJ245-1</f>
        <v>1.657098338535401E-2</v>
      </c>
      <c r="AM245" s="161">
        <f t="shared" si="59"/>
        <v>1.657098338535401E-2</v>
      </c>
      <c r="AN245" s="1"/>
    </row>
    <row r="246" spans="2:40" x14ac:dyDescent="0.2">
      <c r="B246" s="188" t="s">
        <v>529</v>
      </c>
      <c r="D246" s="54">
        <v>7791836</v>
      </c>
      <c r="E246" s="156">
        <v>1181.5502150330951</v>
      </c>
      <c r="G246" s="54">
        <v>7872270.5911585726</v>
      </c>
      <c r="H246" s="156">
        <v>1182.3321322634667</v>
      </c>
      <c r="J246" s="158">
        <f t="shared" si="51"/>
        <v>-1.0217457622570758E-2</v>
      </c>
      <c r="K246" s="159">
        <f t="shared" si="51"/>
        <v>-6.6133466987372547E-4</v>
      </c>
      <c r="L246" s="158">
        <f t="shared" si="52"/>
        <v>2.3201658034115669E-2</v>
      </c>
      <c r="M246" s="160">
        <f t="shared" si="53"/>
        <v>9.0547645222140982E-3</v>
      </c>
      <c r="N246" s="54">
        <v>7972619.5143299121</v>
      </c>
      <c r="P246" s="158">
        <f t="shared" si="54"/>
        <v>2.3201658034115669E-2</v>
      </c>
      <c r="Q246" s="161">
        <v>1.3417346480086856E-2</v>
      </c>
      <c r="R246" s="54">
        <v>7972619.5143299121</v>
      </c>
      <c r="S246" s="158">
        <f t="shared" si="55"/>
        <v>2.3831877955032832E-2</v>
      </c>
      <c r="T246" s="161">
        <v>1.404153995645574E-2</v>
      </c>
      <c r="U246" s="54">
        <v>7977530.0845976304</v>
      </c>
      <c r="W246" s="158">
        <f t="shared" si="56"/>
        <v>2.2895182162154137E-2</v>
      </c>
      <c r="X246" s="161">
        <v>1.3113801267386371E-2</v>
      </c>
      <c r="Y246" s="54">
        <v>7970231.5045976304</v>
      </c>
      <c r="AA246" s="54">
        <v>8045627.2178046592</v>
      </c>
      <c r="AB246" s="54">
        <v>7970231.5045976304</v>
      </c>
      <c r="AC246" s="158">
        <f t="shared" si="57"/>
        <v>2.2895182162154137E-2</v>
      </c>
      <c r="AD246" s="161">
        <v>1.3113801267386371E-2</v>
      </c>
      <c r="AE246" s="54">
        <v>7970233</v>
      </c>
      <c r="AF246" s="156">
        <v>1197.0450543341631</v>
      </c>
      <c r="AG246" s="162">
        <f t="shared" si="58"/>
        <v>2.2895374081282061E-2</v>
      </c>
      <c r="AH246" s="162">
        <f t="shared" si="58"/>
        <v>1.3113991351297649E-2</v>
      </c>
      <c r="AJ246" s="54">
        <v>8045627.2178046592</v>
      </c>
      <c r="AK246" s="156">
        <v>1208.3684717986789</v>
      </c>
      <c r="AL246" s="162">
        <f t="shared" si="59"/>
        <v>-9.3708316037579564E-3</v>
      </c>
      <c r="AM246" s="161">
        <f t="shared" si="59"/>
        <v>-9.3708316037580675E-3</v>
      </c>
      <c r="AN246" s="1"/>
    </row>
    <row r="247" spans="2:40" x14ac:dyDescent="0.2">
      <c r="B247" s="188" t="s">
        <v>530</v>
      </c>
      <c r="D247" s="54">
        <v>7563997</v>
      </c>
      <c r="E247" s="156">
        <v>1289.8972937908025</v>
      </c>
      <c r="G247" s="54">
        <v>7555046.4525794396</v>
      </c>
      <c r="H247" s="156">
        <v>1279.6553360364542</v>
      </c>
      <c r="J247" s="158">
        <f t="shared" si="51"/>
        <v>1.1847111035967473E-3</v>
      </c>
      <c r="K247" s="159">
        <f t="shared" si="51"/>
        <v>8.003684637514441E-3</v>
      </c>
      <c r="L247" s="158">
        <f t="shared" si="52"/>
        <v>2.019836713664569E-2</v>
      </c>
      <c r="M247" s="160">
        <f t="shared" si="53"/>
        <v>9.0547645222140982E-3</v>
      </c>
      <c r="N247" s="54">
        <v>7716777.3884264864</v>
      </c>
      <c r="P247" s="158">
        <f t="shared" si="54"/>
        <v>2.019836713664569E-2</v>
      </c>
      <c r="Q247" s="161">
        <v>1.3296898649105104E-2</v>
      </c>
      <c r="R247" s="54">
        <v>7716777.3884264864</v>
      </c>
      <c r="S247" s="158">
        <f t="shared" si="55"/>
        <v>2.2075854530888117E-2</v>
      </c>
      <c r="T247" s="161">
        <v>1.5161685160357985E-2</v>
      </c>
      <c r="U247" s="54">
        <v>7730978.6974440748</v>
      </c>
      <c r="W247" s="158">
        <f t="shared" si="56"/>
        <v>2.1468933574105398E-2</v>
      </c>
      <c r="X247" s="161">
        <v>1.4558869920652029E-2</v>
      </c>
      <c r="Y247" s="54">
        <v>7726387.9491477329</v>
      </c>
      <c r="AA247" s="54">
        <v>7721417.4318296434</v>
      </c>
      <c r="AB247" s="54">
        <v>7726387.9491477329</v>
      </c>
      <c r="AC247" s="158">
        <f t="shared" si="57"/>
        <v>2.1468933574105398E-2</v>
      </c>
      <c r="AD247" s="161">
        <v>1.4558869920652029E-2</v>
      </c>
      <c r="AE247" s="54">
        <v>7726388</v>
      </c>
      <c r="AF247" s="156">
        <v>1308.6767493153368</v>
      </c>
      <c r="AG247" s="162">
        <f t="shared" si="58"/>
        <v>2.1468940297041383E-2</v>
      </c>
      <c r="AH247" s="162">
        <f t="shared" si="58"/>
        <v>1.4558876598108395E-2</v>
      </c>
      <c r="AJ247" s="54">
        <v>7721417.4318296434</v>
      </c>
      <c r="AK247" s="156">
        <v>1307.8348466053728</v>
      </c>
      <c r="AL247" s="162">
        <f t="shared" si="59"/>
        <v>6.4373778703719076E-4</v>
      </c>
      <c r="AM247" s="161">
        <f t="shared" si="59"/>
        <v>6.4373778703719076E-4</v>
      </c>
      <c r="AN247" s="1"/>
    </row>
    <row r="248" spans="2:40" x14ac:dyDescent="0.2">
      <c r="B248" s="188" t="s">
        <v>531</v>
      </c>
      <c r="D248" s="54">
        <v>9486374</v>
      </c>
      <c r="E248" s="156">
        <v>1214.5268263693263</v>
      </c>
      <c r="G248" s="54">
        <v>9543981.3562087305</v>
      </c>
      <c r="H248" s="156">
        <v>1213.5754643608575</v>
      </c>
      <c r="J248" s="158">
        <f t="shared" si="51"/>
        <v>-6.0359879235571956E-3</v>
      </c>
      <c r="K248" s="159">
        <f t="shared" si="51"/>
        <v>7.8393312686975136E-4</v>
      </c>
      <c r="L248" s="158">
        <f t="shared" si="52"/>
        <v>2.0409353347042414E-2</v>
      </c>
      <c r="M248" s="160">
        <f t="shared" si="53"/>
        <v>9.0547645222140982E-3</v>
      </c>
      <c r="N248" s="54">
        <v>9679984.7589481957</v>
      </c>
      <c r="P248" s="158">
        <f t="shared" si="54"/>
        <v>2.0412084599859659E-2</v>
      </c>
      <c r="Q248" s="161">
        <v>1.3458405963024278E-2</v>
      </c>
      <c r="R248" s="54">
        <v>9680010.668633908</v>
      </c>
      <c r="S248" s="158">
        <f t="shared" si="55"/>
        <v>2.1691331118726564E-2</v>
      </c>
      <c r="T248" s="161">
        <v>1.4728934955586137E-2</v>
      </c>
      <c r="U248" s="54">
        <v>9692146.0795500781</v>
      </c>
      <c r="W248" s="158">
        <f t="shared" si="56"/>
        <v>2.1518703936578953E-2</v>
      </c>
      <c r="X248" s="161">
        <v>1.4557484154987366E-2</v>
      </c>
      <c r="Y248" s="54">
        <v>9690508.4735376611</v>
      </c>
      <c r="AA248" s="54">
        <v>9754151.013555577</v>
      </c>
      <c r="AB248" s="54">
        <v>9690508.4735376611</v>
      </c>
      <c r="AC248" s="158">
        <f t="shared" si="57"/>
        <v>2.1518703936578953E-2</v>
      </c>
      <c r="AD248" s="161">
        <v>1.4557484154987366E-2</v>
      </c>
      <c r="AE248" s="54">
        <v>9690508</v>
      </c>
      <c r="AF248" s="156">
        <v>1232.2072211868019</v>
      </c>
      <c r="AG248" s="162">
        <f t="shared" si="58"/>
        <v>2.1518654018911842E-2</v>
      </c>
      <c r="AH248" s="162">
        <f t="shared" si="58"/>
        <v>1.4557434577488149E-2</v>
      </c>
      <c r="AJ248" s="54">
        <v>9754151.013555577</v>
      </c>
      <c r="AK248" s="156">
        <v>1240.2998186936891</v>
      </c>
      <c r="AL248" s="162">
        <f t="shared" si="59"/>
        <v>-6.5247107069729138E-3</v>
      </c>
      <c r="AM248" s="161">
        <f t="shared" si="59"/>
        <v>-6.5247107069728028E-3</v>
      </c>
      <c r="AN248" s="1"/>
    </row>
    <row r="249" spans="2:40" x14ac:dyDescent="0.2">
      <c r="B249" s="188" t="s">
        <v>532</v>
      </c>
      <c r="D249" s="54">
        <v>6789552</v>
      </c>
      <c r="E249" s="156">
        <v>1260.3013053253619</v>
      </c>
      <c r="G249" s="54">
        <v>6831559.8813164951</v>
      </c>
      <c r="H249" s="156">
        <v>1258.96829061932</v>
      </c>
      <c r="J249" s="158">
        <f t="shared" si="51"/>
        <v>-6.1490906976284787E-3</v>
      </c>
      <c r="K249" s="159">
        <f t="shared" si="51"/>
        <v>1.0588151552142211E-3</v>
      </c>
      <c r="L249" s="158">
        <f t="shared" si="52"/>
        <v>2.0709005260085123E-2</v>
      </c>
      <c r="M249" s="160">
        <f t="shared" si="53"/>
        <v>9.0547645222140982E-3</v>
      </c>
      <c r="N249" s="54">
        <v>6930156.8680816218</v>
      </c>
      <c r="P249" s="158">
        <f t="shared" si="54"/>
        <v>2.0709005260085123E-2</v>
      </c>
      <c r="Q249" s="161">
        <v>1.335961249546247E-2</v>
      </c>
      <c r="R249" s="54">
        <v>6930156.8680816218</v>
      </c>
      <c r="S249" s="158">
        <f t="shared" si="55"/>
        <v>2.2155723742967703E-2</v>
      </c>
      <c r="T249" s="161">
        <v>1.4795914197170745E-2</v>
      </c>
      <c r="U249" s="54">
        <v>6939979.4384505134</v>
      </c>
      <c r="W249" s="158">
        <f t="shared" si="56"/>
        <v>2.1799906521291268E-2</v>
      </c>
      <c r="X249" s="161">
        <v>1.4442658959860966E-2</v>
      </c>
      <c r="Y249" s="54">
        <v>6937563.5989214461</v>
      </c>
      <c r="AA249" s="54">
        <v>6981998.8381640725</v>
      </c>
      <c r="AB249" s="54">
        <v>6937563.5989214461</v>
      </c>
      <c r="AC249" s="158">
        <f t="shared" si="57"/>
        <v>2.1799906521291268E-2</v>
      </c>
      <c r="AD249" s="161">
        <v>1.4442658959860966E-2</v>
      </c>
      <c r="AE249" s="54">
        <v>6937564</v>
      </c>
      <c r="AF249" s="156">
        <v>1278.5034811784433</v>
      </c>
      <c r="AG249" s="162">
        <f t="shared" si="58"/>
        <v>2.1799965594195392E-2</v>
      </c>
      <c r="AH249" s="162">
        <f t="shared" si="58"/>
        <v>1.444271760742355E-2</v>
      </c>
      <c r="AJ249" s="54">
        <v>6981998.8381640725</v>
      </c>
      <c r="AK249" s="156">
        <v>1286.6922481978709</v>
      </c>
      <c r="AL249" s="162">
        <f t="shared" si="59"/>
        <v>-6.36420016588779E-3</v>
      </c>
      <c r="AM249" s="161">
        <f t="shared" si="59"/>
        <v>-6.3642001658879011E-3</v>
      </c>
      <c r="AN249" s="1"/>
    </row>
    <row r="250" spans="2:40" x14ac:dyDescent="0.2">
      <c r="B250" s="188" t="s">
        <v>533</v>
      </c>
      <c r="D250" s="54">
        <v>6709324</v>
      </c>
      <c r="E250" s="156">
        <v>1288.1236945799492</v>
      </c>
      <c r="G250" s="54">
        <v>6624670.835836499</v>
      </c>
      <c r="H250" s="156">
        <v>1264.5559489915402</v>
      </c>
      <c r="J250" s="158">
        <f t="shared" si="51"/>
        <v>1.2778471000485903E-2</v>
      </c>
      <c r="K250" s="159">
        <f t="shared" si="51"/>
        <v>1.8637171101210548E-2</v>
      </c>
      <c r="L250" s="158">
        <f t="shared" si="52"/>
        <v>1.9261578800165102E-2</v>
      </c>
      <c r="M250" s="160">
        <f t="shared" si="53"/>
        <v>9.0547645222140982E-3</v>
      </c>
      <c r="N250" s="54">
        <v>6838556.1729218382</v>
      </c>
      <c r="P250" s="158">
        <f t="shared" si="54"/>
        <v>1.9261578800165102E-2</v>
      </c>
      <c r="Q250" s="161">
        <v>1.3399287413403904E-2</v>
      </c>
      <c r="R250" s="54">
        <v>6838556.1729218382</v>
      </c>
      <c r="S250" s="158">
        <f t="shared" si="55"/>
        <v>2.1248066020853829E-2</v>
      </c>
      <c r="T250" s="161">
        <v>1.5374349336439996E-2</v>
      </c>
      <c r="U250" s="54">
        <v>6851884.1593072992</v>
      </c>
      <c r="W250" s="158">
        <f t="shared" si="56"/>
        <v>1.9109055222124027E-2</v>
      </c>
      <c r="X250" s="161">
        <v>1.324764107598142E-2</v>
      </c>
      <c r="Y250" s="54">
        <v>6837532.8428191226</v>
      </c>
      <c r="AA250" s="54">
        <v>6770553.8533779867</v>
      </c>
      <c r="AB250" s="54">
        <v>6837532.8428191226</v>
      </c>
      <c r="AC250" s="158">
        <f t="shared" si="57"/>
        <v>1.9109055222124027E-2</v>
      </c>
      <c r="AD250" s="161">
        <v>1.324764107598142E-2</v>
      </c>
      <c r="AE250" s="54">
        <v>6837532</v>
      </c>
      <c r="AF250" s="156">
        <v>1305.1881340649636</v>
      </c>
      <c r="AG250" s="162">
        <f t="shared" si="58"/>
        <v>1.9108929603042002E-2</v>
      </c>
      <c r="AH250" s="162">
        <f t="shared" si="58"/>
        <v>1.3247516179398566E-2</v>
      </c>
      <c r="AJ250" s="54">
        <v>6770553.8533779867</v>
      </c>
      <c r="AK250" s="156">
        <v>1292.4029533575513</v>
      </c>
      <c r="AL250" s="162">
        <f t="shared" si="59"/>
        <v>9.8925653753711984E-3</v>
      </c>
      <c r="AM250" s="161">
        <f t="shared" si="59"/>
        <v>9.8925653753711984E-3</v>
      </c>
      <c r="AN250" s="1"/>
    </row>
    <row r="251" spans="2:40" x14ac:dyDescent="0.2">
      <c r="B251" s="188" t="s">
        <v>534</v>
      </c>
      <c r="D251" s="54">
        <v>6109781</v>
      </c>
      <c r="E251" s="156">
        <v>1269.1611436709261</v>
      </c>
      <c r="G251" s="54">
        <v>6100799.7854995001</v>
      </c>
      <c r="H251" s="156">
        <v>1260.2827414844674</v>
      </c>
      <c r="J251" s="158">
        <f t="shared" si="51"/>
        <v>1.472137230572157E-3</v>
      </c>
      <c r="K251" s="159">
        <f t="shared" si="51"/>
        <v>7.0447701092859472E-3</v>
      </c>
      <c r="L251" s="158">
        <f t="shared" si="52"/>
        <v>1.9067956546787057E-2</v>
      </c>
      <c r="M251" s="160">
        <f t="shared" si="53"/>
        <v>9.0547645222140982E-3</v>
      </c>
      <c r="N251" s="54">
        <v>6226282.0386183858</v>
      </c>
      <c r="P251" s="158">
        <f t="shared" si="54"/>
        <v>1.9067956546787057E-2</v>
      </c>
      <c r="Q251" s="161">
        <v>1.3428791567378973E-2</v>
      </c>
      <c r="R251" s="54">
        <v>6226282.0386183858</v>
      </c>
      <c r="S251" s="158">
        <f t="shared" si="55"/>
        <v>2.1136882910564481E-2</v>
      </c>
      <c r="T251" s="161">
        <v>1.5486269217632742E-2</v>
      </c>
      <c r="U251" s="54">
        <v>6238922.7256061919</v>
      </c>
      <c r="W251" s="158">
        <f t="shared" si="56"/>
        <v>2.0728429397270043E-2</v>
      </c>
      <c r="X251" s="161">
        <v>1.5080075942954574E-2</v>
      </c>
      <c r="Y251" s="54">
        <v>6236427.1640912816</v>
      </c>
      <c r="AA251" s="54">
        <v>6235146.548407414</v>
      </c>
      <c r="AB251" s="54">
        <v>6236427.1640912816</v>
      </c>
      <c r="AC251" s="158">
        <f t="shared" si="57"/>
        <v>2.0728429397270043E-2</v>
      </c>
      <c r="AD251" s="161">
        <v>1.5080075942954574E-2</v>
      </c>
      <c r="AE251" s="54">
        <v>6236426</v>
      </c>
      <c r="AF251" s="156">
        <v>1288.299949627261</v>
      </c>
      <c r="AG251" s="162">
        <f t="shared" si="58"/>
        <v>2.072823886813624E-2</v>
      </c>
      <c r="AH251" s="162">
        <f t="shared" si="58"/>
        <v>1.5079886468142067E-2</v>
      </c>
      <c r="AJ251" s="54">
        <v>6235146.548407414</v>
      </c>
      <c r="AK251" s="156">
        <v>1288.0356448119264</v>
      </c>
      <c r="AL251" s="162">
        <f t="shared" si="59"/>
        <v>2.0519992315382041E-4</v>
      </c>
      <c r="AM251" s="161">
        <f t="shared" si="59"/>
        <v>2.0519992315359836E-4</v>
      </c>
      <c r="AN251" s="1"/>
    </row>
    <row r="252" spans="2:40" x14ac:dyDescent="0.2">
      <c r="B252" s="188" t="s">
        <v>535</v>
      </c>
      <c r="D252" s="54">
        <v>6580814</v>
      </c>
      <c r="E252" s="156">
        <v>1275.7471727714535</v>
      </c>
      <c r="G252" s="54">
        <v>6634555.1681217048</v>
      </c>
      <c r="H252" s="156">
        <v>1280.0901138249658</v>
      </c>
      <c r="J252" s="158">
        <f t="shared" si="51"/>
        <v>-8.1001916119297634E-3</v>
      </c>
      <c r="K252" s="159">
        <f t="shared" si="51"/>
        <v>-3.392683848276401E-3</v>
      </c>
      <c r="L252" s="158">
        <f t="shared" si="52"/>
        <v>1.8245801359500158E-2</v>
      </c>
      <c r="M252" s="160">
        <f t="shared" si="53"/>
        <v>9.0547645222140982E-3</v>
      </c>
      <c r="N252" s="54">
        <v>6700886.2250278182</v>
      </c>
      <c r="P252" s="158">
        <f t="shared" si="54"/>
        <v>1.8245801359500158E-2</v>
      </c>
      <c r="Q252" s="161">
        <v>1.3436083492169626E-2</v>
      </c>
      <c r="R252" s="54">
        <v>6700886.2250278182</v>
      </c>
      <c r="S252" s="158">
        <f t="shared" si="55"/>
        <v>2.0783552784106707E-2</v>
      </c>
      <c r="T252" s="161">
        <v>1.5961847763621639E-2</v>
      </c>
      <c r="U252" s="54">
        <v>6717586.6951313885</v>
      </c>
      <c r="W252" s="158">
        <f t="shared" si="56"/>
        <v>2.0783552784106707E-2</v>
      </c>
      <c r="X252" s="161">
        <v>1.5961847763621639E-2</v>
      </c>
      <c r="Y252" s="54">
        <v>6717586.6951313885</v>
      </c>
      <c r="AA252" s="54">
        <v>6780655.8502469696</v>
      </c>
      <c r="AB252" s="54">
        <v>6717586.6951313885</v>
      </c>
      <c r="AC252" s="158">
        <f t="shared" si="57"/>
        <v>2.0783552784106707E-2</v>
      </c>
      <c r="AD252" s="161">
        <v>1.5961847763621639E-2</v>
      </c>
      <c r="AE252" s="54">
        <v>6717586</v>
      </c>
      <c r="AF252" s="156">
        <v>1296.1103208074574</v>
      </c>
      <c r="AG252" s="162">
        <f t="shared" si="58"/>
        <v>2.0783447154105961E-2</v>
      </c>
      <c r="AH252" s="162">
        <f t="shared" si="58"/>
        <v>1.5961742632567777E-2</v>
      </c>
      <c r="AJ252" s="54">
        <v>6780655.8502469696</v>
      </c>
      <c r="AK252" s="156">
        <v>1308.2791987104538</v>
      </c>
      <c r="AL252" s="162">
        <f t="shared" si="59"/>
        <v>-9.3014380378371175E-3</v>
      </c>
      <c r="AM252" s="161">
        <f t="shared" si="59"/>
        <v>-9.3014380378371175E-3</v>
      </c>
      <c r="AN252" s="1"/>
    </row>
    <row r="253" spans="2:40" x14ac:dyDescent="0.2">
      <c r="B253" s="188" t="s">
        <v>536</v>
      </c>
      <c r="D253" s="54">
        <v>7655006</v>
      </c>
      <c r="E253" s="156">
        <v>1282.0953219687747</v>
      </c>
      <c r="G253" s="54">
        <v>7640975.7768757958</v>
      </c>
      <c r="H253" s="156">
        <v>1273.0429690342849</v>
      </c>
      <c r="J253" s="158">
        <f t="shared" si="51"/>
        <v>1.8361821230561404E-3</v>
      </c>
      <c r="K253" s="159">
        <f t="shared" si="51"/>
        <v>7.1107992068459858E-3</v>
      </c>
      <c r="L253" s="158">
        <f t="shared" si="52"/>
        <v>1.8810417666100365E-2</v>
      </c>
      <c r="M253" s="160">
        <f t="shared" si="53"/>
        <v>9.0547645222140982E-3</v>
      </c>
      <c r="N253" s="54">
        <v>7798999.8600965049</v>
      </c>
      <c r="P253" s="158">
        <f t="shared" si="54"/>
        <v>1.8810417666100365E-2</v>
      </c>
      <c r="Q253" s="161">
        <v>1.3474525291203188E-2</v>
      </c>
      <c r="R253" s="54">
        <v>7798999.8600965049</v>
      </c>
      <c r="S253" s="158">
        <f t="shared" si="55"/>
        <v>2.1159132936908076E-2</v>
      </c>
      <c r="T253" s="161">
        <v>1.5810939458992035E-2</v>
      </c>
      <c r="U253" s="54">
        <v>7816979.289586829</v>
      </c>
      <c r="W253" s="158">
        <f t="shared" si="56"/>
        <v>2.0894857746637463E-2</v>
      </c>
      <c r="X253" s="161">
        <v>1.5548048377038493E-2</v>
      </c>
      <c r="Y253" s="54">
        <v>7814956.2614196567</v>
      </c>
      <c r="AA253" s="54">
        <v>7809239.0205772147</v>
      </c>
      <c r="AB253" s="54">
        <v>7814956.2614196567</v>
      </c>
      <c r="AC253" s="158">
        <f t="shared" si="57"/>
        <v>2.0894857746637463E-2</v>
      </c>
      <c r="AD253" s="161">
        <v>1.5548048377038493E-2</v>
      </c>
      <c r="AE253" s="54">
        <v>7814955</v>
      </c>
      <c r="AF253" s="156">
        <v>1302.0291918968935</v>
      </c>
      <c r="AG253" s="162">
        <f t="shared" si="58"/>
        <v>2.0894692963010053E-2</v>
      </c>
      <c r="AH253" s="162">
        <f t="shared" si="58"/>
        <v>1.5547884456444727E-2</v>
      </c>
      <c r="AJ253" s="54">
        <v>7809239.0205772147</v>
      </c>
      <c r="AK253" s="156">
        <v>1301.0768675305026</v>
      </c>
      <c r="AL253" s="162">
        <f t="shared" si="59"/>
        <v>7.3195088634414596E-4</v>
      </c>
      <c r="AM253" s="161">
        <f t="shared" si="59"/>
        <v>7.3195088634414596E-4</v>
      </c>
      <c r="AN253" s="1"/>
    </row>
    <row r="254" spans="2:40" x14ac:dyDescent="0.2">
      <c r="B254" s="188" t="s">
        <v>537</v>
      </c>
      <c r="D254" s="54">
        <v>7722145</v>
      </c>
      <c r="E254" s="156">
        <v>1339.3772139258369</v>
      </c>
      <c r="G254" s="54">
        <v>7669340.2915955028</v>
      </c>
      <c r="H254" s="156">
        <v>1322.6765076386441</v>
      </c>
      <c r="J254" s="158">
        <f t="shared" si="51"/>
        <v>6.8851695708904703E-3</v>
      </c>
      <c r="K254" s="159">
        <f t="shared" si="51"/>
        <v>1.2626448107865951E-2</v>
      </c>
      <c r="L254" s="158">
        <f t="shared" si="52"/>
        <v>1.9342030589553527E-2</v>
      </c>
      <c r="M254" s="160">
        <f t="shared" si="53"/>
        <v>9.0547645222140982E-3</v>
      </c>
      <c r="N254" s="54">
        <v>7871506.9648069674</v>
      </c>
      <c r="P254" s="158">
        <f t="shared" si="54"/>
        <v>1.9342030589553527E-2</v>
      </c>
      <c r="Q254" s="161">
        <v>1.3562676778485105E-2</v>
      </c>
      <c r="R254" s="54">
        <v>7871506.9648069674</v>
      </c>
      <c r="S254" s="158">
        <f t="shared" si="55"/>
        <v>2.0962064159898874E-2</v>
      </c>
      <c r="T254" s="161">
        <v>1.5173525259912335E-2</v>
      </c>
      <c r="U254" s="54">
        <v>7884017.0989420423</v>
      </c>
      <c r="W254" s="158">
        <f t="shared" si="56"/>
        <v>2.0314469059458329E-2</v>
      </c>
      <c r="X254" s="161">
        <v>1.452960182325036E-2</v>
      </c>
      <c r="Y254" s="54">
        <v>7879016.2756751506</v>
      </c>
      <c r="AA254" s="54">
        <v>7838228.1551612057</v>
      </c>
      <c r="AB254" s="54">
        <v>7879016.2756751506</v>
      </c>
      <c r="AC254" s="158">
        <f t="shared" si="57"/>
        <v>2.0314469059458329E-2</v>
      </c>
      <c r="AD254" s="161">
        <v>1.452960182325036E-2</v>
      </c>
      <c r="AE254" s="54">
        <v>7879018</v>
      </c>
      <c r="AF254" s="156">
        <v>1358.8381289173419</v>
      </c>
      <c r="AG254" s="162">
        <f t="shared" si="58"/>
        <v>2.0314692355556607E-2</v>
      </c>
      <c r="AH254" s="162">
        <f t="shared" si="58"/>
        <v>1.4529823853328905E-2</v>
      </c>
      <c r="AJ254" s="54">
        <v>7838228.1551612057</v>
      </c>
      <c r="AK254" s="156">
        <v>1351.8033948375903</v>
      </c>
      <c r="AL254" s="162">
        <f t="shared" si="59"/>
        <v>5.2039624302000487E-3</v>
      </c>
      <c r="AM254" s="161">
        <f t="shared" si="59"/>
        <v>5.2039624302000487E-3</v>
      </c>
      <c r="AN254" s="1"/>
    </row>
    <row r="255" spans="2:40" x14ac:dyDescent="0.2">
      <c r="B255" s="188"/>
      <c r="D255" s="1"/>
      <c r="G255" s="1"/>
      <c r="N255" s="1"/>
      <c r="P255" s="52"/>
      <c r="R255" s="1"/>
      <c r="T255" s="51"/>
      <c r="U255" s="1"/>
      <c r="W255" s="52"/>
      <c r="X255" s="51"/>
      <c r="Y255" s="1"/>
      <c r="AA255" s="1"/>
      <c r="AB255" s="1"/>
      <c r="AC255" s="52"/>
      <c r="AD255" s="51"/>
      <c r="AE255" s="1"/>
      <c r="AF255" s="74"/>
      <c r="AJ255" s="1"/>
      <c r="AK255" s="74"/>
      <c r="AN255" s="1"/>
    </row>
    <row r="256" spans="2:40" x14ac:dyDescent="0.2">
      <c r="B256" s="188" t="s">
        <v>12</v>
      </c>
      <c r="D256" s="155">
        <f>SUM(D245:D254)</f>
        <v>73597110</v>
      </c>
      <c r="E256" s="157">
        <v>1256.0903256771121</v>
      </c>
      <c r="G256" s="155">
        <f>SUM(G245:G254)</f>
        <v>73548325.979930505</v>
      </c>
      <c r="H256" s="157">
        <v>1246.6065185194768</v>
      </c>
      <c r="J256" s="158">
        <f>D256/G256-1</f>
        <v>6.6329205212367626E-4</v>
      </c>
      <c r="K256" s="159">
        <f>E256/H256-1</f>
        <v>7.6076989946263218E-3</v>
      </c>
      <c r="L256" s="158">
        <f>N256/$D256-1</f>
        <v>2.0427639916132945E-2</v>
      </c>
      <c r="M256" s="160">
        <f>M$219</f>
        <v>9.0547645222140982E-3</v>
      </c>
      <c r="N256" s="155">
        <f>SUM(N245:N254)</f>
        <v>75100525.261948019</v>
      </c>
      <c r="P256" s="158">
        <f>R256/$D256-1</f>
        <v>2.0427991963729797E-2</v>
      </c>
      <c r="Q256" s="161">
        <v>1.3395227884229755E-2</v>
      </c>
      <c r="R256" s="155">
        <f>SUM(R245:R254)</f>
        <v>75100551.171633735</v>
      </c>
      <c r="S256" s="158">
        <f>U256/$D256-1</f>
        <v>2.2015353767346202E-2</v>
      </c>
      <c r="T256" s="161">
        <v>1.4971649630182604E-2</v>
      </c>
      <c r="U256" s="155">
        <f>SUM(U245:U254)</f>
        <v>75217376.412904292</v>
      </c>
      <c r="W256" s="158">
        <f>Y256/$D256-1</f>
        <v>2.1248795322776459E-2</v>
      </c>
      <c r="X256" s="161">
        <v>1.4210374287150884E-2</v>
      </c>
      <c r="Y256" s="155">
        <f>SUM(Y245:Y254)</f>
        <v>75160959.92673786</v>
      </c>
      <c r="AA256" s="155">
        <f>SUM(AA245:AA254)</f>
        <v>75167946.334656</v>
      </c>
      <c r="AB256" s="155">
        <f>SUM(AB245:AB254)</f>
        <v>75160959.92673786</v>
      </c>
      <c r="AC256" s="158">
        <f>AB256/$D256-1</f>
        <v>2.1248795322776459E-2</v>
      </c>
      <c r="AD256" s="161">
        <v>1.4210374287150884E-2</v>
      </c>
      <c r="AE256" s="155">
        <f>SUM(AE245:AE254)</f>
        <v>75160962</v>
      </c>
      <c r="AF256" s="157">
        <v>1273.9398744841862</v>
      </c>
      <c r="AG256" s="162">
        <f t="shared" ref="AG256:AH256" si="60">AE256/D256 - 1</f>
        <v>2.1248823493205116E-2</v>
      </c>
      <c r="AH256" s="162">
        <f t="shared" si="60"/>
        <v>1.4210402263429733E-2</v>
      </c>
      <c r="AJ256" s="155">
        <f>SUM(AJ245:AJ254)</f>
        <v>75167946.334656</v>
      </c>
      <c r="AK256" s="157">
        <v>1274.0582553853651</v>
      </c>
      <c r="AL256" s="162">
        <f t="shared" ref="AL256:AM256" si="61">AE256/AJ256-1</f>
        <v>-9.2916395838527066E-5</v>
      </c>
      <c r="AM256" s="161">
        <f t="shared" si="61"/>
        <v>-9.2916395838638088E-5</v>
      </c>
      <c r="AN256" s="1"/>
    </row>
    <row r="257" spans="2:40" x14ac:dyDescent="0.2">
      <c r="B257" s="188"/>
      <c r="D257" s="1"/>
      <c r="G257" s="1"/>
      <c r="N257" s="1"/>
      <c r="P257" s="52"/>
      <c r="R257" s="1"/>
      <c r="T257" s="51"/>
      <c r="U257" s="1"/>
      <c r="W257" s="52"/>
      <c r="X257" s="51"/>
      <c r="Y257" s="1"/>
      <c r="AA257" s="1"/>
      <c r="AB257" s="1"/>
      <c r="AC257" s="52"/>
      <c r="AD257" s="51"/>
      <c r="AE257" s="1"/>
      <c r="AF257" s="74"/>
      <c r="AJ257" s="1"/>
      <c r="AK257" s="74"/>
      <c r="AN257" s="1"/>
    </row>
    <row r="258" spans="2:40" x14ac:dyDescent="0.2">
      <c r="B258" s="204" t="s">
        <v>496</v>
      </c>
      <c r="D258" s="1"/>
      <c r="G258" s="1"/>
      <c r="N258" s="1"/>
      <c r="P258" s="52"/>
      <c r="R258" s="1"/>
      <c r="T258" s="51"/>
      <c r="U258" s="1"/>
      <c r="W258" s="52"/>
      <c r="X258" s="51"/>
      <c r="Y258" s="1"/>
      <c r="AA258" s="1"/>
      <c r="AB258" s="1"/>
      <c r="AC258" s="52"/>
      <c r="AD258" s="51"/>
      <c r="AE258" s="1"/>
      <c r="AF258" s="74"/>
      <c r="AJ258" s="1"/>
      <c r="AK258" s="74"/>
      <c r="AN258" s="1"/>
    </row>
    <row r="259" spans="2:40" x14ac:dyDescent="0.2">
      <c r="B259" s="188"/>
      <c r="D259" s="1"/>
      <c r="G259" s="1"/>
      <c r="N259" s="1"/>
      <c r="P259" s="52"/>
      <c r="R259" s="1"/>
      <c r="T259" s="51"/>
      <c r="U259" s="1"/>
      <c r="W259" s="52"/>
      <c r="X259" s="51"/>
      <c r="Y259" s="1"/>
      <c r="AA259" s="1"/>
      <c r="AB259" s="1"/>
      <c r="AC259" s="52"/>
      <c r="AD259" s="51"/>
      <c r="AE259" s="1"/>
      <c r="AF259" s="74"/>
      <c r="AJ259" s="1"/>
      <c r="AK259" s="74"/>
      <c r="AN259" s="1"/>
    </row>
    <row r="260" spans="2:40" x14ac:dyDescent="0.2">
      <c r="B260" s="188" t="s">
        <v>497</v>
      </c>
      <c r="D260" s="54">
        <v>5254115</v>
      </c>
      <c r="E260" s="156">
        <v>1480.3572495318726</v>
      </c>
      <c r="G260" s="54">
        <v>5071647.7827813104</v>
      </c>
      <c r="H260" s="156">
        <v>1424.9297008357394</v>
      </c>
      <c r="J260" s="158">
        <f t="shared" ref="J260:K271" si="62">D260/G260-1</f>
        <v>3.5977896146136557E-2</v>
      </c>
      <c r="K260" s="159">
        <f t="shared" si="62"/>
        <v>3.8898444367904128E-2</v>
      </c>
      <c r="L260" s="158">
        <f t="shared" ref="L260:L271" si="63">N260/$D260-1</f>
        <v>1.6389867372299527E-2</v>
      </c>
      <c r="M260" s="160">
        <f t="shared" ref="M260:M271" si="64">M$219</f>
        <v>9.0547645222140982E-3</v>
      </c>
      <c r="N260" s="54">
        <v>5340229.24800881</v>
      </c>
      <c r="P260" s="158">
        <f t="shared" ref="P260:P271" si="65">R260/$D260-1</f>
        <v>1.6389867372299527E-2</v>
      </c>
      <c r="Q260" s="161">
        <v>1.3532595195342001E-2</v>
      </c>
      <c r="R260" s="54">
        <v>5340229.24800881</v>
      </c>
      <c r="S260" s="158">
        <f t="shared" ref="S260:S271" si="66">U260/$D260-1</f>
        <v>2.0783552784106707E-2</v>
      </c>
      <c r="T260" s="161">
        <v>1.79139290917667E-2</v>
      </c>
      <c r="U260" s="54">
        <v>5363314.1764362669</v>
      </c>
      <c r="W260" s="158">
        <f t="shared" ref="W260:W271" si="67">Y260/$D260-1</f>
        <v>1.8089220650740367E-2</v>
      </c>
      <c r="X260" s="161">
        <v>1.5227171256892769E-2</v>
      </c>
      <c r="Y260" s="54">
        <v>5349157.8455593651</v>
      </c>
      <c r="AA260" s="54">
        <v>5183331.4121712232</v>
      </c>
      <c r="AB260" s="54">
        <v>5349157.8455593651</v>
      </c>
      <c r="AC260" s="158">
        <f t="shared" ref="AC260:AC271" si="68">AB260/$D260-1</f>
        <v>1.8089220650740367E-2</v>
      </c>
      <c r="AD260" s="161">
        <v>1.5227171256892769E-2</v>
      </c>
      <c r="AE260" s="54">
        <v>5349158</v>
      </c>
      <c r="AF260" s="156">
        <v>1502.8989462835043</v>
      </c>
      <c r="AG260" s="162">
        <f t="shared" ref="AG260:AH271" si="69">AE260/D260 - 1</f>
        <v>1.8089250044964755E-2</v>
      </c>
      <c r="AH260" s="162">
        <f t="shared" si="69"/>
        <v>1.5227200568484367E-2</v>
      </c>
      <c r="AJ260" s="54">
        <v>5183331.4121712232</v>
      </c>
      <c r="AK260" s="156">
        <v>1456.3083232146669</v>
      </c>
      <c r="AL260" s="162">
        <f t="shared" ref="AL260:AM271" si="70">AE260/AJ260-1</f>
        <v>3.1992279606006147E-2</v>
      </c>
      <c r="AM260" s="161">
        <f t="shared" si="70"/>
        <v>3.1992279606005924E-2</v>
      </c>
      <c r="AN260" s="1"/>
    </row>
    <row r="261" spans="2:40" x14ac:dyDescent="0.2">
      <c r="B261" s="188" t="s">
        <v>498</v>
      </c>
      <c r="D261" s="54">
        <v>5823189</v>
      </c>
      <c r="E261" s="156">
        <v>1296.4586810600044</v>
      </c>
      <c r="G261" s="54">
        <v>5695235.978705531</v>
      </c>
      <c r="H261" s="156">
        <v>1261.0707444709528</v>
      </c>
      <c r="J261" s="158">
        <f t="shared" si="62"/>
        <v>2.2466675967929062E-2</v>
      </c>
      <c r="K261" s="159">
        <f t="shared" si="62"/>
        <v>2.8061817105984543E-2</v>
      </c>
      <c r="L261" s="158">
        <f t="shared" si="63"/>
        <v>1.8982899748397619E-2</v>
      </c>
      <c r="M261" s="160">
        <f t="shared" si="64"/>
        <v>9.0547645222140982E-3</v>
      </c>
      <c r="N261" s="54">
        <v>5933730.0130029712</v>
      </c>
      <c r="P261" s="158">
        <f t="shared" si="65"/>
        <v>1.8982899748397619E-2</v>
      </c>
      <c r="Q261" s="161">
        <v>1.3437169864754406E-2</v>
      </c>
      <c r="R261" s="54">
        <v>5933730.0130029712</v>
      </c>
      <c r="S261" s="158">
        <f t="shared" si="66"/>
        <v>2.1118343459601396E-2</v>
      </c>
      <c r="T261" s="161">
        <v>1.5560991600744645E-2</v>
      </c>
      <c r="U261" s="54">
        <v>5946165.1053321734</v>
      </c>
      <c r="W261" s="158">
        <f t="shared" si="67"/>
        <v>2.018627637625503E-2</v>
      </c>
      <c r="X261" s="161">
        <v>1.4633997215162786E-2</v>
      </c>
      <c r="Y261" s="54">
        <v>5940737.5025451686</v>
      </c>
      <c r="AA261" s="54">
        <v>5820651.7511677556</v>
      </c>
      <c r="AB261" s="54">
        <v>5940737.5025451686</v>
      </c>
      <c r="AC261" s="158">
        <f t="shared" si="68"/>
        <v>2.018627637625503E-2</v>
      </c>
      <c r="AD261" s="161">
        <v>1.4633997215162786E-2</v>
      </c>
      <c r="AE261" s="54">
        <v>5940737</v>
      </c>
      <c r="AF261" s="156">
        <v>1315.4309425118711</v>
      </c>
      <c r="AG261" s="162">
        <f t="shared" si="69"/>
        <v>2.0186190075575539E-2</v>
      </c>
      <c r="AH261" s="162">
        <f t="shared" si="69"/>
        <v>1.4633911384167364E-2</v>
      </c>
      <c r="AJ261" s="54">
        <v>5820651.7511677556</v>
      </c>
      <c r="AK261" s="156">
        <v>1288.8410005479072</v>
      </c>
      <c r="AL261" s="162">
        <f t="shared" si="70"/>
        <v>2.0630893921484317E-2</v>
      </c>
      <c r="AM261" s="161">
        <f t="shared" si="70"/>
        <v>2.0630893921484539E-2</v>
      </c>
      <c r="AN261" s="1"/>
    </row>
    <row r="262" spans="2:40" x14ac:dyDescent="0.2">
      <c r="B262" s="188" t="s">
        <v>499</v>
      </c>
      <c r="D262" s="54">
        <v>5849134</v>
      </c>
      <c r="E262" s="156">
        <v>1344.9827431639922</v>
      </c>
      <c r="G262" s="54">
        <v>5755223.4755294444</v>
      </c>
      <c r="H262" s="156">
        <v>1317.5977454897388</v>
      </c>
      <c r="J262" s="158">
        <f t="shared" si="62"/>
        <v>1.6317441863005433E-2</v>
      </c>
      <c r="K262" s="159">
        <f t="shared" si="62"/>
        <v>2.0784035012199054E-2</v>
      </c>
      <c r="L262" s="158">
        <f t="shared" si="63"/>
        <v>1.8010915005957973E-2</v>
      </c>
      <c r="M262" s="160">
        <f t="shared" si="64"/>
        <v>9.0547645222140982E-3</v>
      </c>
      <c r="N262" s="54">
        <v>5954482.2553324588</v>
      </c>
      <c r="P262" s="158">
        <f t="shared" si="65"/>
        <v>1.8010915005957973E-2</v>
      </c>
      <c r="Q262" s="161">
        <v>1.3556456057924438E-2</v>
      </c>
      <c r="R262" s="54">
        <v>5954482.2553324588</v>
      </c>
      <c r="S262" s="158">
        <f t="shared" si="66"/>
        <v>2.0901938951543242E-2</v>
      </c>
      <c r="T262" s="161">
        <v>1.643482989603684E-2</v>
      </c>
      <c r="U262" s="54">
        <v>5971392.2417873954</v>
      </c>
      <c r="W262" s="158">
        <f t="shared" si="67"/>
        <v>1.99468512876666E-2</v>
      </c>
      <c r="X262" s="161">
        <v>1.5483921361016062E-2</v>
      </c>
      <c r="Y262" s="54">
        <v>5965805.8060596343</v>
      </c>
      <c r="AA262" s="54">
        <v>5881960.242991765</v>
      </c>
      <c r="AB262" s="54">
        <v>5965805.8060596343</v>
      </c>
      <c r="AC262" s="158">
        <f t="shared" si="68"/>
        <v>1.99468512876666E-2</v>
      </c>
      <c r="AD262" s="161">
        <v>1.5483921361016062E-2</v>
      </c>
      <c r="AE262" s="54">
        <v>5965806</v>
      </c>
      <c r="AF262" s="156">
        <v>1365.8083945916692</v>
      </c>
      <c r="AG262" s="162">
        <f t="shared" si="69"/>
        <v>1.9946884444774327E-2</v>
      </c>
      <c r="AH262" s="162">
        <f t="shared" si="69"/>
        <v>1.5483954373039621E-2</v>
      </c>
      <c r="AJ262" s="54">
        <v>5881960.242991765</v>
      </c>
      <c r="AK262" s="156">
        <v>1346.6127923926133</v>
      </c>
      <c r="AL262" s="162">
        <f t="shared" si="70"/>
        <v>1.4254730318542297E-2</v>
      </c>
      <c r="AM262" s="161">
        <f t="shared" si="70"/>
        <v>1.4254730318542297E-2</v>
      </c>
      <c r="AN262" s="1"/>
    </row>
    <row r="263" spans="2:40" x14ac:dyDescent="0.2">
      <c r="B263" s="188" t="s">
        <v>500</v>
      </c>
      <c r="D263" s="54">
        <v>17031113</v>
      </c>
      <c r="E263" s="156">
        <v>1238.9420402751848</v>
      </c>
      <c r="G263" s="54">
        <v>17211561.502773076</v>
      </c>
      <c r="H263" s="156">
        <v>1244.5546604581602</v>
      </c>
      <c r="J263" s="158">
        <f t="shared" si="62"/>
        <v>-1.0484144785120386E-2</v>
      </c>
      <c r="K263" s="159">
        <f t="shared" si="62"/>
        <v>-4.509741806687062E-3</v>
      </c>
      <c r="L263" s="158">
        <f t="shared" si="63"/>
        <v>1.9641577505747909E-2</v>
      </c>
      <c r="M263" s="160">
        <f t="shared" si="64"/>
        <v>9.0547645222140982E-3</v>
      </c>
      <c r="N263" s="54">
        <v>17365630.92599865</v>
      </c>
      <c r="P263" s="158">
        <f t="shared" si="65"/>
        <v>1.9641577505747909E-2</v>
      </c>
      <c r="Q263" s="161">
        <v>1.3522231156100739E-2</v>
      </c>
      <c r="R263" s="54">
        <v>17365630.92599865</v>
      </c>
      <c r="S263" s="158">
        <f t="shared" si="66"/>
        <v>2.118391307442602E-2</v>
      </c>
      <c r="T263" s="161">
        <v>1.5055310447141368E-2</v>
      </c>
      <c r="U263" s="54">
        <v>17391898.617352728</v>
      </c>
      <c r="W263" s="158">
        <f t="shared" si="67"/>
        <v>2.1124770697831252E-2</v>
      </c>
      <c r="X263" s="161">
        <v>1.4996523011630014E-2</v>
      </c>
      <c r="Y263" s="54">
        <v>17390891.356853854</v>
      </c>
      <c r="AA263" s="54">
        <v>17590580.263228718</v>
      </c>
      <c r="AB263" s="54">
        <v>17390891.356853854</v>
      </c>
      <c r="AC263" s="158">
        <f t="shared" si="68"/>
        <v>2.1124770697831252E-2</v>
      </c>
      <c r="AD263" s="161">
        <v>1.4996523011630014E-2</v>
      </c>
      <c r="AE263" s="54">
        <v>17390890</v>
      </c>
      <c r="AF263" s="156">
        <v>1257.521764979198</v>
      </c>
      <c r="AG263" s="162">
        <f t="shared" si="69"/>
        <v>2.1124691028707288E-2</v>
      </c>
      <c r="AH263" s="162">
        <f t="shared" si="69"/>
        <v>1.4996443820637806E-2</v>
      </c>
      <c r="AJ263" s="54">
        <v>17590580.263228718</v>
      </c>
      <c r="AK263" s="156">
        <v>1271.9612130042581</v>
      </c>
      <c r="AL263" s="162">
        <f t="shared" si="70"/>
        <v>-1.1352113474400238E-2</v>
      </c>
      <c r="AM263" s="161">
        <f t="shared" si="70"/>
        <v>-1.1352113474400238E-2</v>
      </c>
      <c r="AN263" s="1"/>
    </row>
    <row r="264" spans="2:40" x14ac:dyDescent="0.2">
      <c r="B264" s="188" t="s">
        <v>501</v>
      </c>
      <c r="D264" s="54">
        <v>9546068</v>
      </c>
      <c r="E264" s="156">
        <v>1266.3354734811728</v>
      </c>
      <c r="G264" s="54">
        <v>9595327.5543391146</v>
      </c>
      <c r="H264" s="156">
        <v>1264.9173773552486</v>
      </c>
      <c r="J264" s="158">
        <f t="shared" si="62"/>
        <v>-5.1337022170586666E-3</v>
      </c>
      <c r="K264" s="159">
        <f t="shared" si="62"/>
        <v>1.1210978292426343E-3</v>
      </c>
      <c r="L264" s="158">
        <f t="shared" si="63"/>
        <v>1.9872311577983748E-2</v>
      </c>
      <c r="M264" s="160">
        <f t="shared" si="64"/>
        <v>9.0547645222140982E-3</v>
      </c>
      <c r="N264" s="54">
        <v>9735770.4376406204</v>
      </c>
      <c r="P264" s="158">
        <f t="shared" si="65"/>
        <v>1.9872311577983748E-2</v>
      </c>
      <c r="Q264" s="161">
        <v>1.3500357779875571E-2</v>
      </c>
      <c r="R264" s="54">
        <v>9735770.4376406204</v>
      </c>
      <c r="S264" s="158">
        <f t="shared" si="66"/>
        <v>2.1395366564688878E-2</v>
      </c>
      <c r="T264" s="161">
        <v>1.5013897030250689E-2</v>
      </c>
      <c r="U264" s="54">
        <v>9750309.6241114456</v>
      </c>
      <c r="W264" s="158">
        <f t="shared" si="67"/>
        <v>2.1136576054244349E-2</v>
      </c>
      <c r="X264" s="161">
        <v>1.47567233900332E-2</v>
      </c>
      <c r="Y264" s="54">
        <v>9747839.1923009884</v>
      </c>
      <c r="AA264" s="54">
        <v>9806627.91515911</v>
      </c>
      <c r="AB264" s="54">
        <v>9747839.1923009884</v>
      </c>
      <c r="AC264" s="158">
        <f t="shared" si="68"/>
        <v>2.1136576054244349E-2</v>
      </c>
      <c r="AD264" s="161">
        <v>1.47567233900332E-2</v>
      </c>
      <c r="AE264" s="54">
        <v>9747839</v>
      </c>
      <c r="AF264" s="156">
        <v>1285.0224104319764</v>
      </c>
      <c r="AG264" s="162">
        <f t="shared" si="69"/>
        <v>2.1136555909721189E-2</v>
      </c>
      <c r="AH264" s="162">
        <f t="shared" si="69"/>
        <v>1.4756703371368918E-2</v>
      </c>
      <c r="AJ264" s="54">
        <v>9806627.91515911</v>
      </c>
      <c r="AK264" s="156">
        <v>1292.7723407975107</v>
      </c>
      <c r="AL264" s="162">
        <f t="shared" si="70"/>
        <v>-5.9948144935971781E-3</v>
      </c>
      <c r="AM264" s="161">
        <f t="shared" si="70"/>
        <v>-5.9948144935970671E-3</v>
      </c>
      <c r="AN264" s="1"/>
    </row>
    <row r="265" spans="2:40" x14ac:dyDescent="0.2">
      <c r="B265" s="188" t="s">
        <v>502</v>
      </c>
      <c r="D265" s="54">
        <v>5297475</v>
      </c>
      <c r="E265" s="156">
        <v>1354.6853266054641</v>
      </c>
      <c r="G265" s="54">
        <v>5201810.7618474402</v>
      </c>
      <c r="H265" s="156">
        <v>1324.610385881901</v>
      </c>
      <c r="J265" s="158">
        <f t="shared" si="62"/>
        <v>1.8390564849880109E-2</v>
      </c>
      <c r="K265" s="159">
        <f t="shared" si="62"/>
        <v>2.2704744764280083E-2</v>
      </c>
      <c r="L265" s="158">
        <f t="shared" si="63"/>
        <v>1.7771667591350404E-2</v>
      </c>
      <c r="M265" s="160">
        <f t="shared" si="64"/>
        <v>9.0547645222140982E-3</v>
      </c>
      <c r="N265" s="54">
        <v>5391619.9647734892</v>
      </c>
      <c r="P265" s="158">
        <f t="shared" si="65"/>
        <v>1.7771667591350404E-2</v>
      </c>
      <c r="Q265" s="161">
        <v>1.347829738040085E-2</v>
      </c>
      <c r="R265" s="54">
        <v>5391619.9647734892</v>
      </c>
      <c r="S265" s="158">
        <f t="shared" si="66"/>
        <v>2.0907871239677966E-2</v>
      </c>
      <c r="T265" s="161">
        <v>1.6601271260453299E-2</v>
      </c>
      <c r="U265" s="54">
        <v>5408233.9251954127</v>
      </c>
      <c r="W265" s="158">
        <f t="shared" si="67"/>
        <v>2.0177926959812353E-2</v>
      </c>
      <c r="X265" s="161">
        <v>1.5874406179121836E-2</v>
      </c>
      <c r="Y265" s="54">
        <v>5404367.0636214325</v>
      </c>
      <c r="AA265" s="54">
        <v>5316360.7326192725</v>
      </c>
      <c r="AB265" s="54">
        <v>5404367.0636214325</v>
      </c>
      <c r="AC265" s="158">
        <f t="shared" si="68"/>
        <v>2.0177926959812353E-2</v>
      </c>
      <c r="AD265" s="161">
        <v>1.5874406179121836E-2</v>
      </c>
      <c r="AE265" s="54">
        <v>5404368</v>
      </c>
      <c r="AF265" s="156">
        <v>1376.1903901681669</v>
      </c>
      <c r="AG265" s="162">
        <f t="shared" si="69"/>
        <v>2.0178103719224794E-2</v>
      </c>
      <c r="AH265" s="162">
        <f t="shared" si="69"/>
        <v>1.587458219289184E-2</v>
      </c>
      <c r="AJ265" s="54">
        <v>5316360.7326192725</v>
      </c>
      <c r="AK265" s="156">
        <v>1353.7798593467428</v>
      </c>
      <c r="AL265" s="162">
        <f t="shared" si="70"/>
        <v>1.6554043603690616E-2</v>
      </c>
      <c r="AM265" s="161">
        <f t="shared" si="70"/>
        <v>1.6554043603690616E-2</v>
      </c>
      <c r="AN265" s="1"/>
    </row>
    <row r="266" spans="2:40" x14ac:dyDescent="0.2">
      <c r="B266" s="188" t="s">
        <v>503</v>
      </c>
      <c r="D266" s="54">
        <v>3059480</v>
      </c>
      <c r="E266" s="156">
        <v>1213.9461718790074</v>
      </c>
      <c r="G266" s="54">
        <v>3112863.173744732</v>
      </c>
      <c r="H266" s="156">
        <v>1222.6823933714477</v>
      </c>
      <c r="J266" s="158">
        <f t="shared" si="62"/>
        <v>-1.714921946939052E-2</v>
      </c>
      <c r="K266" s="159">
        <f t="shared" si="62"/>
        <v>-7.1451274180459601E-3</v>
      </c>
      <c r="L266" s="158">
        <f t="shared" si="63"/>
        <v>2.3841183363138674E-2</v>
      </c>
      <c r="M266" s="160">
        <f t="shared" si="64"/>
        <v>9.0547645222140982E-3</v>
      </c>
      <c r="N266" s="54">
        <v>3132421.6236758553</v>
      </c>
      <c r="P266" s="158">
        <f t="shared" si="65"/>
        <v>2.3841183363138674E-2</v>
      </c>
      <c r="Q266" s="161">
        <v>1.3524870549276979E-2</v>
      </c>
      <c r="R266" s="54">
        <v>3132421.6236758553</v>
      </c>
      <c r="S266" s="158">
        <f t="shared" si="66"/>
        <v>2.3841183363138674E-2</v>
      </c>
      <c r="T266" s="161">
        <v>1.3524870549276979E-2</v>
      </c>
      <c r="U266" s="54">
        <v>3132421.6236758553</v>
      </c>
      <c r="W266" s="158">
        <f t="shared" si="67"/>
        <v>2.3841183363138674E-2</v>
      </c>
      <c r="X266" s="161">
        <v>1.3524870549276979E-2</v>
      </c>
      <c r="Y266" s="54">
        <v>3132421.6236758553</v>
      </c>
      <c r="AA266" s="54">
        <v>3181412.0698684603</v>
      </c>
      <c r="AB266" s="54">
        <v>3132421.6236758553</v>
      </c>
      <c r="AC266" s="158">
        <f t="shared" si="68"/>
        <v>2.3841183363138674E-2</v>
      </c>
      <c r="AD266" s="161">
        <v>1.3524870549276979E-2</v>
      </c>
      <c r="AE266" s="54">
        <v>3132421</v>
      </c>
      <c r="AF266" s="156">
        <v>1230.3643917376551</v>
      </c>
      <c r="AG266" s="162">
        <f t="shared" si="69"/>
        <v>2.3840979512858462E-2</v>
      </c>
      <c r="AH266" s="162">
        <f t="shared" si="69"/>
        <v>1.3524668753009728E-2</v>
      </c>
      <c r="AJ266" s="54">
        <v>3181412.0698684603</v>
      </c>
      <c r="AK266" s="156">
        <v>1249.6072929566435</v>
      </c>
      <c r="AL266" s="162">
        <f t="shared" si="70"/>
        <v>-1.5399158861708173E-2</v>
      </c>
      <c r="AM266" s="161">
        <f t="shared" si="70"/>
        <v>-1.5399158861708173E-2</v>
      </c>
      <c r="AN266" s="1"/>
    </row>
    <row r="267" spans="2:40" x14ac:dyDescent="0.2">
      <c r="B267" s="188" t="s">
        <v>504</v>
      </c>
      <c r="D267" s="54">
        <v>10250530</v>
      </c>
      <c r="E267" s="156">
        <v>1164.8118829659211</v>
      </c>
      <c r="G267" s="54">
        <v>10503257.470822835</v>
      </c>
      <c r="H267" s="156">
        <v>1184.2623592399625</v>
      </c>
      <c r="J267" s="158">
        <f t="shared" si="62"/>
        <v>-2.4061818109752275E-2</v>
      </c>
      <c r="K267" s="159">
        <f t="shared" si="62"/>
        <v>-1.6424127746933026E-2</v>
      </c>
      <c r="L267" s="158">
        <f t="shared" si="63"/>
        <v>2.1538709614621565E-2</v>
      </c>
      <c r="M267" s="160">
        <f t="shared" si="64"/>
        <v>9.0547645222140982E-3</v>
      </c>
      <c r="N267" s="54">
        <v>10471313.189065967</v>
      </c>
      <c r="P267" s="158">
        <f t="shared" si="65"/>
        <v>2.1541237258139834E-2</v>
      </c>
      <c r="Q267" s="161">
        <v>1.3608737200816901E-2</v>
      </c>
      <c r="R267" s="54">
        <v>10471339.098751681</v>
      </c>
      <c r="S267" s="158">
        <f t="shared" si="66"/>
        <v>2.2002281037137861E-2</v>
      </c>
      <c r="T267" s="161">
        <v>1.4066200870006318E-2</v>
      </c>
      <c r="U267" s="54">
        <v>10476065.041839613</v>
      </c>
      <c r="W267" s="158">
        <f t="shared" si="67"/>
        <v>2.2002281037137861E-2</v>
      </c>
      <c r="X267" s="161">
        <v>1.4066200870006318E-2</v>
      </c>
      <c r="Y267" s="54">
        <v>10476065.041839613</v>
      </c>
      <c r="AA267" s="54">
        <v>10734551.512719987</v>
      </c>
      <c r="AB267" s="54">
        <v>10476065.041839613</v>
      </c>
      <c r="AC267" s="158">
        <f t="shared" si="68"/>
        <v>2.2002281037137861E-2</v>
      </c>
      <c r="AD267" s="161">
        <v>1.4066200870006318E-2</v>
      </c>
      <c r="AE267" s="54">
        <v>10476063</v>
      </c>
      <c r="AF267" s="156">
        <v>1181.1961306661701</v>
      </c>
      <c r="AG267" s="162">
        <f t="shared" si="69"/>
        <v>2.2002081843572885E-2</v>
      </c>
      <c r="AH267" s="162">
        <f t="shared" si="69"/>
        <v>1.406600322322471E-2</v>
      </c>
      <c r="AJ267" s="54">
        <v>10734551.512719987</v>
      </c>
      <c r="AK267" s="156">
        <v>1210.3412046358956</v>
      </c>
      <c r="AL267" s="162">
        <f t="shared" si="70"/>
        <v>-2.4080047723809339E-2</v>
      </c>
      <c r="AM267" s="161">
        <f t="shared" si="70"/>
        <v>-2.408004772380945E-2</v>
      </c>
      <c r="AN267" s="1"/>
    </row>
    <row r="268" spans="2:40" x14ac:dyDescent="0.2">
      <c r="B268" s="188" t="s">
        <v>505</v>
      </c>
      <c r="D268" s="54">
        <v>4141144</v>
      </c>
      <c r="E268" s="156">
        <v>1154.5326760984956</v>
      </c>
      <c r="G268" s="54">
        <v>4258531.0250227246</v>
      </c>
      <c r="H268" s="156">
        <v>1172.9081983827075</v>
      </c>
      <c r="J268" s="158">
        <f t="shared" si="62"/>
        <v>-2.756514496030904E-2</v>
      </c>
      <c r="K268" s="159">
        <f t="shared" si="62"/>
        <v>-1.5666632997833441E-2</v>
      </c>
      <c r="L268" s="158">
        <f t="shared" si="63"/>
        <v>2.594862209959925E-2</v>
      </c>
      <c r="M268" s="160">
        <f t="shared" si="64"/>
        <v>9.0547645222140982E-3</v>
      </c>
      <c r="N268" s="54">
        <v>4248600.9807160227</v>
      </c>
      <c r="P268" s="158">
        <f t="shared" si="65"/>
        <v>2.594862209959925E-2</v>
      </c>
      <c r="Q268" s="161">
        <v>1.3547069574650017E-2</v>
      </c>
      <c r="R268" s="54">
        <v>4248600.9807160227</v>
      </c>
      <c r="S268" s="158">
        <f t="shared" si="66"/>
        <v>2.594862209959925E-2</v>
      </c>
      <c r="T268" s="161">
        <v>1.3547069574650017E-2</v>
      </c>
      <c r="U268" s="54">
        <v>4248600.9807160227</v>
      </c>
      <c r="W268" s="158">
        <f t="shared" si="67"/>
        <v>2.594862209959925E-2</v>
      </c>
      <c r="X268" s="161">
        <v>1.3547069574650017E-2</v>
      </c>
      <c r="Y268" s="54">
        <v>4248600.9807160227</v>
      </c>
      <c r="AA268" s="54">
        <v>4352308.8702348489</v>
      </c>
      <c r="AB268" s="54">
        <v>4248600.9807160227</v>
      </c>
      <c r="AC268" s="158">
        <f t="shared" si="68"/>
        <v>2.594862209959925E-2</v>
      </c>
      <c r="AD268" s="161">
        <v>1.3547069574650017E-2</v>
      </c>
      <c r="AE268" s="54">
        <v>4248602</v>
      </c>
      <c r="AF268" s="156">
        <v>1170.1734913246464</v>
      </c>
      <c r="AG268" s="162">
        <f t="shared" si="69"/>
        <v>2.5948868235444067E-2</v>
      </c>
      <c r="AH268" s="162">
        <f t="shared" si="69"/>
        <v>1.3547312735232131E-2</v>
      </c>
      <c r="AJ268" s="54">
        <v>4352308.8702348489</v>
      </c>
      <c r="AK268" s="156">
        <v>1198.7370118467065</v>
      </c>
      <c r="AL268" s="162">
        <f t="shared" si="70"/>
        <v>-2.3828012516320496E-2</v>
      </c>
      <c r="AM268" s="161">
        <f t="shared" si="70"/>
        <v>-2.3828012516320607E-2</v>
      </c>
      <c r="AN268" s="1"/>
    </row>
    <row r="269" spans="2:40" x14ac:dyDescent="0.2">
      <c r="B269" s="188" t="s">
        <v>506</v>
      </c>
      <c r="D269" s="54">
        <v>2925345</v>
      </c>
      <c r="E269" s="156">
        <v>1198.4959537559514</v>
      </c>
      <c r="G269" s="54">
        <v>2894773.0205460261</v>
      </c>
      <c r="H269" s="156">
        <v>1172.665839635112</v>
      </c>
      <c r="J269" s="158">
        <f t="shared" si="62"/>
        <v>1.0561097273252606E-2</v>
      </c>
      <c r="K269" s="159">
        <f t="shared" si="62"/>
        <v>2.2026832579072009E-2</v>
      </c>
      <c r="L269" s="158">
        <f t="shared" si="63"/>
        <v>2.5116783736071957E-2</v>
      </c>
      <c r="M269" s="160">
        <f t="shared" si="64"/>
        <v>9.0547645222140982E-3</v>
      </c>
      <c r="N269" s="54">
        <v>2998820.2577183992</v>
      </c>
      <c r="P269" s="158">
        <f t="shared" si="65"/>
        <v>2.5116783736071957E-2</v>
      </c>
      <c r="Q269" s="161">
        <v>1.3616383428371348E-2</v>
      </c>
      <c r="R269" s="54">
        <v>2998820.2577183992</v>
      </c>
      <c r="S269" s="158">
        <f t="shared" si="66"/>
        <v>2.5116783736071957E-2</v>
      </c>
      <c r="T269" s="161">
        <v>1.3616383428371348E-2</v>
      </c>
      <c r="U269" s="54">
        <v>2998820.2577183992</v>
      </c>
      <c r="W269" s="158">
        <f t="shared" si="67"/>
        <v>2.5116783736071957E-2</v>
      </c>
      <c r="X269" s="161">
        <v>1.3616383428371348E-2</v>
      </c>
      <c r="Y269" s="54">
        <v>2998820.2577183992</v>
      </c>
      <c r="AA269" s="54">
        <v>2958519.3158412566</v>
      </c>
      <c r="AB269" s="54">
        <v>2998820.2577183992</v>
      </c>
      <c r="AC269" s="158">
        <f t="shared" si="68"/>
        <v>2.5116783736071957E-2</v>
      </c>
      <c r="AD269" s="161">
        <v>1.3616383428371348E-2</v>
      </c>
      <c r="AE269" s="54">
        <v>2998821</v>
      </c>
      <c r="AF269" s="156">
        <v>1214.8154348961996</v>
      </c>
      <c r="AG269" s="162">
        <f t="shared" si="69"/>
        <v>2.5117037477630832E-2</v>
      </c>
      <c r="AH269" s="162">
        <f t="shared" si="69"/>
        <v>1.3616634323298848E-2</v>
      </c>
      <c r="AJ269" s="54">
        <v>2958519.3158412566</v>
      </c>
      <c r="AK269" s="156">
        <v>1198.4893160753852</v>
      </c>
      <c r="AL269" s="162">
        <f t="shared" si="70"/>
        <v>1.3622248110042756E-2</v>
      </c>
      <c r="AM269" s="161">
        <f t="shared" si="70"/>
        <v>1.3622248110042756E-2</v>
      </c>
      <c r="AN269" s="1"/>
    </row>
    <row r="270" spans="2:40" x14ac:dyDescent="0.2">
      <c r="B270" s="188" t="s">
        <v>507</v>
      </c>
      <c r="D270" s="54">
        <v>2030673</v>
      </c>
      <c r="E270" s="156">
        <v>1156.2486442928525</v>
      </c>
      <c r="G270" s="54">
        <v>2072173.5748236892</v>
      </c>
      <c r="H270" s="156">
        <v>1166.0031616469901</v>
      </c>
      <c r="J270" s="158">
        <f t="shared" si="62"/>
        <v>-2.0027557212344171E-2</v>
      </c>
      <c r="K270" s="159">
        <f t="shared" si="62"/>
        <v>-8.365772645383851E-3</v>
      </c>
      <c r="L270" s="158">
        <f t="shared" si="63"/>
        <v>2.5629313184438285E-2</v>
      </c>
      <c r="M270" s="160">
        <f t="shared" si="64"/>
        <v>9.0547645222140982E-3</v>
      </c>
      <c r="N270" s="54">
        <v>2082717.7542921826</v>
      </c>
      <c r="P270" s="158">
        <f t="shared" si="65"/>
        <v>2.5629313184438285E-2</v>
      </c>
      <c r="Q270" s="161">
        <v>1.3567740715501042E-2</v>
      </c>
      <c r="R270" s="54">
        <v>2082717.7542921826</v>
      </c>
      <c r="S270" s="158">
        <f t="shared" si="66"/>
        <v>2.5629313184438285E-2</v>
      </c>
      <c r="T270" s="161">
        <v>1.3567740715501042E-2</v>
      </c>
      <c r="U270" s="54">
        <v>2082717.7542921826</v>
      </c>
      <c r="W270" s="158">
        <f t="shared" si="67"/>
        <v>2.5629313184438285E-2</v>
      </c>
      <c r="X270" s="161">
        <v>1.3567740715501042E-2</v>
      </c>
      <c r="Y270" s="54">
        <v>2082717.7542921826</v>
      </c>
      <c r="AA270" s="54">
        <v>2117805.2660361384</v>
      </c>
      <c r="AB270" s="54">
        <v>2082717.7542921826</v>
      </c>
      <c r="AC270" s="158">
        <f t="shared" si="68"/>
        <v>2.5629313184438285E-2</v>
      </c>
      <c r="AD270" s="161">
        <v>1.3567740715501042E-2</v>
      </c>
      <c r="AE270" s="54">
        <v>2082719</v>
      </c>
      <c r="AF270" s="156">
        <v>1171.9370270557004</v>
      </c>
      <c r="AG270" s="162">
        <f t="shared" si="69"/>
        <v>2.5629926630235333E-2</v>
      </c>
      <c r="AH270" s="162">
        <f t="shared" si="69"/>
        <v>1.3568346947072651E-2</v>
      </c>
      <c r="AJ270" s="54">
        <v>2117805.2660361384</v>
      </c>
      <c r="AK270" s="156">
        <v>1191.6799181076749</v>
      </c>
      <c r="AL270" s="162">
        <f t="shared" si="70"/>
        <v>-1.6567276793021057E-2</v>
      </c>
      <c r="AM270" s="161">
        <f t="shared" si="70"/>
        <v>-1.6567276793021057E-2</v>
      </c>
      <c r="AN270" s="1"/>
    </row>
    <row r="271" spans="2:40" x14ac:dyDescent="0.2">
      <c r="B271" s="188" t="s">
        <v>508</v>
      </c>
      <c r="D271" s="54">
        <v>2388844</v>
      </c>
      <c r="E271" s="156">
        <v>1255.4338116951969</v>
      </c>
      <c r="G271" s="54">
        <v>2175920.6589945876</v>
      </c>
      <c r="H271" s="156">
        <v>1132.2523229048443</v>
      </c>
      <c r="J271" s="158">
        <f t="shared" si="62"/>
        <v>9.7854368046579543E-2</v>
      </c>
      <c r="K271" s="159">
        <f t="shared" si="62"/>
        <v>0.10879331956177851</v>
      </c>
      <c r="L271" s="158">
        <f t="shared" si="63"/>
        <v>2.3586559742955648E-2</v>
      </c>
      <c r="M271" s="160">
        <f t="shared" si="64"/>
        <v>9.0547645222140982E-3</v>
      </c>
      <c r="N271" s="54">
        <v>2445188.6117226011</v>
      </c>
      <c r="P271" s="158">
        <f t="shared" si="65"/>
        <v>2.3586559742955648E-2</v>
      </c>
      <c r="Q271" s="161">
        <v>1.3488227122172347E-2</v>
      </c>
      <c r="R271" s="54">
        <v>2445188.6117226011</v>
      </c>
      <c r="S271" s="158">
        <f t="shared" si="66"/>
        <v>2.4527790197601984E-2</v>
      </c>
      <c r="T271" s="161">
        <v>1.4420171739569998E-2</v>
      </c>
      <c r="U271" s="54">
        <v>2447437.0644468004</v>
      </c>
      <c r="W271" s="158">
        <f t="shared" si="67"/>
        <v>1.4522296790977052E-2</v>
      </c>
      <c r="X271" s="161">
        <v>4.5133888909270059E-3</v>
      </c>
      <c r="Y271" s="54">
        <v>2423535.5015553446</v>
      </c>
      <c r="AA271" s="54">
        <v>2223836.9826174667</v>
      </c>
      <c r="AB271" s="54">
        <v>2423535.5015553446</v>
      </c>
      <c r="AC271" s="158">
        <f t="shared" si="68"/>
        <v>1.4522296790977052E-2</v>
      </c>
      <c r="AD271" s="161">
        <v>4.5133888909270059E-3</v>
      </c>
      <c r="AE271" s="54">
        <v>2423538</v>
      </c>
      <c r="AF271" s="156">
        <v>1261.1013727936606</v>
      </c>
      <c r="AG271" s="162">
        <f t="shared" si="69"/>
        <v>1.452334267118327E-2</v>
      </c>
      <c r="AH271" s="162">
        <f t="shared" si="69"/>
        <v>4.5144244528596555E-3</v>
      </c>
      <c r="AJ271" s="54">
        <v>2223836.9826174667</v>
      </c>
      <c r="AK271" s="156">
        <v>1157.1858463321803</v>
      </c>
      <c r="AL271" s="162">
        <f t="shared" si="70"/>
        <v>8.9800205205457173E-2</v>
      </c>
      <c r="AM271" s="161">
        <f t="shared" si="70"/>
        <v>8.9800205205457173E-2</v>
      </c>
      <c r="AN271" s="1"/>
    </row>
    <row r="272" spans="2:40" x14ac:dyDescent="0.2">
      <c r="B272" s="188"/>
      <c r="D272" s="1"/>
      <c r="G272" s="1"/>
      <c r="N272" s="1"/>
      <c r="P272" s="52"/>
      <c r="R272" s="1"/>
      <c r="T272" s="51"/>
      <c r="U272" s="1"/>
      <c r="W272" s="52"/>
      <c r="X272" s="51"/>
      <c r="Y272" s="1"/>
      <c r="AA272" s="1"/>
      <c r="AB272" s="1"/>
      <c r="AC272" s="52"/>
      <c r="AD272" s="51"/>
      <c r="AE272" s="1"/>
      <c r="AF272" s="74"/>
      <c r="AJ272" s="1"/>
      <c r="AK272" s="74"/>
      <c r="AN272" s="1"/>
    </row>
    <row r="273" spans="2:40" x14ac:dyDescent="0.2">
      <c r="B273" s="188" t="s">
        <v>12</v>
      </c>
      <c r="D273" s="155">
        <f>SUM(D260:D271)</f>
        <v>73597110</v>
      </c>
      <c r="E273" s="157">
        <v>1256.0903256771121</v>
      </c>
      <c r="G273" s="155">
        <f>SUM(G260:G271)</f>
        <v>73548325.979930505</v>
      </c>
      <c r="H273" s="157">
        <v>1246.6065185194768</v>
      </c>
      <c r="J273" s="158">
        <f>D273/G273-1</f>
        <v>6.6329205212367626E-4</v>
      </c>
      <c r="K273" s="159">
        <f>E273/H273-1</f>
        <v>7.6076989946263218E-3</v>
      </c>
      <c r="L273" s="158">
        <f>N273/$D273-1</f>
        <v>2.0427639916132945E-2</v>
      </c>
      <c r="M273" s="160">
        <f>M$219</f>
        <v>9.0547645222140982E-3</v>
      </c>
      <c r="N273" s="155">
        <f>SUM(N260:N271)</f>
        <v>75100525.261948034</v>
      </c>
      <c r="P273" s="158">
        <f>R273/$D273-1</f>
        <v>2.0427991963729797E-2</v>
      </c>
      <c r="Q273" s="161">
        <v>1.3395227884229755E-2</v>
      </c>
      <c r="R273" s="155">
        <f>SUM(R260:R271)</f>
        <v>75100551.171633735</v>
      </c>
      <c r="S273" s="158">
        <f>U273/$D273-1</f>
        <v>2.2015353767346202E-2</v>
      </c>
      <c r="T273" s="161">
        <v>1.4971649630182604E-2</v>
      </c>
      <c r="U273" s="155">
        <f>SUM(U260:U271)</f>
        <v>75217376.412904292</v>
      </c>
      <c r="W273" s="158">
        <f>Y273/$D273-1</f>
        <v>2.1248795322776459E-2</v>
      </c>
      <c r="X273" s="161">
        <v>1.4210374287150884E-2</v>
      </c>
      <c r="Y273" s="155">
        <f>SUM(Y260:Y271)</f>
        <v>75160959.92673786</v>
      </c>
      <c r="AA273" s="155">
        <f>SUM(AA260:AA271)</f>
        <v>75167946.334656</v>
      </c>
      <c r="AB273" s="155">
        <f>SUM(AB260:AB271)</f>
        <v>75160959.92673786</v>
      </c>
      <c r="AC273" s="158">
        <f>AB273/$D273-1</f>
        <v>2.1248795322776459E-2</v>
      </c>
      <c r="AD273" s="161">
        <v>1.4210374287150884E-2</v>
      </c>
      <c r="AE273" s="155">
        <f>SUM(AE260:AE271)</f>
        <v>75160962</v>
      </c>
      <c r="AF273" s="157">
        <v>1273.9398744841862</v>
      </c>
      <c r="AG273" s="162">
        <f t="shared" ref="AG273:AH273" si="71">AE273/D273 - 1</f>
        <v>2.1248823493205116E-2</v>
      </c>
      <c r="AH273" s="162">
        <f t="shared" si="71"/>
        <v>1.4210402263429733E-2</v>
      </c>
      <c r="AJ273" s="155">
        <f>SUM(AJ260:AJ271)</f>
        <v>75167946.334656</v>
      </c>
      <c r="AK273" s="157">
        <v>1274.0582553853651</v>
      </c>
      <c r="AL273" s="162">
        <f t="shared" ref="AL273:AM273" si="72">AE273/AJ273-1</f>
        <v>-9.2916395838527066E-5</v>
      </c>
      <c r="AM273" s="161">
        <f t="shared" si="72"/>
        <v>-9.2916395838638088E-5</v>
      </c>
      <c r="AN273" s="1"/>
    </row>
    <row r="274" spans="2:40" x14ac:dyDescent="0.2">
      <c r="B274" s="188"/>
      <c r="D274" s="1"/>
      <c r="G274" s="1"/>
      <c r="N274" s="1"/>
      <c r="P274" s="52"/>
      <c r="R274" s="1"/>
      <c r="T274" s="51"/>
      <c r="U274" s="1"/>
      <c r="W274" s="52"/>
      <c r="X274" s="51"/>
      <c r="Y274" s="1"/>
      <c r="AA274" s="1"/>
      <c r="AB274" s="1"/>
      <c r="AC274" s="52"/>
      <c r="AD274" s="51"/>
      <c r="AE274" s="1"/>
      <c r="AF274" s="74"/>
      <c r="AJ274" s="1"/>
      <c r="AK274" s="74"/>
      <c r="AN274" s="1"/>
    </row>
    <row r="275" spans="2:40" x14ac:dyDescent="0.2">
      <c r="B275" s="42" t="s">
        <v>509</v>
      </c>
      <c r="D275" s="1"/>
      <c r="G275" s="1"/>
      <c r="N275" s="1"/>
      <c r="P275" s="52"/>
      <c r="R275" s="1"/>
      <c r="T275" s="51"/>
      <c r="U275" s="1"/>
      <c r="W275" s="52"/>
      <c r="X275" s="51"/>
      <c r="Y275" s="1"/>
      <c r="AA275" s="1"/>
      <c r="AB275" s="1"/>
      <c r="AC275" s="52"/>
      <c r="AD275" s="51"/>
      <c r="AE275" s="1"/>
      <c r="AF275" s="74"/>
      <c r="AJ275" s="1"/>
      <c r="AK275" s="74"/>
      <c r="AN275" s="1"/>
    </row>
    <row r="276" spans="2:40" x14ac:dyDescent="0.2">
      <c r="B276" s="188"/>
      <c r="D276" s="1"/>
      <c r="G276" s="1"/>
      <c r="N276" s="1"/>
      <c r="P276" s="52"/>
      <c r="R276" s="1"/>
      <c r="T276" s="51"/>
      <c r="U276" s="1"/>
      <c r="W276" s="52"/>
      <c r="X276" s="51"/>
      <c r="Y276" s="1"/>
      <c r="AA276" s="1"/>
      <c r="AB276" s="1"/>
      <c r="AC276" s="52"/>
      <c r="AD276" s="51"/>
      <c r="AE276" s="1"/>
      <c r="AF276" s="74"/>
      <c r="AJ276" s="1"/>
      <c r="AK276" s="74"/>
      <c r="AN276" s="1"/>
    </row>
    <row r="277" spans="2:40" x14ac:dyDescent="0.2">
      <c r="B277" s="188" t="s">
        <v>510</v>
      </c>
      <c r="D277" s="54">
        <v>4765795</v>
      </c>
      <c r="E277" s="156">
        <v>1456.8439373625704</v>
      </c>
      <c r="G277" s="54">
        <v>4562717.1875734124</v>
      </c>
      <c r="H277" s="156">
        <v>1391.2820544704064</v>
      </c>
      <c r="J277" s="158">
        <f t="shared" ref="J277:K289" si="73">D277/G277-1</f>
        <v>4.4508086755775889E-2</v>
      </c>
      <c r="K277" s="159">
        <f t="shared" si="73"/>
        <v>4.7123358402779258E-2</v>
      </c>
      <c r="L277" s="158">
        <f t="shared" ref="L277:L289" si="74">N277/$D277-1</f>
        <v>1.6095888817588611E-2</v>
      </c>
      <c r="M277" s="160">
        <f t="shared" ref="M277:M289" si="75">M$219</f>
        <v>9.0547645222140982E-3</v>
      </c>
      <c r="N277" s="54">
        <v>4842504.7064474197</v>
      </c>
      <c r="P277" s="158">
        <f t="shared" ref="P277:P289" si="76">R277/$D277-1</f>
        <v>1.6095888817588611E-2</v>
      </c>
      <c r="Q277" s="161">
        <v>1.3558110677757362E-2</v>
      </c>
      <c r="R277" s="54">
        <v>4842504.7064474197</v>
      </c>
      <c r="S277" s="158">
        <f t="shared" ref="S277:S289" si="77">U277/$D277-1</f>
        <v>2.0783552784106707E-2</v>
      </c>
      <c r="T277" s="161">
        <v>1.8234066840639995E-2</v>
      </c>
      <c r="U277" s="54">
        <v>4864845.1519407323</v>
      </c>
      <c r="W277" s="158">
        <f t="shared" ref="W277:W289" si="78">Y277/$D277-1</f>
        <v>1.8323096529712535E-2</v>
      </c>
      <c r="X277" s="161">
        <v>1.5779755766208714E-2</v>
      </c>
      <c r="Y277" s="54">
        <v>4853119.1218258217</v>
      </c>
      <c r="AA277" s="54">
        <v>4663193.5686655715</v>
      </c>
      <c r="AB277" s="54">
        <v>4853119.1218258217</v>
      </c>
      <c r="AC277" s="158">
        <f t="shared" ref="AC277:AC289" si="79">AB277/$D277-1</f>
        <v>1.8323096529712535E-2</v>
      </c>
      <c r="AD277" s="161">
        <v>1.5779755766208714E-2</v>
      </c>
      <c r="AE277" s="54">
        <v>4853120</v>
      </c>
      <c r="AF277" s="156">
        <v>1479.8328466600319</v>
      </c>
      <c r="AG277" s="162">
        <f t="shared" ref="AG277:AH289" si="80">AE277/D277 - 1</f>
        <v>1.8323280795753849E-2</v>
      </c>
      <c r="AH277" s="162">
        <f t="shared" si="80"/>
        <v>1.5779939572031276E-2</v>
      </c>
      <c r="AJ277" s="54">
        <v>4663193.5686655715</v>
      </c>
      <c r="AK277" s="156">
        <v>1421.9197162330884</v>
      </c>
      <c r="AL277" s="162">
        <f t="shared" ref="AL277:AM289" si="81">AE277/AJ277-1</f>
        <v>4.07288328347859E-2</v>
      </c>
      <c r="AM277" s="161">
        <f t="shared" si="81"/>
        <v>4.07288328347859E-2</v>
      </c>
      <c r="AN277" s="1"/>
    </row>
    <row r="278" spans="2:40" x14ac:dyDescent="0.2">
      <c r="B278" s="188" t="s">
        <v>511</v>
      </c>
      <c r="D278" s="54">
        <v>6167789</v>
      </c>
      <c r="E278" s="156">
        <v>1357.930564886746</v>
      </c>
      <c r="G278" s="54">
        <v>6210546.3240098394</v>
      </c>
      <c r="H278" s="156">
        <v>1361.063887208468</v>
      </c>
      <c r="J278" s="158">
        <f t="shared" si="73"/>
        <v>-6.8846316860307066E-3</v>
      </c>
      <c r="K278" s="159">
        <f t="shared" si="73"/>
        <v>-2.3021125982178869E-3</v>
      </c>
      <c r="L278" s="158">
        <f t="shared" si="74"/>
        <v>1.8217876424236445E-2</v>
      </c>
      <c r="M278" s="160">
        <f t="shared" si="75"/>
        <v>9.0547645222140982E-3</v>
      </c>
      <c r="N278" s="54">
        <v>6280153.0178127643</v>
      </c>
      <c r="P278" s="158">
        <f t="shared" si="76"/>
        <v>1.8217876424236445E-2</v>
      </c>
      <c r="Q278" s="161">
        <v>1.354110712043699E-2</v>
      </c>
      <c r="R278" s="54">
        <v>6280153.0178127643</v>
      </c>
      <c r="S278" s="158">
        <f t="shared" si="77"/>
        <v>2.092281231433013E-2</v>
      </c>
      <c r="T278" s="161">
        <v>1.6233618988685805E-2</v>
      </c>
      <c r="U278" s="54">
        <v>6296836.4916413901</v>
      </c>
      <c r="W278" s="158">
        <f t="shared" si="78"/>
        <v>2.0892980750435219E-2</v>
      </c>
      <c r="X278" s="161">
        <v>1.6203924443935369E-2</v>
      </c>
      <c r="Y278" s="54">
        <v>6296652.4968497455</v>
      </c>
      <c r="AA278" s="54">
        <v>6347309.8343455698</v>
      </c>
      <c r="AB278" s="54">
        <v>6296652.4968497455</v>
      </c>
      <c r="AC278" s="158">
        <f t="shared" si="79"/>
        <v>2.0892980750435219E-2</v>
      </c>
      <c r="AD278" s="161">
        <v>1.6203924443935369E-2</v>
      </c>
      <c r="AE278" s="54">
        <v>6296653</v>
      </c>
      <c r="AF278" s="156">
        <v>1379.9344794274953</v>
      </c>
      <c r="AG278" s="162">
        <f t="shared" si="80"/>
        <v>2.0893062327521195E-2</v>
      </c>
      <c r="AH278" s="162">
        <f t="shared" si="80"/>
        <v>1.6204005646330177E-2</v>
      </c>
      <c r="AJ278" s="54">
        <v>6347309.8343455698</v>
      </c>
      <c r="AK278" s="156">
        <v>1391.0361095049504</v>
      </c>
      <c r="AL278" s="162">
        <f t="shared" si="81"/>
        <v>-7.9808352936331373E-3</v>
      </c>
      <c r="AM278" s="161">
        <f t="shared" si="81"/>
        <v>-7.9808352936331373E-3</v>
      </c>
      <c r="AN278" s="1"/>
    </row>
    <row r="279" spans="2:40" x14ac:dyDescent="0.2">
      <c r="B279" s="188" t="s">
        <v>512</v>
      </c>
      <c r="D279" s="54">
        <v>3733787</v>
      </c>
      <c r="E279" s="156">
        <v>1439.8874277646769</v>
      </c>
      <c r="G279" s="54">
        <v>3678090.1250750991</v>
      </c>
      <c r="H279" s="156">
        <v>1414.411517730593</v>
      </c>
      <c r="J279" s="158">
        <f t="shared" si="73"/>
        <v>1.5142879328919001E-2</v>
      </c>
      <c r="K279" s="159">
        <f t="shared" si="73"/>
        <v>1.8011667548465393E-2</v>
      </c>
      <c r="L279" s="158">
        <f t="shared" si="74"/>
        <v>1.6306584809545388E-2</v>
      </c>
      <c r="M279" s="160">
        <f t="shared" si="75"/>
        <v>9.0547645222140982E-3</v>
      </c>
      <c r="N279" s="54">
        <v>3794672.3143762778</v>
      </c>
      <c r="P279" s="158">
        <f t="shared" si="76"/>
        <v>1.6306584809545388E-2</v>
      </c>
      <c r="Q279" s="161">
        <v>1.3442601565649914E-2</v>
      </c>
      <c r="R279" s="54">
        <v>3794672.3143762778</v>
      </c>
      <c r="S279" s="158">
        <f t="shared" si="77"/>
        <v>2.0797938741642819E-2</v>
      </c>
      <c r="T279" s="161">
        <v>1.7921298724096424E-2</v>
      </c>
      <c r="U279" s="54">
        <v>3811442.0733003421</v>
      </c>
      <c r="W279" s="158">
        <f t="shared" si="78"/>
        <v>1.9213555719773678E-2</v>
      </c>
      <c r="X279" s="161">
        <v>1.6341380542359563E-2</v>
      </c>
      <c r="Y279" s="54">
        <v>3805526.3245702665</v>
      </c>
      <c r="AA279" s="54">
        <v>3759085.9812515127</v>
      </c>
      <c r="AB279" s="54">
        <v>3805526.3245702665</v>
      </c>
      <c r="AC279" s="158">
        <f t="shared" si="79"/>
        <v>1.9213555719773678E-2</v>
      </c>
      <c r="AD279" s="161">
        <v>1.6341380542359563E-2</v>
      </c>
      <c r="AE279" s="54">
        <v>3805526</v>
      </c>
      <c r="AF279" s="156">
        <v>1463.4170513462695</v>
      </c>
      <c r="AG279" s="162">
        <f t="shared" si="80"/>
        <v>1.9213468791872801E-2</v>
      </c>
      <c r="AH279" s="162">
        <f t="shared" si="80"/>
        <v>1.6341293859423844E-2</v>
      </c>
      <c r="AJ279" s="54">
        <v>3759085.9812515127</v>
      </c>
      <c r="AK279" s="156">
        <v>1445.5585173876586</v>
      </c>
      <c r="AL279" s="162">
        <f t="shared" si="81"/>
        <v>1.2354071968586844E-2</v>
      </c>
      <c r="AM279" s="161">
        <f t="shared" si="81"/>
        <v>1.2354071968586844E-2</v>
      </c>
      <c r="AN279" s="1"/>
    </row>
    <row r="280" spans="2:40" x14ac:dyDescent="0.2">
      <c r="B280" s="188" t="s">
        <v>513</v>
      </c>
      <c r="D280" s="54">
        <v>7528499</v>
      </c>
      <c r="E280" s="156">
        <v>1295.0760724536071</v>
      </c>
      <c r="G280" s="54">
        <v>7322122.419635416</v>
      </c>
      <c r="H280" s="156">
        <v>1253.5865534014583</v>
      </c>
      <c r="J280" s="158">
        <f t="shared" si="73"/>
        <v>2.8185349620917677E-2</v>
      </c>
      <c r="K280" s="159">
        <f t="shared" si="73"/>
        <v>3.3096652911258406E-2</v>
      </c>
      <c r="L280" s="158">
        <f t="shared" si="74"/>
        <v>1.8372781474748745E-2</v>
      </c>
      <c r="M280" s="160">
        <f t="shared" si="75"/>
        <v>9.0547645222140982E-3</v>
      </c>
      <c r="N280" s="54">
        <v>7666818.4669598648</v>
      </c>
      <c r="P280" s="158">
        <f t="shared" si="76"/>
        <v>1.8372781474748745E-2</v>
      </c>
      <c r="Q280" s="161">
        <v>1.3531474924818321E-2</v>
      </c>
      <c r="R280" s="54">
        <v>7666818.4669598648</v>
      </c>
      <c r="S280" s="158">
        <f t="shared" si="77"/>
        <v>2.0798659365232508E-2</v>
      </c>
      <c r="T280" s="161">
        <v>1.5945820281504819E-2</v>
      </c>
      <c r="U280" s="54">
        <v>7685081.6862324933</v>
      </c>
      <c r="W280" s="158">
        <f t="shared" si="78"/>
        <v>1.981828613370995E-2</v>
      </c>
      <c r="X280" s="161">
        <v>1.4970107708076608E-2</v>
      </c>
      <c r="Y280" s="54">
        <v>7677700.9473393485</v>
      </c>
      <c r="AA280" s="54">
        <v>7483364.1386361923</v>
      </c>
      <c r="AB280" s="54">
        <v>7677700.9473393485</v>
      </c>
      <c r="AC280" s="158">
        <f t="shared" si="79"/>
        <v>1.981828613370995E-2</v>
      </c>
      <c r="AD280" s="161">
        <v>1.4970107708076608E-2</v>
      </c>
      <c r="AE280" s="54">
        <v>7677700</v>
      </c>
      <c r="AF280" s="156">
        <v>1314.4633385588229</v>
      </c>
      <c r="AG280" s="162">
        <f t="shared" si="80"/>
        <v>1.9818160299948318E-2</v>
      </c>
      <c r="AH280" s="162">
        <f t="shared" si="80"/>
        <v>1.4969982472524013E-2</v>
      </c>
      <c r="AJ280" s="54">
        <v>7483364.1386361923</v>
      </c>
      <c r="AK280" s="156">
        <v>1281.1919988177578</v>
      </c>
      <c r="AL280" s="162">
        <f t="shared" si="81"/>
        <v>2.5969050518397596E-2</v>
      </c>
      <c r="AM280" s="161">
        <f t="shared" si="81"/>
        <v>2.5969050518397596E-2</v>
      </c>
      <c r="AN280" s="1"/>
    </row>
    <row r="281" spans="2:40" x14ac:dyDescent="0.2">
      <c r="B281" s="188" t="s">
        <v>485</v>
      </c>
      <c r="D281" s="54">
        <v>5553526</v>
      </c>
      <c r="E281" s="156">
        <v>1237.5338163199294</v>
      </c>
      <c r="G281" s="54">
        <v>5650909.8577968637</v>
      </c>
      <c r="H281" s="156">
        <v>1251.5305982594318</v>
      </c>
      <c r="J281" s="158">
        <f t="shared" si="73"/>
        <v>-1.7233305829944867E-2</v>
      </c>
      <c r="K281" s="159">
        <f t="shared" si="73"/>
        <v>-1.1183731311858014E-2</v>
      </c>
      <c r="L281" s="158">
        <f t="shared" si="74"/>
        <v>1.9771870534155855E-2</v>
      </c>
      <c r="M281" s="160">
        <f t="shared" si="75"/>
        <v>9.0547645222140982E-3</v>
      </c>
      <c r="N281" s="54">
        <v>5663329.5970800687</v>
      </c>
      <c r="P281" s="158">
        <f t="shared" si="76"/>
        <v>1.9771870534155855E-2</v>
      </c>
      <c r="Q281" s="161">
        <v>1.3532909750844757E-2</v>
      </c>
      <c r="R281" s="54">
        <v>5663329.5970800687</v>
      </c>
      <c r="S281" s="158">
        <f t="shared" si="77"/>
        <v>2.1282952544057876E-2</v>
      </c>
      <c r="T281" s="161">
        <v>1.5034746966227086E-2</v>
      </c>
      <c r="U281" s="54">
        <v>5671721.4303101916</v>
      </c>
      <c r="W281" s="158">
        <f t="shared" si="78"/>
        <v>2.1082364269591647E-2</v>
      </c>
      <c r="X281" s="161">
        <v>1.4835385890131558E-2</v>
      </c>
      <c r="Y281" s="54">
        <v>5670607.4581126478</v>
      </c>
      <c r="AA281" s="54">
        <v>5775349.5171156107</v>
      </c>
      <c r="AB281" s="54">
        <v>5670607.4581126478</v>
      </c>
      <c r="AC281" s="158">
        <f t="shared" si="79"/>
        <v>2.1082364269591647E-2</v>
      </c>
      <c r="AD281" s="161">
        <v>1.4835385890131558E-2</v>
      </c>
      <c r="AE281" s="54">
        <v>5670607</v>
      </c>
      <c r="AF281" s="156">
        <v>1255.8930065770019</v>
      </c>
      <c r="AG281" s="162">
        <f t="shared" si="80"/>
        <v>2.108228177917959E-2</v>
      </c>
      <c r="AH281" s="162">
        <f t="shared" si="80"/>
        <v>1.4835303904395358E-2</v>
      </c>
      <c r="AJ281" s="54">
        <v>5775349.5171156107</v>
      </c>
      <c r="AK281" s="156">
        <v>1279.090769133421</v>
      </c>
      <c r="AL281" s="162">
        <f t="shared" si="81"/>
        <v>-1.8136134757766542E-2</v>
      </c>
      <c r="AM281" s="161">
        <f t="shared" si="81"/>
        <v>-1.8136134757766653E-2</v>
      </c>
      <c r="AN281" s="1"/>
    </row>
    <row r="282" spans="2:40" x14ac:dyDescent="0.2">
      <c r="B282" s="188" t="s">
        <v>514</v>
      </c>
      <c r="D282" s="54">
        <v>4752836</v>
      </c>
      <c r="E282" s="156">
        <v>1267.1380408164569</v>
      </c>
      <c r="G282" s="54">
        <v>4755915.1022264641</v>
      </c>
      <c r="H282" s="156">
        <v>1262.0520579248891</v>
      </c>
      <c r="J282" s="158">
        <f t="shared" si="73"/>
        <v>-6.474258182243009E-4</v>
      </c>
      <c r="K282" s="159">
        <f t="shared" si="73"/>
        <v>4.0299311424047968E-3</v>
      </c>
      <c r="L282" s="158">
        <f t="shared" si="74"/>
        <v>1.8277715349390267E-2</v>
      </c>
      <c r="M282" s="160">
        <f t="shared" si="75"/>
        <v>9.0547645222140982E-3</v>
      </c>
      <c r="N282" s="54">
        <v>4839706.983510335</v>
      </c>
      <c r="P282" s="158">
        <f t="shared" si="76"/>
        <v>1.8277715349390267E-2</v>
      </c>
      <c r="Q282" s="161">
        <v>1.353398390074334E-2</v>
      </c>
      <c r="R282" s="54">
        <v>4839706.983510335</v>
      </c>
      <c r="S282" s="158">
        <f t="shared" si="77"/>
        <v>2.0783552784106707E-2</v>
      </c>
      <c r="T282" s="161">
        <v>1.6028147683306626E-2</v>
      </c>
      <c r="U282" s="54">
        <v>4851616.817880203</v>
      </c>
      <c r="W282" s="158">
        <f t="shared" si="78"/>
        <v>2.0395325512072127E-2</v>
      </c>
      <c r="X282" s="161">
        <v>1.5641729000315907E-2</v>
      </c>
      <c r="Y282" s="54">
        <v>4849771.6373254946</v>
      </c>
      <c r="AA282" s="54">
        <v>4860645.9278745465</v>
      </c>
      <c r="AB282" s="54">
        <v>4849771.6373254946</v>
      </c>
      <c r="AC282" s="158">
        <f t="shared" si="79"/>
        <v>2.0395325512072127E-2</v>
      </c>
      <c r="AD282" s="161">
        <v>1.5641729000315907E-2</v>
      </c>
      <c r="AE282" s="54">
        <v>4849771</v>
      </c>
      <c r="AF282" s="156">
        <v>1286.9581015332005</v>
      </c>
      <c r="AG282" s="162">
        <f t="shared" si="80"/>
        <v>2.0395191418344671E-2</v>
      </c>
      <c r="AH282" s="162">
        <f t="shared" si="80"/>
        <v>1.5641595531275421E-2</v>
      </c>
      <c r="AJ282" s="54">
        <v>4860645.9278745465</v>
      </c>
      <c r="AK282" s="156">
        <v>1289.8439236744389</v>
      </c>
      <c r="AL282" s="162">
        <f t="shared" si="81"/>
        <v>-2.2373421219968881E-3</v>
      </c>
      <c r="AM282" s="161">
        <f t="shared" si="81"/>
        <v>-2.2373421219967771E-3</v>
      </c>
      <c r="AN282" s="1"/>
    </row>
    <row r="283" spans="2:40" x14ac:dyDescent="0.2">
      <c r="B283" s="188" t="s">
        <v>515</v>
      </c>
      <c r="D283" s="54">
        <v>5822897</v>
      </c>
      <c r="E283" s="156">
        <v>1183.8177639233566</v>
      </c>
      <c r="G283" s="54">
        <v>5925561.9699894395</v>
      </c>
      <c r="H283" s="156">
        <v>1194.3664541503761</v>
      </c>
      <c r="J283" s="158">
        <f t="shared" si="73"/>
        <v>-1.732577779278921E-2</v>
      </c>
      <c r="K283" s="159">
        <f t="shared" si="73"/>
        <v>-8.8320382662818719E-3</v>
      </c>
      <c r="L283" s="158">
        <f t="shared" si="74"/>
        <v>2.2320357805329039E-2</v>
      </c>
      <c r="M283" s="160">
        <f t="shared" si="75"/>
        <v>9.0547645222140982E-3</v>
      </c>
      <c r="N283" s="54">
        <v>5952866.1445035767</v>
      </c>
      <c r="P283" s="158">
        <f t="shared" si="76"/>
        <v>2.2320357805329039E-2</v>
      </c>
      <c r="Q283" s="161">
        <v>1.3559660156611919E-2</v>
      </c>
      <c r="R283" s="54">
        <v>5952866.1445035767</v>
      </c>
      <c r="S283" s="158">
        <f t="shared" si="77"/>
        <v>2.2736140668022653E-2</v>
      </c>
      <c r="T283" s="161">
        <v>1.3971879999240766E-2</v>
      </c>
      <c r="U283" s="54">
        <v>5955287.2052874072</v>
      </c>
      <c r="W283" s="158">
        <f t="shared" si="78"/>
        <v>2.2736140668022653E-2</v>
      </c>
      <c r="X283" s="161">
        <v>1.3971879999240766E-2</v>
      </c>
      <c r="Y283" s="54">
        <v>5955287.2052874072</v>
      </c>
      <c r="AA283" s="54">
        <v>6056049.7907781955</v>
      </c>
      <c r="AB283" s="54">
        <v>5955287.2052874072</v>
      </c>
      <c r="AC283" s="158">
        <f t="shared" si="79"/>
        <v>2.2736140668022653E-2</v>
      </c>
      <c r="AD283" s="161">
        <v>1.3971879999240766E-2</v>
      </c>
      <c r="AE283" s="54">
        <v>5955287</v>
      </c>
      <c r="AF283" s="156">
        <v>1200.3578822837808</v>
      </c>
      <c r="AG283" s="162">
        <f t="shared" si="80"/>
        <v>2.2736105412821228E-2</v>
      </c>
      <c r="AH283" s="162">
        <f t="shared" si="80"/>
        <v>1.3971845046156117E-2</v>
      </c>
      <c r="AJ283" s="54">
        <v>6056049.7907781955</v>
      </c>
      <c r="AK283" s="156">
        <v>1220.6678035607097</v>
      </c>
      <c r="AL283" s="162">
        <f t="shared" si="81"/>
        <v>-1.6638368946640947E-2</v>
      </c>
      <c r="AM283" s="161">
        <f t="shared" si="81"/>
        <v>-1.6638368946640947E-2</v>
      </c>
      <c r="AN283" s="1"/>
    </row>
    <row r="284" spans="2:40" x14ac:dyDescent="0.2">
      <c r="B284" s="188" t="s">
        <v>516</v>
      </c>
      <c r="D284" s="54">
        <v>5540908</v>
      </c>
      <c r="E284" s="156">
        <v>1221.4931686657189</v>
      </c>
      <c r="G284" s="54">
        <v>5569066.4769736351</v>
      </c>
      <c r="H284" s="156">
        <v>1218.4919114757479</v>
      </c>
      <c r="J284" s="158">
        <f t="shared" si="73"/>
        <v>-5.0562292782931895E-3</v>
      </c>
      <c r="K284" s="159">
        <f t="shared" si="73"/>
        <v>2.46309159847935E-3</v>
      </c>
      <c r="L284" s="158">
        <f t="shared" si="74"/>
        <v>2.1170919480619554E-2</v>
      </c>
      <c r="M284" s="160">
        <f t="shared" si="75"/>
        <v>9.0547645222140982E-3</v>
      </c>
      <c r="N284" s="54">
        <v>5658214.1171175204</v>
      </c>
      <c r="P284" s="158">
        <f t="shared" si="76"/>
        <v>2.1170919480619554E-2</v>
      </c>
      <c r="Q284" s="161">
        <v>1.3511274075261204E-2</v>
      </c>
      <c r="R284" s="54">
        <v>5658214.1171175204</v>
      </c>
      <c r="S284" s="158">
        <f t="shared" si="77"/>
        <v>2.1742323573129996E-2</v>
      </c>
      <c r="T284" s="161">
        <v>1.4078392153894503E-2</v>
      </c>
      <c r="U284" s="54">
        <v>5661380.2146249441</v>
      </c>
      <c r="W284" s="158">
        <f t="shared" si="78"/>
        <v>2.1742323573129996E-2</v>
      </c>
      <c r="X284" s="161">
        <v>1.4078392153894503E-2</v>
      </c>
      <c r="Y284" s="54">
        <v>5661380.2146249441</v>
      </c>
      <c r="AA284" s="54">
        <v>5691703.8491061721</v>
      </c>
      <c r="AB284" s="54">
        <v>5661380.2146249441</v>
      </c>
      <c r="AC284" s="158">
        <f t="shared" si="79"/>
        <v>2.1742323573129996E-2</v>
      </c>
      <c r="AD284" s="161">
        <v>1.4078392153894503E-2</v>
      </c>
      <c r="AE284" s="54">
        <v>5661382</v>
      </c>
      <c r="AF284" s="156">
        <v>1238.6902191412019</v>
      </c>
      <c r="AG284" s="162">
        <f t="shared" si="80"/>
        <v>2.1742645790184589E-2</v>
      </c>
      <c r="AH284" s="162">
        <f t="shared" si="80"/>
        <v>1.4078711954048639E-2</v>
      </c>
      <c r="AJ284" s="54">
        <v>5691703.8491061721</v>
      </c>
      <c r="AK284" s="156">
        <v>1245.3245317373296</v>
      </c>
      <c r="AL284" s="162">
        <f t="shared" si="81"/>
        <v>-5.3273764605539231E-3</v>
      </c>
      <c r="AM284" s="161">
        <f t="shared" si="81"/>
        <v>-5.3273764605539231E-3</v>
      </c>
      <c r="AN284" s="1"/>
    </row>
    <row r="285" spans="2:40" x14ac:dyDescent="0.2">
      <c r="B285" s="188" t="s">
        <v>486</v>
      </c>
      <c r="D285" s="54">
        <v>11644924</v>
      </c>
      <c r="E285" s="156">
        <v>1195.9013315521299</v>
      </c>
      <c r="G285" s="54">
        <v>11554297.424145488</v>
      </c>
      <c r="H285" s="156">
        <v>1172.86693605343</v>
      </c>
      <c r="J285" s="158">
        <f t="shared" si="73"/>
        <v>7.8435384279726961E-3</v>
      </c>
      <c r="K285" s="159">
        <f t="shared" si="73"/>
        <v>1.96393936862167E-2</v>
      </c>
      <c r="L285" s="158">
        <f t="shared" si="74"/>
        <v>2.5386557817681066E-2</v>
      </c>
      <c r="M285" s="160">
        <f t="shared" si="75"/>
        <v>9.0547645222140982E-3</v>
      </c>
      <c r="N285" s="54">
        <v>11940548.536408501</v>
      </c>
      <c r="P285" s="158">
        <f t="shared" si="76"/>
        <v>2.5386557817681066E-2</v>
      </c>
      <c r="Q285" s="161">
        <v>1.352421560663819E-2</v>
      </c>
      <c r="R285" s="54">
        <v>11940548.536408501</v>
      </c>
      <c r="S285" s="158">
        <f t="shared" si="77"/>
        <v>2.5579642179949014E-2</v>
      </c>
      <c r="T285" s="161">
        <v>1.3715066242743656E-2</v>
      </c>
      <c r="U285" s="54">
        <v>11942796.9891327</v>
      </c>
      <c r="W285" s="158">
        <f t="shared" si="78"/>
        <v>2.3527111575931903E-2</v>
      </c>
      <c r="X285" s="161">
        <v>1.1686280654923387E-2</v>
      </c>
      <c r="Y285" s="54">
        <v>11918895.426241247</v>
      </c>
      <c r="AA285" s="54">
        <v>11808736.597890992</v>
      </c>
      <c r="AB285" s="54">
        <v>11918895.426241247</v>
      </c>
      <c r="AC285" s="158">
        <f t="shared" si="79"/>
        <v>2.3527111575931903E-2</v>
      </c>
      <c r="AD285" s="161">
        <v>1.1686280654923387E-2</v>
      </c>
      <c r="AE285" s="54">
        <v>11918900</v>
      </c>
      <c r="AF285" s="156">
        <v>1209.8774344266183</v>
      </c>
      <c r="AG285" s="162">
        <f t="shared" si="80"/>
        <v>2.3527504344382111E-2</v>
      </c>
      <c r="AH285" s="162">
        <f t="shared" si="80"/>
        <v>1.1686668879571371E-2</v>
      </c>
      <c r="AJ285" s="54">
        <v>11808736.597890992</v>
      </c>
      <c r="AK285" s="156">
        <v>1198.6948408725691</v>
      </c>
      <c r="AL285" s="162">
        <f t="shared" si="81"/>
        <v>9.3289744585109968E-3</v>
      </c>
      <c r="AM285" s="161">
        <f t="shared" si="81"/>
        <v>9.3289744585109968E-3</v>
      </c>
      <c r="AN285" s="1"/>
    </row>
    <row r="286" spans="2:40" x14ac:dyDescent="0.2">
      <c r="B286" s="188" t="s">
        <v>487</v>
      </c>
      <c r="D286" s="54">
        <v>5972623</v>
      </c>
      <c r="E286" s="156">
        <v>1235.8125398972011</v>
      </c>
      <c r="G286" s="54">
        <v>6019863.4979107771</v>
      </c>
      <c r="H286" s="156">
        <v>1235.5761096592325</v>
      </c>
      <c r="J286" s="158">
        <f t="shared" si="73"/>
        <v>-7.8474367279544044E-3</v>
      </c>
      <c r="K286" s="159">
        <f t="shared" si="73"/>
        <v>1.9135222518484873E-4</v>
      </c>
      <c r="L286" s="158">
        <f t="shared" si="74"/>
        <v>2.1750280194146709E-2</v>
      </c>
      <c r="M286" s="160">
        <f t="shared" si="75"/>
        <v>9.0547645222140982E-3</v>
      </c>
      <c r="N286" s="54">
        <v>6102529.223744005</v>
      </c>
      <c r="P286" s="158">
        <f t="shared" si="76"/>
        <v>2.1750280194146709E-2</v>
      </c>
      <c r="Q286" s="161">
        <v>1.3538216725473173E-2</v>
      </c>
      <c r="R286" s="54">
        <v>6102529.223744005</v>
      </c>
      <c r="S286" s="158">
        <f t="shared" si="77"/>
        <v>2.2061730346299768E-2</v>
      </c>
      <c r="T286" s="161">
        <v>1.3847163674576946E-2</v>
      </c>
      <c r="U286" s="54">
        <v>6104389.3980861083</v>
      </c>
      <c r="W286" s="158">
        <f t="shared" si="78"/>
        <v>2.1980962412518235E-2</v>
      </c>
      <c r="X286" s="161">
        <v>1.3767044892952551E-2</v>
      </c>
      <c r="Y286" s="54">
        <v>6103907.0016671419</v>
      </c>
      <c r="AA286" s="54">
        <v>6152427.948888842</v>
      </c>
      <c r="AB286" s="54">
        <v>6103907.0016671419</v>
      </c>
      <c r="AC286" s="158">
        <f t="shared" si="79"/>
        <v>2.1980962412518235E-2</v>
      </c>
      <c r="AD286" s="161">
        <v>1.3767044892952551E-2</v>
      </c>
      <c r="AE286" s="54">
        <v>6103905</v>
      </c>
      <c r="AF286" s="156">
        <v>1252.8256157713492</v>
      </c>
      <c r="AG286" s="162">
        <f t="shared" si="80"/>
        <v>2.198062727213812E-2</v>
      </c>
      <c r="AH286" s="162">
        <f t="shared" si="80"/>
        <v>1.3766712446179996E-2</v>
      </c>
      <c r="AJ286" s="54">
        <v>6152427.948888842</v>
      </c>
      <c r="AK286" s="156">
        <v>1262.7849439916779</v>
      </c>
      <c r="AL286" s="162">
        <f t="shared" si="81"/>
        <v>-7.8867967722572319E-3</v>
      </c>
      <c r="AM286" s="161">
        <f t="shared" si="81"/>
        <v>-7.8867967722572319E-3</v>
      </c>
      <c r="AN286" s="1"/>
    </row>
    <row r="287" spans="2:40" x14ac:dyDescent="0.2">
      <c r="B287" s="188" t="s">
        <v>517</v>
      </c>
      <c r="D287" s="54">
        <v>4319179</v>
      </c>
      <c r="E287" s="156">
        <v>1116.4119249940904</v>
      </c>
      <c r="G287" s="54">
        <v>4439957.1185852485</v>
      </c>
      <c r="H287" s="156">
        <v>1139.7250993346108</v>
      </c>
      <c r="J287" s="158">
        <f t="shared" si="73"/>
        <v>-2.720254168214431E-2</v>
      </c>
      <c r="K287" s="159">
        <f t="shared" si="73"/>
        <v>-2.045508548871211E-2</v>
      </c>
      <c r="L287" s="158">
        <f t="shared" si="74"/>
        <v>2.0617622256883905E-2</v>
      </c>
      <c r="M287" s="160">
        <f t="shared" si="75"/>
        <v>9.0547645222140982E-3</v>
      </c>
      <c r="N287" s="54">
        <v>4408230.2010818655</v>
      </c>
      <c r="P287" s="158">
        <f t="shared" si="76"/>
        <v>2.0623621009358217E-2</v>
      </c>
      <c r="Q287" s="161">
        <v>1.3593199973301218E-2</v>
      </c>
      <c r="R287" s="54">
        <v>4408256.1107675787</v>
      </c>
      <c r="S287" s="158">
        <f t="shared" si="77"/>
        <v>2.1567011178941886E-2</v>
      </c>
      <c r="T287" s="161">
        <v>1.4530091733523154E-2</v>
      </c>
      <c r="U287" s="54">
        <v>4412330.781776851</v>
      </c>
      <c r="W287" s="158">
        <f t="shared" si="78"/>
        <v>2.1567011178941886E-2</v>
      </c>
      <c r="X287" s="161">
        <v>1.4530091733523154E-2</v>
      </c>
      <c r="Y287" s="54">
        <v>4412330.781776851</v>
      </c>
      <c r="AA287" s="54">
        <v>4537730.1790534267</v>
      </c>
      <c r="AB287" s="54">
        <v>4412330.781776851</v>
      </c>
      <c r="AC287" s="158">
        <f t="shared" si="79"/>
        <v>2.1567011178941886E-2</v>
      </c>
      <c r="AD287" s="161">
        <v>1.4530091733523154E-2</v>
      </c>
      <c r="AE287" s="54">
        <v>4412331</v>
      </c>
      <c r="AF287" s="156">
        <v>1132.6335486939518</v>
      </c>
      <c r="AG287" s="162">
        <f t="shared" si="80"/>
        <v>2.1567061703161583E-2</v>
      </c>
      <c r="AH287" s="162">
        <f t="shared" si="80"/>
        <v>1.4530141909714134E-2</v>
      </c>
      <c r="AJ287" s="54">
        <v>4537730.1790534267</v>
      </c>
      <c r="AK287" s="156">
        <v>1164.8231820588537</v>
      </c>
      <c r="AL287" s="162">
        <f t="shared" si="81"/>
        <v>-2.7634780849747465E-2</v>
      </c>
      <c r="AM287" s="161">
        <f t="shared" si="81"/>
        <v>-2.7634780849747465E-2</v>
      </c>
      <c r="AN287" s="1"/>
    </row>
    <row r="288" spans="2:40" x14ac:dyDescent="0.2">
      <c r="B288" s="188" t="s">
        <v>493</v>
      </c>
      <c r="D288" s="54">
        <v>3563960</v>
      </c>
      <c r="E288" s="156">
        <v>1232.7109571454655</v>
      </c>
      <c r="G288" s="54">
        <v>3631275.1787981293</v>
      </c>
      <c r="H288" s="156">
        <v>1248.4659879882231</v>
      </c>
      <c r="J288" s="158">
        <f t="shared" si="73"/>
        <v>-1.8537614332056473E-2</v>
      </c>
      <c r="K288" s="159">
        <f t="shared" si="73"/>
        <v>-1.2619511459935895E-2</v>
      </c>
      <c r="L288" s="158">
        <f t="shared" si="74"/>
        <v>1.9642270877377799E-2</v>
      </c>
      <c r="M288" s="160">
        <f t="shared" si="75"/>
        <v>9.0547645222140982E-3</v>
      </c>
      <c r="N288" s="54">
        <v>3633964.2677161391</v>
      </c>
      <c r="P288" s="158">
        <f t="shared" si="76"/>
        <v>1.9642270877377799E-2</v>
      </c>
      <c r="Q288" s="161">
        <v>1.3530799239187763E-2</v>
      </c>
      <c r="R288" s="54">
        <v>3633964.2677161391</v>
      </c>
      <c r="S288" s="158">
        <f t="shared" si="77"/>
        <v>2.0948447155193506E-2</v>
      </c>
      <c r="T288" s="161">
        <v>1.4829146634752988E-2</v>
      </c>
      <c r="U288" s="54">
        <v>3638619.4277232238</v>
      </c>
      <c r="W288" s="158">
        <f t="shared" si="78"/>
        <v>2.0120605626653632E-2</v>
      </c>
      <c r="X288" s="161">
        <v>1.4006266973886738E-2</v>
      </c>
      <c r="Y288" s="54">
        <v>3635669.0336291683</v>
      </c>
      <c r="AA288" s="54">
        <v>3711240.114978944</v>
      </c>
      <c r="AB288" s="54">
        <v>3635669.0336291683</v>
      </c>
      <c r="AC288" s="158">
        <f t="shared" si="79"/>
        <v>2.0120605626653632E-2</v>
      </c>
      <c r="AD288" s="161">
        <v>1.4006266973886738E-2</v>
      </c>
      <c r="AE288" s="54">
        <v>3635668</v>
      </c>
      <c r="AF288" s="156">
        <v>1249.9762805416133</v>
      </c>
      <c r="AG288" s="162">
        <f t="shared" si="80"/>
        <v>2.0120315603991079E-2</v>
      </c>
      <c r="AH288" s="162">
        <f t="shared" si="80"/>
        <v>1.4005978689544785E-2</v>
      </c>
      <c r="AJ288" s="54">
        <v>3711240.114978944</v>
      </c>
      <c r="AK288" s="156">
        <v>1275.9586725515667</v>
      </c>
      <c r="AL288" s="162">
        <f t="shared" si="81"/>
        <v>-2.0363035707101518E-2</v>
      </c>
      <c r="AM288" s="161">
        <f t="shared" si="81"/>
        <v>-2.0363035707101518E-2</v>
      </c>
      <c r="AN288" s="1"/>
    </row>
    <row r="289" spans="2:40" x14ac:dyDescent="0.2">
      <c r="B289" s="188" t="s">
        <v>488</v>
      </c>
      <c r="D289" s="54">
        <v>4230387</v>
      </c>
      <c r="E289" s="156">
        <v>1263.1973753157238</v>
      </c>
      <c r="G289" s="54">
        <v>4228003.2972106989</v>
      </c>
      <c r="H289" s="156">
        <v>1253.8727651433421</v>
      </c>
      <c r="J289" s="158">
        <f t="shared" si="73"/>
        <v>5.637892455934157E-4</v>
      </c>
      <c r="K289" s="159">
        <f t="shared" si="73"/>
        <v>7.4366478255196711E-3</v>
      </c>
      <c r="L289" s="158">
        <f t="shared" si="74"/>
        <v>2.0471102334061575E-2</v>
      </c>
      <c r="M289" s="160">
        <f t="shared" si="75"/>
        <v>9.0547645222140982E-3</v>
      </c>
      <c r="N289" s="54">
        <v>4316987.6851896839</v>
      </c>
      <c r="P289" s="158">
        <f t="shared" si="76"/>
        <v>2.0471102334061575E-2</v>
      </c>
      <c r="R289" s="54">
        <v>4316987.6851896839</v>
      </c>
      <c r="S289" s="158">
        <f t="shared" si="77"/>
        <v>2.1426348220081604E-2</v>
      </c>
      <c r="T289" s="51"/>
      <c r="U289" s="54">
        <v>4321028.7449677065</v>
      </c>
      <c r="W289" s="158">
        <f t="shared" si="78"/>
        <v>2.1209709061554172E-2</v>
      </c>
      <c r="X289" s="51"/>
      <c r="Y289" s="54">
        <v>4320112.2774877809</v>
      </c>
      <c r="AA289" s="54">
        <v>4321108.8860704312</v>
      </c>
      <c r="AB289" s="54">
        <v>4320112.2774877809</v>
      </c>
      <c r="AC289" s="158">
        <f t="shared" si="79"/>
        <v>2.1209709061554172E-2</v>
      </c>
      <c r="AD289" s="51"/>
      <c r="AE289" s="54">
        <v>4320112</v>
      </c>
      <c r="AF289" s="156">
        <v>1281.1888729468483</v>
      </c>
      <c r="AG289" s="162">
        <f t="shared" si="80"/>
        <v>2.1209643467607009E-2</v>
      </c>
      <c r="AH289" s="162">
        <f t="shared" si="80"/>
        <v>1.4242823791988712E-2</v>
      </c>
      <c r="AJ289" s="54">
        <v>4321108.8860704312</v>
      </c>
      <c r="AK289" s="156">
        <v>1281.4845132777082</v>
      </c>
      <c r="AL289" s="162">
        <f t="shared" si="81"/>
        <v>-2.3070144648396074E-4</v>
      </c>
      <c r="AM289" s="161">
        <f t="shared" si="81"/>
        <v>-2.3070144648396074E-4</v>
      </c>
      <c r="AN289" s="1"/>
    </row>
    <row r="290" spans="2:40" x14ac:dyDescent="0.2">
      <c r="B290" s="188"/>
      <c r="D290" s="1"/>
      <c r="E290" s="157"/>
      <c r="G290" s="1"/>
      <c r="H290" s="157"/>
      <c r="N290" s="1"/>
      <c r="P290" s="52"/>
      <c r="R290" s="1"/>
      <c r="T290" s="51"/>
      <c r="U290" s="1"/>
      <c r="W290" s="52"/>
      <c r="X290" s="51"/>
      <c r="Y290" s="1"/>
      <c r="AA290" s="1"/>
      <c r="AB290" s="1"/>
      <c r="AC290" s="52"/>
      <c r="AD290" s="51"/>
      <c r="AE290" s="1"/>
      <c r="AF290" s="157"/>
      <c r="AJ290" s="1"/>
      <c r="AK290" s="157"/>
      <c r="AN290" s="1"/>
    </row>
    <row r="291" spans="2:40" x14ac:dyDescent="0.2">
      <c r="B291" s="188" t="s">
        <v>12</v>
      </c>
      <c r="D291" s="155">
        <f>SUM(D277:D289)</f>
        <v>73597110</v>
      </c>
      <c r="E291" s="157">
        <v>1256.0903256771121</v>
      </c>
      <c r="G291" s="155">
        <f>SUM(G277:G289)</f>
        <v>73548325.979930505</v>
      </c>
      <c r="H291" s="157">
        <v>1246.6065185194768</v>
      </c>
      <c r="J291" s="158">
        <f>D291/G291-1</f>
        <v>6.6329205212367626E-4</v>
      </c>
      <c r="K291" s="159">
        <f>E291/H291-1</f>
        <v>7.6076989946263218E-3</v>
      </c>
      <c r="L291" s="158">
        <f>N291/$D291-1</f>
        <v>2.0427639916132945E-2</v>
      </c>
      <c r="M291" s="160">
        <f>M$219</f>
        <v>9.0547645222140982E-3</v>
      </c>
      <c r="N291" s="155">
        <f>SUM(N277:N289)</f>
        <v>75100525.261948019</v>
      </c>
      <c r="P291" s="158">
        <f>R291/$D291-1</f>
        <v>2.0427991963729575E-2</v>
      </c>
      <c r="Q291" s="161">
        <v>1.3395227884229532E-2</v>
      </c>
      <c r="R291" s="155">
        <f>SUM(R277:R289)</f>
        <v>75100551.17163372</v>
      </c>
      <c r="S291" s="158">
        <f>U291/$D291-1</f>
        <v>2.2015353767346202E-2</v>
      </c>
      <c r="T291" s="161">
        <v>1.4971649630182604E-2</v>
      </c>
      <c r="U291" s="155">
        <f>SUM(U277:U289)</f>
        <v>75217376.412904292</v>
      </c>
      <c r="W291" s="158">
        <f>Y291/$D291-1</f>
        <v>2.1248795322776459E-2</v>
      </c>
      <c r="X291" s="161">
        <v>1.4210374287150884E-2</v>
      </c>
      <c r="Y291" s="155">
        <f>SUM(Y277:Y289)</f>
        <v>75160959.92673786</v>
      </c>
      <c r="AA291" s="155">
        <f>SUM(AA277:AA289)</f>
        <v>75167946.334656</v>
      </c>
      <c r="AB291" s="155">
        <f>SUM(AB277:AB289)</f>
        <v>75160959.92673786</v>
      </c>
      <c r="AC291" s="158">
        <f>AB291/$D291-1</f>
        <v>2.1248795322776459E-2</v>
      </c>
      <c r="AD291" s="161">
        <v>1.4210374287150884E-2</v>
      </c>
      <c r="AE291" s="155">
        <f>SUM(AE277:AE289)</f>
        <v>75160962</v>
      </c>
      <c r="AF291" s="157">
        <v>1273.9398744841862</v>
      </c>
      <c r="AG291" s="162">
        <f t="shared" ref="AG291:AH291" si="82">AE291/D291 - 1</f>
        <v>2.1248823493205116E-2</v>
      </c>
      <c r="AH291" s="162">
        <f t="shared" si="82"/>
        <v>1.4210402263429733E-2</v>
      </c>
      <c r="AJ291" s="155">
        <f>SUM(AJ277:AJ289)</f>
        <v>75167946.334656</v>
      </c>
      <c r="AK291" s="157">
        <v>1274.0582553853651</v>
      </c>
      <c r="AL291" s="162">
        <f t="shared" ref="AL291:AM291" si="83">AE291/AJ291-1</f>
        <v>-9.2916395838527066E-5</v>
      </c>
      <c r="AM291" s="161">
        <f t="shared" si="83"/>
        <v>-9.2916395838638088E-5</v>
      </c>
      <c r="AN291" s="1"/>
    </row>
  </sheetData>
  <mergeCells count="7">
    <mergeCell ref="AJ6:AM6"/>
    <mergeCell ref="D6:E6"/>
    <mergeCell ref="G6:H6"/>
    <mergeCell ref="L6:N6"/>
    <mergeCell ref="O6:R6"/>
    <mergeCell ref="S6:U6"/>
    <mergeCell ref="V6:Y6"/>
  </mergeCells>
  <printOptions gridLines="1"/>
  <pageMargins left="0.23622047244094491" right="0.23622047244094491" top="0.23622047244094491" bottom="0.47244094488188981" header="0.31496062992125984" footer="0.23622047244094491"/>
  <pageSetup paperSize="9" scale="30" fitToHeight="0" orientation="landscape" r:id="rId1"/>
  <headerFooter scaleWithDoc="0">
    <oddFooter>&amp;L&amp;A&amp;C&amp;F&amp;RPage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N291"/>
  <sheetViews>
    <sheetView zoomScaleNormal="100" workbookViewId="0">
      <pane xSplit="3" ySplit="7" topLeftCell="D8" activePane="bottomRight" state="frozen"/>
      <selection pane="topRight"/>
      <selection pane="bottomLeft"/>
      <selection pane="bottomRight"/>
    </sheetView>
  </sheetViews>
  <sheetFormatPr defaultRowHeight="12.75" x14ac:dyDescent="0.2"/>
  <cols>
    <col min="1" max="1" width="5.5703125" style="1" customWidth="1"/>
    <col min="2" max="2" width="47.28515625" style="1" customWidth="1"/>
    <col min="3" max="3" width="4.7109375" style="1" customWidth="1"/>
    <col min="4" max="4" width="12.140625" style="11" bestFit="1" customWidth="1"/>
    <col min="5" max="5" width="11.28515625" style="74" customWidth="1"/>
    <col min="6" max="6" width="4.7109375" style="1" customWidth="1"/>
    <col min="7" max="7" width="12.28515625" style="11" customWidth="1"/>
    <col min="8" max="8" width="12.28515625" style="74" customWidth="1"/>
    <col min="9" max="9" width="3.140625" style="146" customWidth="1"/>
    <col min="10" max="10" width="11.140625" style="52" customWidth="1"/>
    <col min="11" max="11" width="11.140625" style="118" customWidth="1"/>
    <col min="12" max="12" width="13.42578125" style="52" bestFit="1" customWidth="1"/>
    <col min="13" max="13" width="13.42578125" style="53" bestFit="1" customWidth="1"/>
    <col min="14" max="14" width="12.140625" style="53" bestFit="1" customWidth="1"/>
    <col min="15" max="15" width="10.5703125" style="51" customWidth="1"/>
    <col min="16" max="17" width="13.85546875" style="51" customWidth="1"/>
    <col min="18" max="18" width="12" style="51" customWidth="1"/>
    <col min="19" max="19" width="13" style="52" bestFit="1" customWidth="1"/>
    <col min="20" max="20" width="13" style="53" bestFit="1" customWidth="1"/>
    <col min="21" max="21" width="12.5703125" style="118" customWidth="1"/>
    <col min="22" max="22" width="10.5703125" style="52" customWidth="1"/>
    <col min="23" max="24" width="13" style="53" bestFit="1" customWidth="1"/>
    <col min="25" max="25" width="12" style="138" customWidth="1"/>
    <col min="26" max="28" width="12" style="53" customWidth="1"/>
    <col min="29" max="29" width="13" style="53" bestFit="1" customWidth="1"/>
    <col min="30" max="30" width="13" style="118" bestFit="1" customWidth="1"/>
    <col min="31" max="31" width="13.28515625" style="63" customWidth="1"/>
    <col min="32" max="34" width="11.140625" style="63" customWidth="1"/>
    <col min="35" max="35" width="5.7109375" style="63" customWidth="1"/>
    <col min="36" max="36" width="12.85546875" style="63" customWidth="1"/>
    <col min="37" max="38" width="11.140625" style="63" customWidth="1"/>
    <col min="39" max="39" width="11.140625" style="51" customWidth="1"/>
    <col min="40" max="40" width="5.7109375" style="51" customWidth="1"/>
    <col min="41" max="16384" width="9.140625" style="1"/>
  </cols>
  <sheetData>
    <row r="1" spans="1:40" x14ac:dyDescent="0.2">
      <c r="A1" s="205" t="s">
        <v>544</v>
      </c>
      <c r="D1" s="58" t="s">
        <v>58</v>
      </c>
      <c r="E1" s="68"/>
      <c r="G1" s="82" t="s">
        <v>59</v>
      </c>
      <c r="H1" s="75"/>
      <c r="I1" s="145"/>
      <c r="J1" s="124"/>
      <c r="K1" s="110">
        <f>MIN(K9:K217)</f>
        <v>-4.1948169029288329E-2</v>
      </c>
      <c r="L1" s="101"/>
      <c r="M1" s="18"/>
      <c r="N1" s="110"/>
      <c r="O1" s="4"/>
      <c r="P1" s="5"/>
      <c r="Q1" s="5"/>
      <c r="R1" s="144"/>
      <c r="S1" s="119"/>
      <c r="T1" s="140"/>
      <c r="U1" s="109"/>
      <c r="V1" s="124"/>
      <c r="W1" s="128"/>
      <c r="X1" s="128"/>
      <c r="Y1" s="133"/>
      <c r="Z1" s="128"/>
      <c r="AA1" s="128"/>
      <c r="AB1" s="128"/>
      <c r="AC1" s="128"/>
      <c r="AD1" s="139"/>
      <c r="AE1" s="6"/>
      <c r="AF1" s="7"/>
      <c r="AG1" s="7"/>
      <c r="AH1" s="7"/>
      <c r="AI1" s="7"/>
      <c r="AJ1" s="7" t="s">
        <v>1</v>
      </c>
      <c r="AK1" s="8">
        <f>MIN(AL9:AL217)</f>
        <v>-4.8254041094376698E-2</v>
      </c>
      <c r="AL1" s="7" t="s">
        <v>2</v>
      </c>
      <c r="AM1" s="9">
        <f>COUNTIF(AM9:AM217,"&lt;-5%")</f>
        <v>0</v>
      </c>
      <c r="AN1" s="10"/>
    </row>
    <row r="2" spans="1:40" s="11" customFormat="1" x14ac:dyDescent="0.2">
      <c r="A2" s="164" t="s">
        <v>558</v>
      </c>
      <c r="D2" s="13"/>
      <c r="E2" s="68"/>
      <c r="G2" s="83"/>
      <c r="H2" s="76"/>
      <c r="I2" s="146"/>
      <c r="J2" s="124"/>
      <c r="K2" s="9">
        <f>COUNTIF(K9:K217,"&lt;-5%")</f>
        <v>0</v>
      </c>
      <c r="L2" s="102"/>
      <c r="M2" s="96"/>
      <c r="N2" s="125"/>
      <c r="O2" s="17"/>
      <c r="P2" s="18"/>
      <c r="Q2" s="18"/>
      <c r="R2" s="151"/>
      <c r="S2" s="101"/>
      <c r="T2" s="18"/>
      <c r="U2" s="110"/>
      <c r="V2" s="129"/>
      <c r="W2" s="18"/>
      <c r="X2" s="18"/>
      <c r="Y2" s="134"/>
      <c r="Z2" s="152"/>
      <c r="AA2" s="18"/>
      <c r="AB2" s="18"/>
      <c r="AC2" s="18"/>
      <c r="AD2" s="110"/>
      <c r="AE2" s="19"/>
      <c r="AF2" s="20"/>
      <c r="AG2" s="20"/>
      <c r="AH2" s="20"/>
      <c r="AI2" s="20"/>
      <c r="AJ2" s="7" t="s">
        <v>542</v>
      </c>
      <c r="AK2" s="8">
        <f>MAX(AL9:AL217)</f>
        <v>0.21317102068579907</v>
      </c>
      <c r="AL2" s="65" t="s">
        <v>14</v>
      </c>
      <c r="AM2" s="9">
        <f>COUNTIF(AM9:AM217,"&lt;-2.5%")</f>
        <v>50</v>
      </c>
      <c r="AN2" s="21"/>
    </row>
    <row r="3" spans="1:40" s="11" customFormat="1" x14ac:dyDescent="0.2">
      <c r="A3" s="255" t="s">
        <v>554</v>
      </c>
      <c r="B3" s="12"/>
      <c r="D3" s="22"/>
      <c r="E3" s="69"/>
      <c r="F3" s="14"/>
      <c r="G3" s="84"/>
      <c r="H3" s="77"/>
      <c r="I3" s="145"/>
      <c r="J3" s="103"/>
      <c r="K3" s="126"/>
      <c r="L3" s="103"/>
      <c r="M3" s="25"/>
      <c r="N3" s="126"/>
      <c r="O3" s="25"/>
      <c r="P3" s="26"/>
      <c r="Q3" s="26"/>
      <c r="R3" s="26"/>
      <c r="S3" s="120"/>
      <c r="T3" s="141"/>
      <c r="U3" s="111"/>
      <c r="V3" s="103"/>
      <c r="W3" s="26"/>
      <c r="X3" s="26"/>
      <c r="Y3" s="135"/>
      <c r="Z3" s="26"/>
      <c r="AA3" s="26"/>
      <c r="AB3" s="26"/>
      <c r="AC3" s="26"/>
      <c r="AD3" s="112"/>
      <c r="AE3" s="27"/>
      <c r="AF3" s="24"/>
      <c r="AG3" s="24"/>
      <c r="AH3" s="24"/>
      <c r="AI3" s="24"/>
      <c r="AJ3" s="27"/>
      <c r="AK3" s="27"/>
      <c r="AL3" s="27"/>
      <c r="AM3" s="28"/>
      <c r="AN3" s="21"/>
    </row>
    <row r="4" spans="1:40" s="11" customFormat="1" x14ac:dyDescent="0.2">
      <c r="B4" s="12"/>
      <c r="D4" s="22"/>
      <c r="E4" s="69"/>
      <c r="F4" s="14"/>
      <c r="G4" s="84"/>
      <c r="H4" s="77"/>
      <c r="I4" s="145"/>
      <c r="J4" s="103"/>
      <c r="K4" s="126"/>
      <c r="L4" s="103"/>
      <c r="M4" s="25"/>
      <c r="N4" s="143">
        <f>AJ5-N5</f>
        <v>1186628.3358416706</v>
      </c>
      <c r="O4" s="25"/>
      <c r="P4" s="26"/>
      <c r="Q4" s="26"/>
      <c r="R4" s="143">
        <f>AJ5-R5</f>
        <v>1113353.7306603938</v>
      </c>
      <c r="S4" s="121"/>
      <c r="T4" s="26"/>
      <c r="U4" s="143">
        <f>AJ5-U5</f>
        <v>71412.894339606166</v>
      </c>
      <c r="V4" s="103"/>
      <c r="W4" s="26"/>
      <c r="X4" s="26"/>
      <c r="Y4" s="143">
        <f>AJ5-Y5</f>
        <v>124969.20759323239</v>
      </c>
      <c r="Z4" s="26"/>
      <c r="AA4" s="26"/>
      <c r="AB4" s="28">
        <f>AJ5-AB5</f>
        <v>124969.20759323239</v>
      </c>
      <c r="AC4" s="26"/>
      <c r="AD4" s="112"/>
      <c r="AE4" s="27">
        <f>AJ5-AE5</f>
        <v>124971.39539124072</v>
      </c>
      <c r="AF4" s="24"/>
      <c r="AG4" s="24"/>
      <c r="AH4" s="24"/>
      <c r="AI4" s="24"/>
      <c r="AJ4" s="27"/>
      <c r="AK4" s="27"/>
      <c r="AL4" s="27"/>
      <c r="AM4" s="28"/>
      <c r="AN4" s="21"/>
    </row>
    <row r="5" spans="1:40" s="29" customFormat="1" x14ac:dyDescent="0.2">
      <c r="B5" s="169" t="s">
        <v>62</v>
      </c>
      <c r="D5" s="31">
        <f>+D219</f>
        <v>75242387</v>
      </c>
      <c r="E5" s="70">
        <f>E219</f>
        <v>1275.3199865998333</v>
      </c>
      <c r="F5" s="32"/>
      <c r="G5" s="85">
        <f t="shared" ref="G5:H5" si="0">G219</f>
        <v>75167946.33465597</v>
      </c>
      <c r="H5" s="78">
        <f t="shared" si="0"/>
        <v>1265.4038265913612</v>
      </c>
      <c r="I5" s="147"/>
      <c r="J5" s="122">
        <f>+J219</f>
        <v>9.9032458612891006E-4</v>
      </c>
      <c r="K5" s="104">
        <f>+K219</f>
        <v>7.8363600615809492E-3</v>
      </c>
      <c r="L5" s="122"/>
      <c r="M5" s="35"/>
      <c r="N5" s="100">
        <f>N219</f>
        <v>76885142.05954957</v>
      </c>
      <c r="O5" s="104"/>
      <c r="P5" s="34">
        <f>P219</f>
        <v>2.2806688266426844E-2</v>
      </c>
      <c r="Q5" s="34"/>
      <c r="R5" s="99">
        <f>R219</f>
        <v>76958416.664730847</v>
      </c>
      <c r="S5" s="122">
        <f t="shared" ref="S5:AH5" si="1">+S219</f>
        <v>3.665447909104258E-2</v>
      </c>
      <c r="T5" s="35"/>
      <c r="U5" s="113">
        <f t="shared" si="1"/>
        <v>78000357.501051635</v>
      </c>
      <c r="V5" s="122"/>
      <c r="W5" s="35">
        <f>W219</f>
        <v>3.5942695276241166E-2</v>
      </c>
      <c r="X5" s="35"/>
      <c r="Y5" s="136">
        <f>Y219</f>
        <v>77946801.187798008</v>
      </c>
      <c r="Z5" s="132"/>
      <c r="AA5" s="132">
        <f>AA219</f>
        <v>56156207.498155013</v>
      </c>
      <c r="AB5" s="132">
        <f>AB219</f>
        <v>77946801.187798008</v>
      </c>
      <c r="AC5" s="35">
        <f>AC219</f>
        <v>3.5942695276241166E-2</v>
      </c>
      <c r="AD5" s="104"/>
      <c r="AE5" s="100">
        <f>AE219</f>
        <v>77946799</v>
      </c>
      <c r="AF5" s="33">
        <f t="shared" si="1"/>
        <v>1312.1840163893457</v>
      </c>
      <c r="AG5" s="34">
        <f t="shared" si="1"/>
        <v>3.5942666199571871E-2</v>
      </c>
      <c r="AH5" s="34">
        <f t="shared" si="1"/>
        <v>2.8905710078140245E-2</v>
      </c>
      <c r="AI5" s="64"/>
      <c r="AJ5" s="33">
        <f>+AJ219</f>
        <v>78071770.395391241</v>
      </c>
      <c r="AK5" s="33">
        <f>+AK219</f>
        <v>1314.2878291134355</v>
      </c>
      <c r="AL5" s="34">
        <f>+AL219</f>
        <v>-1.6007244969382661E-3</v>
      </c>
      <c r="AM5" s="35">
        <f>+AM219</f>
        <v>-1.6007244969382661E-3</v>
      </c>
      <c r="AN5" s="36"/>
    </row>
    <row r="6" spans="1:40" s="37" customFormat="1" x14ac:dyDescent="0.2">
      <c r="B6" s="170">
        <v>5</v>
      </c>
      <c r="D6" s="262" t="s">
        <v>55</v>
      </c>
      <c r="E6" s="262"/>
      <c r="G6" s="264"/>
      <c r="H6" s="265"/>
      <c r="I6" s="148"/>
      <c r="J6" s="94"/>
      <c r="K6" s="95"/>
      <c r="L6" s="259" t="s">
        <v>36</v>
      </c>
      <c r="M6" s="260"/>
      <c r="N6" s="261"/>
      <c r="O6" s="260" t="s">
        <v>557</v>
      </c>
      <c r="P6" s="260"/>
      <c r="Q6" s="260"/>
      <c r="R6" s="261"/>
      <c r="S6" s="256" t="s">
        <v>39</v>
      </c>
      <c r="T6" s="257"/>
      <c r="U6" s="258"/>
      <c r="V6" s="259" t="s">
        <v>40</v>
      </c>
      <c r="W6" s="260"/>
      <c r="X6" s="260"/>
      <c r="Y6" s="261"/>
      <c r="Z6" s="165"/>
      <c r="AA6" s="166"/>
      <c r="AB6" s="166"/>
      <c r="AC6" s="166"/>
      <c r="AD6" s="167"/>
      <c r="AE6" s="38"/>
      <c r="AF6" s="39"/>
      <c r="AG6" s="39"/>
      <c r="AH6" s="39"/>
      <c r="AI6" s="40"/>
      <c r="AJ6" s="263" t="s">
        <v>3</v>
      </c>
      <c r="AK6" s="263"/>
      <c r="AL6" s="263"/>
      <c r="AM6" s="263"/>
      <c r="AN6" s="41"/>
    </row>
    <row r="7" spans="1:40" ht="63.75" x14ac:dyDescent="0.2">
      <c r="A7" s="43" t="s">
        <v>64</v>
      </c>
      <c r="B7" s="44" t="s">
        <v>549</v>
      </c>
      <c r="C7" s="42"/>
      <c r="D7" s="66" t="s">
        <v>4</v>
      </c>
      <c r="E7" s="71" t="s">
        <v>5</v>
      </c>
      <c r="F7" s="45"/>
      <c r="G7" s="86" t="s">
        <v>15</v>
      </c>
      <c r="H7" s="79" t="s">
        <v>16</v>
      </c>
      <c r="I7" s="149"/>
      <c r="J7" s="127" t="s">
        <v>8</v>
      </c>
      <c r="K7" s="114" t="s">
        <v>9</v>
      </c>
      <c r="L7" s="127" t="s">
        <v>44</v>
      </c>
      <c r="M7" s="97" t="s">
        <v>46</v>
      </c>
      <c r="N7" s="105" t="s">
        <v>35</v>
      </c>
      <c r="O7" s="48" t="s">
        <v>34</v>
      </c>
      <c r="P7" s="48" t="s">
        <v>45</v>
      </c>
      <c r="Q7" s="48" t="s">
        <v>48</v>
      </c>
      <c r="R7" s="48" t="s">
        <v>37</v>
      </c>
      <c r="S7" s="123" t="s">
        <v>47</v>
      </c>
      <c r="T7" s="46" t="s">
        <v>49</v>
      </c>
      <c r="U7" s="114" t="s">
        <v>38</v>
      </c>
      <c r="V7" s="127" t="s">
        <v>34</v>
      </c>
      <c r="W7" s="97" t="s">
        <v>51</v>
      </c>
      <c r="X7" s="97" t="s">
        <v>52</v>
      </c>
      <c r="Y7" s="137" t="s">
        <v>50</v>
      </c>
      <c r="Z7" s="97" t="s">
        <v>41</v>
      </c>
      <c r="AA7" s="97" t="s">
        <v>42</v>
      </c>
      <c r="AB7" s="97" t="s">
        <v>43</v>
      </c>
      <c r="AC7" s="97" t="s">
        <v>53</v>
      </c>
      <c r="AD7" s="114" t="s">
        <v>54</v>
      </c>
      <c r="AE7" s="49" t="s">
        <v>483</v>
      </c>
      <c r="AF7" s="49" t="s">
        <v>484</v>
      </c>
      <c r="AG7" s="49" t="s">
        <v>10</v>
      </c>
      <c r="AH7" s="49" t="s">
        <v>11</v>
      </c>
      <c r="AI7" s="47"/>
      <c r="AJ7" s="47" t="s">
        <v>6</v>
      </c>
      <c r="AK7" s="47" t="s">
        <v>7</v>
      </c>
      <c r="AL7" s="47" t="s">
        <v>8</v>
      </c>
      <c r="AM7" s="48" t="s">
        <v>9</v>
      </c>
      <c r="AN7" s="50"/>
    </row>
    <row r="8" spans="1:40" x14ac:dyDescent="0.2">
      <c r="D8" s="13"/>
      <c r="E8" s="68"/>
      <c r="G8" s="83"/>
      <c r="H8" s="76"/>
      <c r="J8" s="124"/>
      <c r="K8" s="115"/>
      <c r="L8" s="124"/>
      <c r="M8" s="15"/>
      <c r="N8" s="106"/>
      <c r="O8" s="4"/>
      <c r="P8" s="4"/>
      <c r="Q8" s="4"/>
      <c r="R8" s="4"/>
      <c r="S8" s="124"/>
      <c r="T8" s="15"/>
      <c r="U8" s="115"/>
      <c r="V8" s="124"/>
      <c r="W8" s="15"/>
      <c r="X8" s="15"/>
      <c r="Y8" s="106"/>
      <c r="Z8" s="15"/>
      <c r="AA8" s="15"/>
      <c r="AB8" s="15"/>
      <c r="AC8" s="15"/>
      <c r="AD8" s="115"/>
      <c r="AE8" s="3"/>
      <c r="AF8" s="3"/>
      <c r="AG8" s="3"/>
      <c r="AH8" s="3"/>
      <c r="AI8" s="3"/>
      <c r="AJ8" s="3"/>
      <c r="AK8" s="3"/>
      <c r="AL8" s="3"/>
      <c r="AM8" s="4"/>
    </row>
    <row r="9" spans="1:40" x14ac:dyDescent="0.2">
      <c r="A9" s="188" t="s">
        <v>65</v>
      </c>
      <c r="B9" s="188" t="s">
        <v>66</v>
      </c>
      <c r="D9" s="67">
        <v>154148</v>
      </c>
      <c r="E9" s="72">
        <v>1426.8631396751148</v>
      </c>
      <c r="F9" s="54"/>
      <c r="G9" s="87">
        <v>151577.66219757887</v>
      </c>
      <c r="H9" s="80">
        <v>1400.1780010290436</v>
      </c>
      <c r="I9" s="89"/>
      <c r="J9" s="102">
        <f t="shared" ref="J9:K24" si="2">D9/G9-1</f>
        <v>1.6957233441631692E-2</v>
      </c>
      <c r="K9" s="125">
        <f t="shared" si="2"/>
        <v>1.9058390166435402E-2</v>
      </c>
      <c r="L9" s="102">
        <v>1.715498585557973E-2</v>
      </c>
      <c r="M9" s="96">
        <f>INDEX('Pace of change parameters'!$E$20:$I$20,1,$B$6)</f>
        <v>1.5057753685842057E-2</v>
      </c>
      <c r="N9" s="107">
        <f>IF(INDEX('Pace of change parameters'!$E$28:$I$28,1,$B$6)=1,(1+L9)*D9,D9)</f>
        <v>156792.4067596659</v>
      </c>
      <c r="O9" s="93">
        <f>IF(K9&lt;INDEX('Pace of change parameters'!$E$16:$I$16,1,$B$6),1,IF(K9&gt;INDEX('Pace of change parameters'!$E$17:$I$17,1,$B$6),0,(K9-INDEX('Pace of change parameters'!$E$17:$I$17,1,$B$6))/(INDEX('Pace of change parameters'!$E$16:$I$16,1,$B$6)-INDEX('Pace of change parameters'!$E$17:$I$17,1,$B$6))))</f>
        <v>0</v>
      </c>
      <c r="P9" s="56">
        <v>1.715498585557973E-2</v>
      </c>
      <c r="Q9" s="56">
        <v>1.5057753685842057E-2</v>
      </c>
      <c r="R9" s="9">
        <f>IF(INDEX('Pace of change parameters'!$E$29:$I$29,1,$B$6)=1,D9*(1+P9),D9)</f>
        <v>156792.4067596659</v>
      </c>
      <c r="S9" s="102">
        <f>IF(P9&lt;INDEX('Pace of change parameters'!$E$22:$I$22,1,$B$6),INDEX('Pace of change parameters'!$E$22:$I$22,1,$B$6),P9)</f>
        <v>3.6600638350738075E-2</v>
      </c>
      <c r="T9" s="131">
        <v>3.4463311949008535E-2</v>
      </c>
      <c r="U9" s="116">
        <f t="shared" ref="U9:U72" si="3">D9*(1+S9)</f>
        <v>159789.91520048957</v>
      </c>
      <c r="V9" s="130">
        <f>IF(J9&gt;INDEX('Pace of change parameters'!$E$24:$I$24,1,$B$6),0,IF(J9&lt;INDEX('Pace of change parameters'!$E$23:$I$23,1,$B$6),1,(J9-INDEX('Pace of change parameters'!$E$24:$I$24,1,$B$6))/(INDEX('Pace of change parameters'!$E$23:$I$23,1,$B$6)-INDEX('Pace of change parameters'!$E$24:$I$24,1,$B$6))))</f>
        <v>1</v>
      </c>
      <c r="W9" s="131">
        <f>MIN(S9, S9+(INDEX('Pace of change parameters'!$E$25:$I$25,1,$B$6)-S9)*(1-V9))</f>
        <v>3.6600638350738075E-2</v>
      </c>
      <c r="X9" s="131">
        <v>3.4463311949008535E-2</v>
      </c>
      <c r="Y9" s="107">
        <f t="shared" ref="Y9:Y72" si="4">D9*(1+W9)</f>
        <v>159789.91520048957</v>
      </c>
      <c r="Z9" s="96">
        <v>0</v>
      </c>
      <c r="AA9" s="98">
        <f>(1+Z9)*AJ9</f>
        <v>157433.28130149451</v>
      </c>
      <c r="AB9" s="98">
        <f>IF(INDEX('Pace of change parameters'!$E$27:$I$27,1,$B$6)=1,MAX(AA9,Y9),Y9)</f>
        <v>159789.91520048957</v>
      </c>
      <c r="AC9" s="96">
        <f t="shared" ref="AC9:AC72" si="5">AB9/D9-1</f>
        <v>3.6600638350738013E-2</v>
      </c>
      <c r="AD9" s="142">
        <v>3.4463311949008535E-2</v>
      </c>
      <c r="AE9" s="55">
        <f>IF(ROUND(AB9,0)/D9 &gt; (1+'Pace of change parameters'!$I$25), ROUND(AB9,0), ROUNDUP(AB9,0))</f>
        <v>159790</v>
      </c>
      <c r="AF9" s="55">
        <v>1476.0383524902031</v>
      </c>
      <c r="AG9" s="16">
        <f t="shared" ref="AG9:AH40" si="6">AE9/D9 - 1</f>
        <v>3.6601188468225354E-2</v>
      </c>
      <c r="AH9" s="16">
        <f t="shared" si="6"/>
        <v>3.4463860932230084E-2</v>
      </c>
      <c r="AI9" s="55"/>
      <c r="AJ9" s="55">
        <v>157433.28130149451</v>
      </c>
      <c r="AK9" s="55">
        <v>1454.2684846322338</v>
      </c>
      <c r="AL9" s="16">
        <f>AE9/AJ9-1</f>
        <v>1.4969634622505446E-2</v>
      </c>
      <c r="AM9" s="57">
        <f>AF9/AK9-1</f>
        <v>1.4969634622505446E-2</v>
      </c>
      <c r="AN9" s="10"/>
    </row>
    <row r="10" spans="1:40" x14ac:dyDescent="0.2">
      <c r="A10" s="188" t="s">
        <v>67</v>
      </c>
      <c r="B10" s="188" t="s">
        <v>68</v>
      </c>
      <c r="D10" s="67">
        <v>467703</v>
      </c>
      <c r="E10" s="72">
        <v>1587.4856071428314</v>
      </c>
      <c r="F10" s="54"/>
      <c r="G10" s="87">
        <v>445270.54562790063</v>
      </c>
      <c r="H10" s="80">
        <v>1505.134165220303</v>
      </c>
      <c r="I10" s="89"/>
      <c r="J10" s="102">
        <f t="shared" si="2"/>
        <v>5.0379380788518446E-2</v>
      </c>
      <c r="K10" s="125">
        <f t="shared" si="2"/>
        <v>5.4713688537177507E-2</v>
      </c>
      <c r="L10" s="102">
        <v>1.9246309523480942E-2</v>
      </c>
      <c r="M10" s="96">
        <f>INDEX('Pace of change parameters'!$E$20:$I$20,1,$B$6)</f>
        <v>1.5057753685842057E-2</v>
      </c>
      <c r="N10" s="107">
        <f>IF(INDEX('Pace of change parameters'!$E$28:$I$28,1,$B$6)=1,(1+L10)*D10,D10)</f>
        <v>476704.55670306063</v>
      </c>
      <c r="O10" s="93">
        <f>IF(K10&lt;INDEX('Pace of change parameters'!$E$16:$I$16,1,$B$6),1,IF(K10&gt;INDEX('Pace of change parameters'!$E$17:$I$17,1,$B$6),0,(K10-INDEX('Pace of change parameters'!$E$17:$I$17,1,$B$6))/(INDEX('Pace of change parameters'!$E$16:$I$16,1,$B$6)-INDEX('Pace of change parameters'!$E$17:$I$17,1,$B$6))))</f>
        <v>0</v>
      </c>
      <c r="P10" s="56">
        <v>1.9246309523480942E-2</v>
      </c>
      <c r="Q10" s="56">
        <v>1.5057753685842057E-2</v>
      </c>
      <c r="R10" s="9">
        <f>IF(INDEX('Pace of change parameters'!$E$29:$I$29,1,$B$6)=1,D10*(1+P10),D10)</f>
        <v>476704.55670306063</v>
      </c>
      <c r="S10" s="102">
        <f>IF(P10&lt;INDEX('Pace of change parameters'!$E$22:$I$22,1,$B$6),INDEX('Pace of change parameters'!$E$22:$I$22,1,$B$6),P10)</f>
        <v>3.6600638350738075E-2</v>
      </c>
      <c r="T10" s="131">
        <v>3.2340765526578386E-2</v>
      </c>
      <c r="U10" s="116">
        <f t="shared" si="3"/>
        <v>484821.22835855524</v>
      </c>
      <c r="V10" s="130">
        <f>IF(J10&gt;INDEX('Pace of change parameters'!$E$24:$I$24,1,$B$6),0,IF(J10&lt;INDEX('Pace of change parameters'!$E$23:$I$23,1,$B$6),1,(J10-INDEX('Pace of change parameters'!$E$24:$I$24,1,$B$6))/(INDEX('Pace of change parameters'!$E$23:$I$23,1,$B$6)-INDEX('Pace of change parameters'!$E$24:$I$24,1,$B$6))))</f>
        <v>0.99241238422963118</v>
      </c>
      <c r="W10" s="131">
        <f>MIN(S10, S10+(INDEX('Pace of change parameters'!$E$25:$I$25,1,$B$6)-S10)*(1-V10))</f>
        <v>3.6433710803789959E-2</v>
      </c>
      <c r="X10" s="131">
        <v>3.217452396234588E-2</v>
      </c>
      <c r="Y10" s="107">
        <f t="shared" si="4"/>
        <v>484743.15584406501</v>
      </c>
      <c r="Z10" s="96">
        <v>0</v>
      </c>
      <c r="AA10" s="98">
        <f t="shared" ref="AA10:AA73" si="7">(1+Z10)*AJ10</f>
        <v>462471.85798216477</v>
      </c>
      <c r="AB10" s="98">
        <f>IF(INDEX('Pace of change parameters'!$E$27:$I$27,1,$B$6)=1,MAX(AA10,Y10),Y10)</f>
        <v>484743.15584406501</v>
      </c>
      <c r="AC10" s="96">
        <f t="shared" si="5"/>
        <v>3.6433710803789987E-2</v>
      </c>
      <c r="AD10" s="142">
        <v>3.217452396234588E-2</v>
      </c>
      <c r="AE10" s="55">
        <f>IF(ROUND(AB10,0)/D10 &gt; (1+'Pace of change parameters'!$I$25), ROUND(AB10,0), ROUNDUP(AB10,0))</f>
        <v>484743</v>
      </c>
      <c r="AF10" s="55">
        <v>1638.5616740548858</v>
      </c>
      <c r="AG10" s="16">
        <f t="shared" si="6"/>
        <v>3.6433377592189897E-2</v>
      </c>
      <c r="AH10" s="16">
        <f t="shared" si="6"/>
        <v>3.2174192120066891E-2</v>
      </c>
      <c r="AI10" s="55"/>
      <c r="AJ10" s="55">
        <v>462471.85798216477</v>
      </c>
      <c r="AK10" s="55">
        <v>1563.2792259373098</v>
      </c>
      <c r="AL10" s="16">
        <f t="shared" ref="AL10:AM73" si="8">AE10/AJ10-1</f>
        <v>4.8156750802108572E-2</v>
      </c>
      <c r="AM10" s="57">
        <f t="shared" si="8"/>
        <v>4.815675080210835E-2</v>
      </c>
      <c r="AN10" s="10"/>
    </row>
    <row r="11" spans="1:40" x14ac:dyDescent="0.2">
      <c r="A11" s="188" t="s">
        <v>69</v>
      </c>
      <c r="B11" s="188" t="s">
        <v>70</v>
      </c>
      <c r="D11" s="67">
        <v>743517</v>
      </c>
      <c r="E11" s="72">
        <v>1442.93145654823</v>
      </c>
      <c r="F11" s="54"/>
      <c r="G11" s="87">
        <v>712515.48511796957</v>
      </c>
      <c r="H11" s="80">
        <v>1379.6022282736001</v>
      </c>
      <c r="I11" s="89"/>
      <c r="J11" s="102">
        <f t="shared" si="2"/>
        <v>4.3509952456538548E-2</v>
      </c>
      <c r="K11" s="125">
        <f t="shared" si="2"/>
        <v>4.5903976506241673E-2</v>
      </c>
      <c r="L11" s="102">
        <v>1.7386502605237109E-2</v>
      </c>
      <c r="M11" s="96">
        <f>INDEX('Pace of change parameters'!$E$20:$I$20,1,$B$6)</f>
        <v>1.5057753685842057E-2</v>
      </c>
      <c r="N11" s="107">
        <f>IF(INDEX('Pace of change parameters'!$E$28:$I$28,1,$B$6)=1,(1+L11)*D11,D11)</f>
        <v>756444.16025753808</v>
      </c>
      <c r="O11" s="93">
        <f>IF(K11&lt;INDEX('Pace of change parameters'!$E$16:$I$16,1,$B$6),1,IF(K11&gt;INDEX('Pace of change parameters'!$E$17:$I$17,1,$B$6),0,(K11-INDEX('Pace of change parameters'!$E$17:$I$17,1,$B$6))/(INDEX('Pace of change parameters'!$E$16:$I$16,1,$B$6)-INDEX('Pace of change parameters'!$E$17:$I$17,1,$B$6))))</f>
        <v>0</v>
      </c>
      <c r="P11" s="56">
        <v>1.7386502605237109E-2</v>
      </c>
      <c r="Q11" s="56">
        <v>1.5057753685842057E-2</v>
      </c>
      <c r="R11" s="9">
        <f>IF(INDEX('Pace of change parameters'!$E$29:$I$29,1,$B$6)=1,D11*(1+P11),D11)</f>
        <v>756444.16025753808</v>
      </c>
      <c r="S11" s="102">
        <f>IF(P11&lt;INDEX('Pace of change parameters'!$E$22:$I$22,1,$B$6),INDEX('Pace of change parameters'!$E$22:$I$22,1,$B$6),P11)</f>
        <v>3.6600638350738075E-2</v>
      </c>
      <c r="T11" s="131">
        <v>3.4227909195965411E-2</v>
      </c>
      <c r="U11" s="116">
        <f t="shared" si="3"/>
        <v>770730.19682462572</v>
      </c>
      <c r="V11" s="130">
        <f>IF(J11&gt;INDEX('Pace of change parameters'!$E$24:$I$24,1,$B$6),0,IF(J11&lt;INDEX('Pace of change parameters'!$E$23:$I$23,1,$B$6),1,(J11-INDEX('Pace of change parameters'!$E$24:$I$24,1,$B$6))/(INDEX('Pace of change parameters'!$E$23:$I$23,1,$B$6)-INDEX('Pace of change parameters'!$E$24:$I$24,1,$B$6))))</f>
        <v>1</v>
      </c>
      <c r="W11" s="131">
        <f>MIN(S11, S11+(INDEX('Pace of change parameters'!$E$25:$I$25,1,$B$6)-S11)*(1-V11))</f>
        <v>3.6600638350738075E-2</v>
      </c>
      <c r="X11" s="131">
        <v>3.4227909195965411E-2</v>
      </c>
      <c r="Y11" s="107">
        <f t="shared" si="4"/>
        <v>770730.19682462572</v>
      </c>
      <c r="Z11" s="96">
        <v>0</v>
      </c>
      <c r="AA11" s="98">
        <f t="shared" si="7"/>
        <v>740040.77628556988</v>
      </c>
      <c r="AB11" s="98">
        <f>IF(INDEX('Pace of change parameters'!$E$27:$I$27,1,$B$6)=1,MAX(AA11,Y11),Y11)</f>
        <v>770730.19682462572</v>
      </c>
      <c r="AC11" s="96">
        <f t="shared" si="5"/>
        <v>3.6600638350738013E-2</v>
      </c>
      <c r="AD11" s="142">
        <v>3.4227909195965411E-2</v>
      </c>
      <c r="AE11" s="55">
        <f>IF(ROUND(AB11,0)/D11 &gt; (1+'Pace of change parameters'!$I$25), ROUND(AB11,0), ROUNDUP(AB11,0))</f>
        <v>770730</v>
      </c>
      <c r="AF11" s="55">
        <v>1492.3196023189075</v>
      </c>
      <c r="AG11" s="16">
        <f t="shared" si="6"/>
        <v>3.6600373629654737E-2</v>
      </c>
      <c r="AH11" s="16">
        <f t="shared" si="6"/>
        <v>3.4227645080815883E-2</v>
      </c>
      <c r="AI11" s="55"/>
      <c r="AJ11" s="55">
        <v>740040.77628556988</v>
      </c>
      <c r="AK11" s="55">
        <v>1432.8978461539805</v>
      </c>
      <c r="AL11" s="16">
        <f t="shared" si="8"/>
        <v>4.1469638833235845E-2</v>
      </c>
      <c r="AM11" s="57">
        <f t="shared" si="8"/>
        <v>4.1469638833235845E-2</v>
      </c>
      <c r="AN11" s="10"/>
    </row>
    <row r="12" spans="1:40" x14ac:dyDescent="0.2">
      <c r="A12" s="188" t="s">
        <v>71</v>
      </c>
      <c r="B12" s="188" t="s">
        <v>72</v>
      </c>
      <c r="D12" s="67">
        <v>421648</v>
      </c>
      <c r="E12" s="72">
        <v>1403.623878295763</v>
      </c>
      <c r="F12" s="54"/>
      <c r="G12" s="87">
        <v>424955.08249273087</v>
      </c>
      <c r="H12" s="80">
        <v>1407.783738490087</v>
      </c>
      <c r="I12" s="89"/>
      <c r="J12" s="102">
        <f t="shared" si="2"/>
        <v>-7.7821930575154852E-3</v>
      </c>
      <c r="K12" s="125">
        <f t="shared" si="2"/>
        <v>-2.9549000180848495E-3</v>
      </c>
      <c r="L12" s="102">
        <v>1.9996166597505916E-2</v>
      </c>
      <c r="M12" s="96">
        <f>INDEX('Pace of change parameters'!$E$20:$I$20,1,$B$6)</f>
        <v>1.5057753685842057E-2</v>
      </c>
      <c r="N12" s="107">
        <f>IF(INDEX('Pace of change parameters'!$E$28:$I$28,1,$B$6)=1,(1+L12)*D12,D12)</f>
        <v>430079.3436535052</v>
      </c>
      <c r="O12" s="93">
        <f>IF(K12&lt;INDEX('Pace of change parameters'!$E$16:$I$16,1,$B$6),1,IF(K12&gt;INDEX('Pace of change parameters'!$E$17:$I$17,1,$B$6),0,(K12-INDEX('Pace of change parameters'!$E$17:$I$17,1,$B$6))/(INDEX('Pace of change parameters'!$E$16:$I$16,1,$B$6)-INDEX('Pace of change parameters'!$E$17:$I$17,1,$B$6))))</f>
        <v>0</v>
      </c>
      <c r="P12" s="56">
        <v>1.9996166597505916E-2</v>
      </c>
      <c r="Q12" s="56">
        <v>1.5057753685842057E-2</v>
      </c>
      <c r="R12" s="9">
        <f>IF(INDEX('Pace of change parameters'!$E$29:$I$29,1,$B$6)=1,D12*(1+P12),D12)</f>
        <v>430079.3436535052</v>
      </c>
      <c r="S12" s="102">
        <f>IF(P12&lt;INDEX('Pace of change parameters'!$E$22:$I$22,1,$B$6),INDEX('Pace of change parameters'!$E$22:$I$22,1,$B$6),P12)</f>
        <v>3.6600638350738075E-2</v>
      </c>
      <c r="T12" s="131">
        <v>3.1581833237237733E-2</v>
      </c>
      <c r="U12" s="116">
        <f t="shared" si="3"/>
        <v>437080.58595931198</v>
      </c>
      <c r="V12" s="130">
        <f>IF(J12&gt;INDEX('Pace of change parameters'!$E$24:$I$24,1,$B$6),0,IF(J12&lt;INDEX('Pace of change parameters'!$E$23:$I$23,1,$B$6),1,(J12-INDEX('Pace of change parameters'!$E$24:$I$24,1,$B$6))/(INDEX('Pace of change parameters'!$E$23:$I$23,1,$B$6)-INDEX('Pace of change parameters'!$E$24:$I$24,1,$B$6))))</f>
        <v>1</v>
      </c>
      <c r="W12" s="131">
        <f>MIN(S12, S12+(INDEX('Pace of change parameters'!$E$25:$I$25,1,$B$6)-S12)*(1-V12))</f>
        <v>3.6600638350738075E-2</v>
      </c>
      <c r="X12" s="131">
        <v>3.1581833237237733E-2</v>
      </c>
      <c r="Y12" s="107">
        <f t="shared" si="4"/>
        <v>437080.58595931198</v>
      </c>
      <c r="Z12" s="96">
        <v>0</v>
      </c>
      <c r="AA12" s="98">
        <f t="shared" si="7"/>
        <v>441371.58518365468</v>
      </c>
      <c r="AB12" s="98">
        <f>IF(INDEX('Pace of change parameters'!$E$27:$I$27,1,$B$6)=1,MAX(AA12,Y12),Y12)</f>
        <v>437080.58595931198</v>
      </c>
      <c r="AC12" s="96">
        <f t="shared" si="5"/>
        <v>3.6600638350738013E-2</v>
      </c>
      <c r="AD12" s="142">
        <v>3.1581833237237733E-2</v>
      </c>
      <c r="AE12" s="55">
        <f>IF(ROUND(AB12,0)/D12 &gt; (1+'Pace of change parameters'!$I$25), ROUND(AB12,0), ROUNDUP(AB12,0))</f>
        <v>437081</v>
      </c>
      <c r="AF12" s="55">
        <v>1447.9542651746285</v>
      </c>
      <c r="AG12" s="16">
        <f t="shared" si="6"/>
        <v>3.6601620308883254E-2</v>
      </c>
      <c r="AH12" s="16">
        <f t="shared" si="6"/>
        <v>3.1582810441134868E-2</v>
      </c>
      <c r="AI12" s="55"/>
      <c r="AJ12" s="55">
        <v>441371.58518365468</v>
      </c>
      <c r="AK12" s="55">
        <v>1462.1680404628883</v>
      </c>
      <c r="AL12" s="16">
        <f t="shared" si="8"/>
        <v>-9.7210271972296702E-3</v>
      </c>
      <c r="AM12" s="57">
        <f t="shared" si="8"/>
        <v>-9.7210271972296702E-3</v>
      </c>
      <c r="AN12" s="10"/>
    </row>
    <row r="13" spans="1:40" x14ac:dyDescent="0.2">
      <c r="A13" s="188" t="s">
        <v>73</v>
      </c>
      <c r="B13" s="188" t="s">
        <v>74</v>
      </c>
      <c r="D13" s="67">
        <v>360354</v>
      </c>
      <c r="E13" s="72">
        <v>1412.7795924857969</v>
      </c>
      <c r="F13" s="54"/>
      <c r="G13" s="87">
        <v>341675.38541695609</v>
      </c>
      <c r="H13" s="80">
        <v>1335.3550144309118</v>
      </c>
      <c r="I13" s="89"/>
      <c r="J13" s="102">
        <f t="shared" si="2"/>
        <v>5.4667720825864796E-2</v>
      </c>
      <c r="K13" s="125">
        <f t="shared" si="2"/>
        <v>5.7980519950255438E-2</v>
      </c>
      <c r="L13" s="102">
        <v>1.824613460545832E-2</v>
      </c>
      <c r="M13" s="96">
        <f>INDEX('Pace of change parameters'!$E$20:$I$20,1,$B$6)</f>
        <v>1.5057753685842057E-2</v>
      </c>
      <c r="N13" s="107">
        <f>IF(INDEX('Pace of change parameters'!$E$28:$I$28,1,$B$6)=1,(1+L13)*D13,D13)</f>
        <v>366929.06758961536</v>
      </c>
      <c r="O13" s="93">
        <f>IF(K13&lt;INDEX('Pace of change parameters'!$E$16:$I$16,1,$B$6),1,IF(K13&gt;INDEX('Pace of change parameters'!$E$17:$I$17,1,$B$6),0,(K13-INDEX('Pace of change parameters'!$E$17:$I$17,1,$B$6))/(INDEX('Pace of change parameters'!$E$16:$I$16,1,$B$6)-INDEX('Pace of change parameters'!$E$17:$I$17,1,$B$6))))</f>
        <v>0</v>
      </c>
      <c r="P13" s="56">
        <v>1.824613460545832E-2</v>
      </c>
      <c r="Q13" s="56">
        <v>1.5057753685842057E-2</v>
      </c>
      <c r="R13" s="9">
        <f>IF(INDEX('Pace of change parameters'!$E$29:$I$29,1,$B$6)=1,D13*(1+P13),D13)</f>
        <v>366929.06758961536</v>
      </c>
      <c r="S13" s="102">
        <f>IF(P13&lt;INDEX('Pace of change parameters'!$E$22:$I$22,1,$B$6),INDEX('Pace of change parameters'!$E$22:$I$22,1,$B$6),P13)</f>
        <v>3.6600638350738075E-2</v>
      </c>
      <c r="T13" s="131">
        <v>3.335478493253663E-2</v>
      </c>
      <c r="U13" s="116">
        <f t="shared" si="3"/>
        <v>373543.18643224187</v>
      </c>
      <c r="V13" s="130">
        <f>IF(J13&gt;INDEX('Pace of change parameters'!$E$24:$I$24,1,$B$6),0,IF(J13&lt;INDEX('Pace of change parameters'!$E$23:$I$23,1,$B$6),1,(J13-INDEX('Pace of change parameters'!$E$24:$I$24,1,$B$6))/(INDEX('Pace of change parameters'!$E$23:$I$23,1,$B$6)-INDEX('Pace of change parameters'!$E$24:$I$24,1,$B$6))))</f>
        <v>0.90664558348270419</v>
      </c>
      <c r="W13" s="131">
        <f>MIN(S13, S13+(INDEX('Pace of change parameters'!$E$25:$I$25,1,$B$6)-S13)*(1-V13))</f>
        <v>3.4546841187357569E-2</v>
      </c>
      <c r="X13" s="131">
        <v>3.1307418716906232E-2</v>
      </c>
      <c r="Y13" s="107">
        <f t="shared" si="4"/>
        <v>372803.09240922902</v>
      </c>
      <c r="Z13" s="96">
        <v>0</v>
      </c>
      <c r="AA13" s="98">
        <f t="shared" si="7"/>
        <v>354874.69780361484</v>
      </c>
      <c r="AB13" s="98">
        <f>IF(INDEX('Pace of change parameters'!$E$27:$I$27,1,$B$6)=1,MAX(AA13,Y13),Y13)</f>
        <v>372803.09240922902</v>
      </c>
      <c r="AC13" s="96">
        <f t="shared" si="5"/>
        <v>3.4546841187357513E-2</v>
      </c>
      <c r="AD13" s="142">
        <v>3.1307418716906232E-2</v>
      </c>
      <c r="AE13" s="55">
        <f>IF(ROUND(AB13,0)/D13 &gt; (1+'Pace of change parameters'!$I$25), ROUND(AB13,0), ROUNDUP(AB13,0))</f>
        <v>372803</v>
      </c>
      <c r="AF13" s="55">
        <v>1457.0097135834885</v>
      </c>
      <c r="AG13" s="16">
        <f t="shared" si="6"/>
        <v>3.4546584747220832E-2</v>
      </c>
      <c r="AH13" s="16">
        <f t="shared" si="6"/>
        <v>3.1307163079747236E-2</v>
      </c>
      <c r="AI13" s="55"/>
      <c r="AJ13" s="55">
        <v>354874.69780361484</v>
      </c>
      <c r="AK13" s="55">
        <v>1386.9413116441442</v>
      </c>
      <c r="AL13" s="16">
        <f t="shared" si="8"/>
        <v>5.0520091478335249E-2</v>
      </c>
      <c r="AM13" s="57">
        <f t="shared" si="8"/>
        <v>5.0520091478335249E-2</v>
      </c>
      <c r="AN13" s="10"/>
    </row>
    <row r="14" spans="1:40" x14ac:dyDescent="0.2">
      <c r="A14" s="188" t="s">
        <v>75</v>
      </c>
      <c r="B14" s="188" t="s">
        <v>76</v>
      </c>
      <c r="D14" s="67">
        <v>326341</v>
      </c>
      <c r="E14" s="72">
        <v>1470.1656161463909</v>
      </c>
      <c r="F14" s="54"/>
      <c r="G14" s="87">
        <v>313350.47743773274</v>
      </c>
      <c r="H14" s="80">
        <v>1403.5128643735193</v>
      </c>
      <c r="I14" s="89"/>
      <c r="J14" s="102">
        <f t="shared" si="2"/>
        <v>4.145684623968271E-2</v>
      </c>
      <c r="K14" s="125">
        <f t="shared" si="2"/>
        <v>4.7489947163842361E-2</v>
      </c>
      <c r="L14" s="102">
        <v>2.0937926151891828E-2</v>
      </c>
      <c r="M14" s="96">
        <f>INDEX('Pace of change parameters'!$E$20:$I$20,1,$B$6)</f>
        <v>1.5057753685842057E-2</v>
      </c>
      <c r="N14" s="107">
        <f>IF(INDEX('Pace of change parameters'!$E$28:$I$28,1,$B$6)=1,(1+L14)*D14,D14)</f>
        <v>333173.90375833452</v>
      </c>
      <c r="O14" s="93">
        <f>IF(K14&lt;INDEX('Pace of change parameters'!$E$16:$I$16,1,$B$6),1,IF(K14&gt;INDEX('Pace of change parameters'!$E$17:$I$17,1,$B$6),0,(K14-INDEX('Pace of change parameters'!$E$17:$I$17,1,$B$6))/(INDEX('Pace of change parameters'!$E$16:$I$16,1,$B$6)-INDEX('Pace of change parameters'!$E$17:$I$17,1,$B$6))))</f>
        <v>0</v>
      </c>
      <c r="P14" s="56">
        <v>2.0937926151891828E-2</v>
      </c>
      <c r="Q14" s="56">
        <v>1.5057753685842057E-2</v>
      </c>
      <c r="R14" s="9">
        <f>IF(INDEX('Pace of change parameters'!$E$29:$I$29,1,$B$6)=1,D14*(1+P14),D14)</f>
        <v>333173.90375833452</v>
      </c>
      <c r="S14" s="102">
        <f>IF(P14&lt;INDEX('Pace of change parameters'!$E$22:$I$22,1,$B$6),INDEX('Pace of change parameters'!$E$22:$I$22,1,$B$6),P14)</f>
        <v>3.6600638350738075E-2</v>
      </c>
      <c r="T14" s="131">
        <v>3.06302552590898E-2</v>
      </c>
      <c r="U14" s="116">
        <f t="shared" si="3"/>
        <v>338285.28892001818</v>
      </c>
      <c r="V14" s="130">
        <f>IF(J14&gt;INDEX('Pace of change parameters'!$E$24:$I$24,1,$B$6),0,IF(J14&lt;INDEX('Pace of change parameters'!$E$23:$I$23,1,$B$6),1,(J14-INDEX('Pace of change parameters'!$E$24:$I$24,1,$B$6))/(INDEX('Pace of change parameters'!$E$23:$I$23,1,$B$6)-INDEX('Pace of change parameters'!$E$24:$I$24,1,$B$6))))</f>
        <v>1</v>
      </c>
      <c r="W14" s="131">
        <f>MIN(S14, S14+(INDEX('Pace of change parameters'!$E$25:$I$25,1,$B$6)-S14)*(1-V14))</f>
        <v>3.6600638350738075E-2</v>
      </c>
      <c r="X14" s="131">
        <v>3.06302552590898E-2</v>
      </c>
      <c r="Y14" s="107">
        <f t="shared" si="4"/>
        <v>338285.28892001818</v>
      </c>
      <c r="Z14" s="96">
        <v>0</v>
      </c>
      <c r="AA14" s="98">
        <f t="shared" si="7"/>
        <v>325455.56611177349</v>
      </c>
      <c r="AB14" s="98">
        <f>IF(INDEX('Pace of change parameters'!$E$27:$I$27,1,$B$6)=1,MAX(AA14,Y14),Y14)</f>
        <v>338285.28892001818</v>
      </c>
      <c r="AC14" s="96">
        <f t="shared" si="5"/>
        <v>3.6600638350738013E-2</v>
      </c>
      <c r="AD14" s="142">
        <v>3.06302552590898E-2</v>
      </c>
      <c r="AE14" s="55">
        <f>IF(ROUND(AB14,0)/D14 &gt; (1+'Pace of change parameters'!$I$25), ROUND(AB14,0), ROUNDUP(AB14,0))</f>
        <v>338285</v>
      </c>
      <c r="AF14" s="55">
        <v>1515.1958701545079</v>
      </c>
      <c r="AG14" s="16">
        <f t="shared" si="6"/>
        <v>3.659975301908136E-2</v>
      </c>
      <c r="AH14" s="16">
        <f t="shared" si="6"/>
        <v>3.0629375026570482E-2</v>
      </c>
      <c r="AI14" s="55"/>
      <c r="AJ14" s="55">
        <v>325455.56611177349</v>
      </c>
      <c r="AK14" s="55">
        <v>1457.7321775761757</v>
      </c>
      <c r="AL14" s="16">
        <f t="shared" si="8"/>
        <v>3.9419924635181625E-2</v>
      </c>
      <c r="AM14" s="57">
        <f t="shared" si="8"/>
        <v>3.9419924635181847E-2</v>
      </c>
      <c r="AN14" s="10"/>
    </row>
    <row r="15" spans="1:40" x14ac:dyDescent="0.2">
      <c r="A15" s="188" t="s">
        <v>77</v>
      </c>
      <c r="B15" s="188" t="s">
        <v>78</v>
      </c>
      <c r="D15" s="67">
        <v>476123</v>
      </c>
      <c r="E15" s="72">
        <v>1465.6095038932781</v>
      </c>
      <c r="F15" s="54"/>
      <c r="G15" s="87">
        <v>455387.29135599587</v>
      </c>
      <c r="H15" s="80">
        <v>1399.1125353944979</v>
      </c>
      <c r="I15" s="89"/>
      <c r="J15" s="102">
        <f t="shared" si="2"/>
        <v>4.5534227760858137E-2</v>
      </c>
      <c r="K15" s="125">
        <f t="shared" si="2"/>
        <v>4.7527962773938448E-2</v>
      </c>
      <c r="L15" s="102">
        <v>1.6993372941613849E-2</v>
      </c>
      <c r="M15" s="96">
        <f>INDEX('Pace of change parameters'!$E$20:$I$20,1,$B$6)</f>
        <v>1.5057753685842057E-2</v>
      </c>
      <c r="N15" s="107">
        <f>IF(INDEX('Pace of change parameters'!$E$28:$I$28,1,$B$6)=1,(1+L15)*D15,D15)</f>
        <v>484213.93570507999</v>
      </c>
      <c r="O15" s="93">
        <f>IF(K15&lt;INDEX('Pace of change parameters'!$E$16:$I$16,1,$B$6),1,IF(K15&gt;INDEX('Pace of change parameters'!$E$17:$I$17,1,$B$6),0,(K15-INDEX('Pace of change parameters'!$E$17:$I$17,1,$B$6))/(INDEX('Pace of change parameters'!$E$16:$I$16,1,$B$6)-INDEX('Pace of change parameters'!$E$17:$I$17,1,$B$6))))</f>
        <v>0</v>
      </c>
      <c r="P15" s="56">
        <v>1.6993372941613849E-2</v>
      </c>
      <c r="Q15" s="56">
        <v>1.5057753685842057E-2</v>
      </c>
      <c r="R15" s="9">
        <f>IF(INDEX('Pace of change parameters'!$E$29:$I$29,1,$B$6)=1,D15*(1+P15),D15)</f>
        <v>484213.93570507999</v>
      </c>
      <c r="S15" s="102">
        <f>IF(P15&lt;INDEX('Pace of change parameters'!$E$22:$I$22,1,$B$6),INDEX('Pace of change parameters'!$E$22:$I$22,1,$B$6),P15)</f>
        <v>3.6600638350738075E-2</v>
      </c>
      <c r="T15" s="131">
        <v>3.4627701053877136E-2</v>
      </c>
      <c r="U15" s="116">
        <f t="shared" si="3"/>
        <v>493549.40573346842</v>
      </c>
      <c r="V15" s="130">
        <f>IF(J15&gt;INDEX('Pace of change parameters'!$E$24:$I$24,1,$B$6),0,IF(J15&lt;INDEX('Pace of change parameters'!$E$23:$I$23,1,$B$6),1,(J15-INDEX('Pace of change parameters'!$E$24:$I$24,1,$B$6))/(INDEX('Pace of change parameters'!$E$23:$I$23,1,$B$6)-INDEX('Pace of change parameters'!$E$24:$I$24,1,$B$6))))</f>
        <v>1</v>
      </c>
      <c r="W15" s="131">
        <f>MIN(S15, S15+(INDEX('Pace of change parameters'!$E$25:$I$25,1,$B$6)-S15)*(1-V15))</f>
        <v>3.6600638350738075E-2</v>
      </c>
      <c r="X15" s="131">
        <v>3.4627701053877136E-2</v>
      </c>
      <c r="Y15" s="107">
        <f t="shared" si="4"/>
        <v>493549.40573346842</v>
      </c>
      <c r="Z15" s="96">
        <v>0</v>
      </c>
      <c r="AA15" s="98">
        <f t="shared" si="7"/>
        <v>472979.42521189834</v>
      </c>
      <c r="AB15" s="98">
        <f>IF(INDEX('Pace of change parameters'!$E$27:$I$27,1,$B$6)=1,MAX(AA15,Y15),Y15)</f>
        <v>493549.40573346842</v>
      </c>
      <c r="AC15" s="96">
        <f t="shared" si="5"/>
        <v>3.6600638350738013E-2</v>
      </c>
      <c r="AD15" s="142">
        <v>3.4627701053877136E-2</v>
      </c>
      <c r="AE15" s="55">
        <f>IF(ROUND(AB15,0)/D15 &gt; (1+'Pace of change parameters'!$I$25), ROUND(AB15,0), ROUNDUP(AB15,0))</f>
        <v>493549</v>
      </c>
      <c r="AF15" s="55">
        <v>1516.358945097573</v>
      </c>
      <c r="AG15" s="16">
        <f t="shared" si="6"/>
        <v>3.6599786189703165E-2</v>
      </c>
      <c r="AH15" s="16">
        <f t="shared" si="6"/>
        <v>3.4626850514740015E-2</v>
      </c>
      <c r="AI15" s="55"/>
      <c r="AJ15" s="55">
        <v>472979.42521189834</v>
      </c>
      <c r="AK15" s="55">
        <v>1453.1618588370568</v>
      </c>
      <c r="AL15" s="16">
        <f t="shared" si="8"/>
        <v>4.3489364846866829E-2</v>
      </c>
      <c r="AM15" s="57">
        <f t="shared" si="8"/>
        <v>4.3489364846867051E-2</v>
      </c>
      <c r="AN15" s="10"/>
    </row>
    <row r="16" spans="1:40" x14ac:dyDescent="0.2">
      <c r="A16" s="188" t="s">
        <v>79</v>
      </c>
      <c r="B16" s="188" t="s">
        <v>80</v>
      </c>
      <c r="D16" s="67">
        <v>438934</v>
      </c>
      <c r="E16" s="72">
        <v>1485.8590849814345</v>
      </c>
      <c r="F16" s="54"/>
      <c r="G16" s="87">
        <v>431626.44642130187</v>
      </c>
      <c r="H16" s="80">
        <v>1458.8470815024771</v>
      </c>
      <c r="I16" s="89"/>
      <c r="J16" s="102">
        <f t="shared" si="2"/>
        <v>1.6930273015674624E-2</v>
      </c>
      <c r="K16" s="125">
        <f t="shared" si="2"/>
        <v>1.8515993774438355E-2</v>
      </c>
      <c r="L16" s="102">
        <v>1.664055458583924E-2</v>
      </c>
      <c r="M16" s="96">
        <f>INDEX('Pace of change parameters'!$E$20:$I$20,1,$B$6)</f>
        <v>1.5057753685842057E-2</v>
      </c>
      <c r="N16" s="107">
        <f>IF(INDEX('Pace of change parameters'!$E$28:$I$28,1,$B$6)=1,(1+L16)*D16,D16)</f>
        <v>446238.10518658074</v>
      </c>
      <c r="O16" s="93">
        <f>IF(K16&lt;INDEX('Pace of change parameters'!$E$16:$I$16,1,$B$6),1,IF(K16&gt;INDEX('Pace of change parameters'!$E$17:$I$17,1,$B$6),0,(K16-INDEX('Pace of change parameters'!$E$17:$I$17,1,$B$6))/(INDEX('Pace of change parameters'!$E$16:$I$16,1,$B$6)-INDEX('Pace of change parameters'!$E$17:$I$17,1,$B$6))))</f>
        <v>0</v>
      </c>
      <c r="P16" s="56">
        <v>1.664055458583924E-2</v>
      </c>
      <c r="Q16" s="56">
        <v>1.5057753685842057E-2</v>
      </c>
      <c r="R16" s="9">
        <f>IF(INDEX('Pace of change parameters'!$E$29:$I$29,1,$B$6)=1,D16*(1+P16),D16)</f>
        <v>446238.10518658074</v>
      </c>
      <c r="S16" s="102">
        <f>IF(P16&lt;INDEX('Pace of change parameters'!$E$22:$I$22,1,$B$6),INDEX('Pace of change parameters'!$E$22:$I$22,1,$B$6),P16)</f>
        <v>3.6600638350738075E-2</v>
      </c>
      <c r="T16" s="131">
        <v>3.4986761729430604E-2</v>
      </c>
      <c r="U16" s="116">
        <f t="shared" si="3"/>
        <v>454999.26459384285</v>
      </c>
      <c r="V16" s="130">
        <f>IF(J16&gt;INDEX('Pace of change parameters'!$E$24:$I$24,1,$B$6),0,IF(J16&lt;INDEX('Pace of change parameters'!$E$23:$I$23,1,$B$6),1,(J16-INDEX('Pace of change parameters'!$E$24:$I$24,1,$B$6))/(INDEX('Pace of change parameters'!$E$23:$I$23,1,$B$6)-INDEX('Pace of change parameters'!$E$24:$I$24,1,$B$6))))</f>
        <v>1</v>
      </c>
      <c r="W16" s="131">
        <f>MIN(S16, S16+(INDEX('Pace of change parameters'!$E$25:$I$25,1,$B$6)-S16)*(1-V16))</f>
        <v>3.6600638350738075E-2</v>
      </c>
      <c r="X16" s="131">
        <v>3.4986761729430604E-2</v>
      </c>
      <c r="Y16" s="107">
        <f t="shared" si="4"/>
        <v>454999.26459384285</v>
      </c>
      <c r="Z16" s="96">
        <v>0</v>
      </c>
      <c r="AA16" s="98">
        <f t="shared" si="7"/>
        <v>448300.67155960313</v>
      </c>
      <c r="AB16" s="98">
        <f>IF(INDEX('Pace of change parameters'!$E$27:$I$27,1,$B$6)=1,MAX(AA16,Y16),Y16)</f>
        <v>454999.26459384285</v>
      </c>
      <c r="AC16" s="96">
        <f t="shared" si="5"/>
        <v>3.6600638350738013E-2</v>
      </c>
      <c r="AD16" s="142">
        <v>3.4986761729430604E-2</v>
      </c>
      <c r="AE16" s="55">
        <f>IF(ROUND(AB16,0)/D16 &gt; (1+'Pace of change parameters'!$I$25), ROUND(AB16,0), ROUNDUP(AB16,0))</f>
        <v>454999</v>
      </c>
      <c r="AF16" s="55">
        <v>1537.8435884548401</v>
      </c>
      <c r="AG16" s="16">
        <f t="shared" si="6"/>
        <v>3.6600035540650833E-2</v>
      </c>
      <c r="AH16" s="16">
        <f t="shared" si="6"/>
        <v>3.4986159857854249E-2</v>
      </c>
      <c r="AI16" s="55"/>
      <c r="AJ16" s="55">
        <v>448300.67155960313</v>
      </c>
      <c r="AK16" s="55">
        <v>1515.2040190372611</v>
      </c>
      <c r="AL16" s="16">
        <f t="shared" si="8"/>
        <v>1.4941598050910665E-2</v>
      </c>
      <c r="AM16" s="57">
        <f t="shared" si="8"/>
        <v>1.4941598050910443E-2</v>
      </c>
      <c r="AN16" s="10"/>
    </row>
    <row r="17" spans="1:40" x14ac:dyDescent="0.2">
      <c r="A17" s="188" t="s">
        <v>81</v>
      </c>
      <c r="B17" s="188" t="s">
        <v>82</v>
      </c>
      <c r="D17" s="67">
        <v>253385</v>
      </c>
      <c r="E17" s="72">
        <v>1614.5801859097844</v>
      </c>
      <c r="F17" s="54"/>
      <c r="G17" s="87">
        <v>237351.58939107525</v>
      </c>
      <c r="H17" s="80">
        <v>1508.1944032407805</v>
      </c>
      <c r="I17" s="89"/>
      <c r="J17" s="102">
        <f t="shared" si="2"/>
        <v>6.7551309220462485E-2</v>
      </c>
      <c r="K17" s="125">
        <f t="shared" si="2"/>
        <v>7.0538507794753791E-2</v>
      </c>
      <c r="L17" s="102">
        <v>1.7898065948536157E-2</v>
      </c>
      <c r="M17" s="96">
        <f>INDEX('Pace of change parameters'!$E$20:$I$20,1,$B$6)</f>
        <v>1.5057753685842057E-2</v>
      </c>
      <c r="N17" s="107">
        <f>IF(INDEX('Pace of change parameters'!$E$28:$I$28,1,$B$6)=1,(1+L17)*D17,D17)</f>
        <v>257920.10144036982</v>
      </c>
      <c r="O17" s="93">
        <f>IF(K17&lt;INDEX('Pace of change parameters'!$E$16:$I$16,1,$B$6),1,IF(K17&gt;INDEX('Pace of change parameters'!$E$17:$I$17,1,$B$6),0,(K17-INDEX('Pace of change parameters'!$E$17:$I$17,1,$B$6))/(INDEX('Pace of change parameters'!$E$16:$I$16,1,$B$6)-INDEX('Pace of change parameters'!$E$17:$I$17,1,$B$6))))</f>
        <v>0</v>
      </c>
      <c r="P17" s="56">
        <v>1.7898065948536157E-2</v>
      </c>
      <c r="Q17" s="56">
        <v>1.5057753685842057E-2</v>
      </c>
      <c r="R17" s="9">
        <f>IF(INDEX('Pace of change parameters'!$E$29:$I$29,1,$B$6)=1,D17*(1+P17),D17)</f>
        <v>257920.10144036982</v>
      </c>
      <c r="S17" s="102">
        <f>IF(P17&lt;INDEX('Pace of change parameters'!$E$22:$I$22,1,$B$6),INDEX('Pace of change parameters'!$E$22:$I$22,1,$B$6),P17)</f>
        <v>3.6600638350738075E-2</v>
      </c>
      <c r="T17" s="131">
        <v>3.3708138990421022E-2</v>
      </c>
      <c r="U17" s="116">
        <f t="shared" si="3"/>
        <v>262659.05274850177</v>
      </c>
      <c r="V17" s="130">
        <f>IF(J17&gt;INDEX('Pace of change parameters'!$E$24:$I$24,1,$B$6),0,IF(J17&lt;INDEX('Pace of change parameters'!$E$23:$I$23,1,$B$6),1,(J17-INDEX('Pace of change parameters'!$E$24:$I$24,1,$B$6))/(INDEX('Pace of change parameters'!$E$23:$I$23,1,$B$6)-INDEX('Pace of change parameters'!$E$24:$I$24,1,$B$6))))</f>
        <v>0.6489738155907504</v>
      </c>
      <c r="W17" s="131">
        <f>MIN(S17, S17+(INDEX('Pace of change parameters'!$E$25:$I$25,1,$B$6)-S17)*(1-V17))</f>
        <v>2.8878062293734585E-2</v>
      </c>
      <c r="X17" s="131">
        <v>2.6007111778246106E-2</v>
      </c>
      <c r="Y17" s="107">
        <f t="shared" si="4"/>
        <v>260702.26781429793</v>
      </c>
      <c r="Z17" s="96">
        <v>0</v>
      </c>
      <c r="AA17" s="98">
        <f t="shared" si="7"/>
        <v>246520.75377211373</v>
      </c>
      <c r="AB17" s="98">
        <f>IF(INDEX('Pace of change parameters'!$E$27:$I$27,1,$B$6)=1,MAX(AA17,Y17),Y17)</f>
        <v>260702.26781429793</v>
      </c>
      <c r="AC17" s="96">
        <f t="shared" si="5"/>
        <v>2.8878062293734574E-2</v>
      </c>
      <c r="AD17" s="142">
        <v>2.6007111778246106E-2</v>
      </c>
      <c r="AE17" s="55">
        <f>IF(ROUND(AB17,0)/D17 &gt; (1+'Pace of change parameters'!$I$25), ROUND(AB17,0), ROUNDUP(AB17,0))</f>
        <v>260702</v>
      </c>
      <c r="AF17" s="55">
        <v>1656.5690515172189</v>
      </c>
      <c r="AG17" s="16">
        <f t="shared" si="6"/>
        <v>2.8877005347593521E-2</v>
      </c>
      <c r="AH17" s="16">
        <f t="shared" si="6"/>
        <v>2.600605778137588E-2</v>
      </c>
      <c r="AI17" s="55"/>
      <c r="AJ17" s="55">
        <v>246520.75377211373</v>
      </c>
      <c r="AK17" s="55">
        <v>1566.4576844657131</v>
      </c>
      <c r="AL17" s="16">
        <f t="shared" si="8"/>
        <v>5.7525567364586028E-2</v>
      </c>
      <c r="AM17" s="57">
        <f t="shared" si="8"/>
        <v>5.7525567364586028E-2</v>
      </c>
      <c r="AN17" s="10"/>
    </row>
    <row r="18" spans="1:40" x14ac:dyDescent="0.2">
      <c r="A18" s="188" t="s">
        <v>83</v>
      </c>
      <c r="B18" s="188" t="s">
        <v>84</v>
      </c>
      <c r="D18" s="67">
        <v>448164</v>
      </c>
      <c r="E18" s="72">
        <v>1571.4957679739721</v>
      </c>
      <c r="F18" s="54"/>
      <c r="G18" s="87">
        <v>399012.79473993077</v>
      </c>
      <c r="H18" s="80">
        <v>1397.8567200433242</v>
      </c>
      <c r="I18" s="89"/>
      <c r="J18" s="102">
        <f t="shared" si="2"/>
        <v>0.12318202801517941</v>
      </c>
      <c r="K18" s="125">
        <f t="shared" si="2"/>
        <v>0.12421805857560719</v>
      </c>
      <c r="L18" s="102">
        <v>1.599404969769691E-2</v>
      </c>
      <c r="M18" s="96">
        <f>INDEX('Pace of change parameters'!$E$20:$I$20,1,$B$6)</f>
        <v>1.5057753685842057E-2</v>
      </c>
      <c r="N18" s="107">
        <f>IF(INDEX('Pace of change parameters'!$E$28:$I$28,1,$B$6)=1,(1+L18)*D18,D18)</f>
        <v>455331.95728871867</v>
      </c>
      <c r="O18" s="93">
        <f>IF(K18&lt;INDEX('Pace of change parameters'!$E$16:$I$16,1,$B$6),1,IF(K18&gt;INDEX('Pace of change parameters'!$E$17:$I$17,1,$B$6),0,(K18-INDEX('Pace of change parameters'!$E$17:$I$17,1,$B$6))/(INDEX('Pace of change parameters'!$E$16:$I$16,1,$B$6)-INDEX('Pace of change parameters'!$E$17:$I$17,1,$B$6))))</f>
        <v>0</v>
      </c>
      <c r="P18" s="56">
        <v>1.599404969769691E-2</v>
      </c>
      <c r="Q18" s="56">
        <v>1.5057753685842057E-2</v>
      </c>
      <c r="R18" s="9">
        <f>IF(INDEX('Pace of change parameters'!$E$29:$I$29,1,$B$6)=1,D18*(1+P18),D18)</f>
        <v>455331.95728871867</v>
      </c>
      <c r="S18" s="102">
        <f>IF(P18&lt;INDEX('Pace of change parameters'!$E$22:$I$22,1,$B$6),INDEX('Pace of change parameters'!$E$22:$I$22,1,$B$6),P18)</f>
        <v>3.6600638350738075E-2</v>
      </c>
      <c r="T18" s="131">
        <v>3.5645352201313374E-2</v>
      </c>
      <c r="U18" s="116">
        <f t="shared" si="3"/>
        <v>464567.08848582016</v>
      </c>
      <c r="V18" s="130">
        <f>IF(J18&gt;INDEX('Pace of change parameters'!$E$24:$I$24,1,$B$6),0,IF(J18&lt;INDEX('Pace of change parameters'!$E$23:$I$23,1,$B$6),1,(J18-INDEX('Pace of change parameters'!$E$24:$I$24,1,$B$6))/(INDEX('Pace of change parameters'!$E$23:$I$23,1,$B$6)-INDEX('Pace of change parameters'!$E$24:$I$24,1,$B$6))))</f>
        <v>0</v>
      </c>
      <c r="W18" s="131">
        <f>MIN(S18, S18+(INDEX('Pace of change parameters'!$E$25:$I$25,1,$B$6)-S18)*(1-V18))</f>
        <v>1.4600638350738077E-2</v>
      </c>
      <c r="X18" s="131">
        <v>1.3665626446292434E-2</v>
      </c>
      <c r="Y18" s="107">
        <f t="shared" si="4"/>
        <v>454707.48048582015</v>
      </c>
      <c r="Z18" s="96">
        <v>0</v>
      </c>
      <c r="AA18" s="98">
        <f t="shared" si="7"/>
        <v>414427.1170728638</v>
      </c>
      <c r="AB18" s="98">
        <f>IF(INDEX('Pace of change parameters'!$E$27:$I$27,1,$B$6)=1,MAX(AA18,Y18),Y18)</f>
        <v>454707.48048582015</v>
      </c>
      <c r="AC18" s="96">
        <f t="shared" si="5"/>
        <v>1.4600638350737993E-2</v>
      </c>
      <c r="AD18" s="142">
        <v>1.3665626446292434E-2</v>
      </c>
      <c r="AE18" s="55">
        <f>IF(ROUND(AB18,0)/D18 &gt; (1+'Pace of change parameters'!$I$25), ROUND(AB18,0), ROUNDUP(AB18,0))</f>
        <v>454708</v>
      </c>
      <c r="AF18" s="55">
        <v>1592.9730621088056</v>
      </c>
      <c r="AG18" s="16">
        <f t="shared" si="6"/>
        <v>1.4601797556251794E-2</v>
      </c>
      <c r="AH18" s="16">
        <f t="shared" si="6"/>
        <v>1.3666784583532765E-2</v>
      </c>
      <c r="AI18" s="55"/>
      <c r="AJ18" s="55">
        <v>414427.1170728638</v>
      </c>
      <c r="AK18" s="55">
        <v>1451.8575298971743</v>
      </c>
      <c r="AL18" s="16">
        <f t="shared" si="8"/>
        <v>9.7196542570968214E-2</v>
      </c>
      <c r="AM18" s="57">
        <f t="shared" si="8"/>
        <v>9.7196542570967992E-2</v>
      </c>
      <c r="AN18" s="10"/>
    </row>
    <row r="19" spans="1:40" x14ac:dyDescent="0.2">
      <c r="A19" s="188" t="s">
        <v>85</v>
      </c>
      <c r="B19" s="188" t="s">
        <v>86</v>
      </c>
      <c r="D19" s="67">
        <v>231343</v>
      </c>
      <c r="E19" s="72">
        <v>1340.8778796840925</v>
      </c>
      <c r="F19" s="54"/>
      <c r="G19" s="87">
        <v>233190.81261044787</v>
      </c>
      <c r="H19" s="80">
        <v>1349.1964339638696</v>
      </c>
      <c r="I19" s="89"/>
      <c r="J19" s="102">
        <f t="shared" si="2"/>
        <v>-7.9240369282245204E-3</v>
      </c>
      <c r="K19" s="125">
        <f t="shared" si="2"/>
        <v>-6.1655620118544752E-3</v>
      </c>
      <c r="L19" s="102">
        <v>1.6856964295679511E-2</v>
      </c>
      <c r="M19" s="96">
        <f>INDEX('Pace of change parameters'!$E$20:$I$20,1,$B$6)</f>
        <v>1.5057753685842057E-2</v>
      </c>
      <c r="N19" s="107">
        <f>IF(INDEX('Pace of change parameters'!$E$28:$I$28,1,$B$6)=1,(1+L19)*D19,D19)</f>
        <v>235242.7406910554</v>
      </c>
      <c r="O19" s="93">
        <f>IF(K19&lt;INDEX('Pace of change parameters'!$E$16:$I$16,1,$B$6),1,IF(K19&gt;INDEX('Pace of change parameters'!$E$17:$I$17,1,$B$6),0,(K19-INDEX('Pace of change parameters'!$E$17:$I$17,1,$B$6))/(INDEX('Pace of change parameters'!$E$16:$I$16,1,$B$6)-INDEX('Pace of change parameters'!$E$17:$I$17,1,$B$6))))</f>
        <v>0</v>
      </c>
      <c r="P19" s="56">
        <v>1.6856964295679511E-2</v>
      </c>
      <c r="Q19" s="56">
        <v>1.5057753685842057E-2</v>
      </c>
      <c r="R19" s="9">
        <f>IF(INDEX('Pace of change parameters'!$E$29:$I$29,1,$B$6)=1,D19*(1+P19),D19)</f>
        <v>235242.7406910554</v>
      </c>
      <c r="S19" s="102">
        <f>IF(P19&lt;INDEX('Pace of change parameters'!$E$22:$I$22,1,$B$6),INDEX('Pace of change parameters'!$E$22:$I$22,1,$B$6),P19)</f>
        <v>3.6600638350738075E-2</v>
      </c>
      <c r="T19" s="131">
        <v>3.4766493596685155E-2</v>
      </c>
      <c r="U19" s="116">
        <f t="shared" si="3"/>
        <v>239810.30147797478</v>
      </c>
      <c r="V19" s="130">
        <f>IF(J19&gt;INDEX('Pace of change parameters'!$E$24:$I$24,1,$B$6),0,IF(J19&lt;INDEX('Pace of change parameters'!$E$23:$I$23,1,$B$6),1,(J19-INDEX('Pace of change parameters'!$E$24:$I$24,1,$B$6))/(INDEX('Pace of change parameters'!$E$23:$I$23,1,$B$6)-INDEX('Pace of change parameters'!$E$24:$I$24,1,$B$6))))</f>
        <v>1</v>
      </c>
      <c r="W19" s="131">
        <f>MIN(S19, S19+(INDEX('Pace of change parameters'!$E$25:$I$25,1,$B$6)-S19)*(1-V19))</f>
        <v>3.6600638350738075E-2</v>
      </c>
      <c r="X19" s="131">
        <v>3.4766493596685155E-2</v>
      </c>
      <c r="Y19" s="107">
        <f t="shared" si="4"/>
        <v>239810.30147797478</v>
      </c>
      <c r="Z19" s="96">
        <v>0</v>
      </c>
      <c r="AA19" s="98">
        <f t="shared" si="7"/>
        <v>242199.24140782226</v>
      </c>
      <c r="AB19" s="98">
        <f>IF(INDEX('Pace of change parameters'!$E$27:$I$27,1,$B$6)=1,MAX(AA19,Y19),Y19)</f>
        <v>239810.30147797478</v>
      </c>
      <c r="AC19" s="96">
        <f t="shared" si="5"/>
        <v>3.6600638350738013E-2</v>
      </c>
      <c r="AD19" s="142">
        <v>3.4766493596685155E-2</v>
      </c>
      <c r="AE19" s="55">
        <f>IF(ROUND(AB19,0)/D19 &gt; (1+'Pace of change parameters'!$I$25), ROUND(AB19,0), ROUNDUP(AB19,0))</f>
        <v>239810</v>
      </c>
      <c r="AF19" s="55">
        <v>1387.4937576094676</v>
      </c>
      <c r="AG19" s="16">
        <f t="shared" si="6"/>
        <v>3.6599335186281889E-2</v>
      </c>
      <c r="AH19" s="16">
        <f t="shared" si="6"/>
        <v>3.4765192738027473E-2</v>
      </c>
      <c r="AI19" s="55"/>
      <c r="AJ19" s="55">
        <v>242199.24140782226</v>
      </c>
      <c r="AK19" s="55">
        <v>1401.3174411037983</v>
      </c>
      <c r="AL19" s="16">
        <f t="shared" si="8"/>
        <v>-9.864776594403879E-3</v>
      </c>
      <c r="AM19" s="57">
        <f t="shared" si="8"/>
        <v>-9.864776594403879E-3</v>
      </c>
      <c r="AN19" s="10"/>
    </row>
    <row r="20" spans="1:40" x14ac:dyDescent="0.2">
      <c r="A20" s="188" t="s">
        <v>87</v>
      </c>
      <c r="B20" s="188" t="s">
        <v>88</v>
      </c>
      <c r="D20" s="67">
        <v>266291</v>
      </c>
      <c r="E20" s="72">
        <v>1549.3288302547107</v>
      </c>
      <c r="F20" s="54"/>
      <c r="G20" s="87">
        <v>272167.32634792576</v>
      </c>
      <c r="H20" s="80">
        <v>1582.9335416710103</v>
      </c>
      <c r="I20" s="89"/>
      <c r="J20" s="102">
        <f t="shared" si="2"/>
        <v>-2.1590858927767576E-2</v>
      </c>
      <c r="K20" s="125">
        <f t="shared" si="2"/>
        <v>-2.1229388683510431E-2</v>
      </c>
      <c r="L20" s="102">
        <v>1.5432763647173831E-2</v>
      </c>
      <c r="M20" s="96">
        <f>INDEX('Pace of change parameters'!$E$20:$I$20,1,$B$6)</f>
        <v>1.5057753685842057E-2</v>
      </c>
      <c r="N20" s="107">
        <f>IF(INDEX('Pace of change parameters'!$E$28:$I$28,1,$B$6)=1,(1+L20)*D20,D20)</f>
        <v>270400.60606436955</v>
      </c>
      <c r="O20" s="93">
        <f>IF(K20&lt;INDEX('Pace of change parameters'!$E$16:$I$16,1,$B$6),1,IF(K20&gt;INDEX('Pace of change parameters'!$E$17:$I$17,1,$B$6),0,(K20-INDEX('Pace of change parameters'!$E$17:$I$17,1,$B$6))/(INDEX('Pace of change parameters'!$E$16:$I$16,1,$B$6)-INDEX('Pace of change parameters'!$E$17:$I$17,1,$B$6))))</f>
        <v>0</v>
      </c>
      <c r="P20" s="56">
        <v>1.5432763647173831E-2</v>
      </c>
      <c r="Q20" s="56">
        <v>1.5057753685842057E-2</v>
      </c>
      <c r="R20" s="9">
        <f>IF(INDEX('Pace of change parameters'!$E$29:$I$29,1,$B$6)=1,D20*(1+P20),D20)</f>
        <v>270400.60606436955</v>
      </c>
      <c r="S20" s="102">
        <f>IF(P20&lt;INDEX('Pace of change parameters'!$E$22:$I$22,1,$B$6),INDEX('Pace of change parameters'!$E$22:$I$22,1,$B$6),P20)</f>
        <v>3.6600638350738075E-2</v>
      </c>
      <c r="T20" s="131">
        <v>3.6217810871439493E-2</v>
      </c>
      <c r="U20" s="116">
        <f t="shared" si="3"/>
        <v>276037.42058705637</v>
      </c>
      <c r="V20" s="130">
        <f>IF(J20&gt;INDEX('Pace of change parameters'!$E$24:$I$24,1,$B$6),0,IF(J20&lt;INDEX('Pace of change parameters'!$E$23:$I$23,1,$B$6),1,(J20-INDEX('Pace of change parameters'!$E$24:$I$24,1,$B$6))/(INDEX('Pace of change parameters'!$E$23:$I$23,1,$B$6)-INDEX('Pace of change parameters'!$E$24:$I$24,1,$B$6))))</f>
        <v>1</v>
      </c>
      <c r="W20" s="131">
        <f>MIN(S20, S20+(INDEX('Pace of change parameters'!$E$25:$I$25,1,$B$6)-S20)*(1-V20))</f>
        <v>3.6600638350738075E-2</v>
      </c>
      <c r="X20" s="131">
        <v>3.6217810871439493E-2</v>
      </c>
      <c r="Y20" s="107">
        <f t="shared" si="4"/>
        <v>276037.42058705637</v>
      </c>
      <c r="Z20" s="96">
        <v>0</v>
      </c>
      <c r="AA20" s="98">
        <f t="shared" si="7"/>
        <v>282681.46261654817</v>
      </c>
      <c r="AB20" s="98">
        <f>IF(INDEX('Pace of change parameters'!$E$27:$I$27,1,$B$6)=1,MAX(AA20,Y20),Y20)</f>
        <v>276037.42058705637</v>
      </c>
      <c r="AC20" s="96">
        <f t="shared" si="5"/>
        <v>3.6600638350738013E-2</v>
      </c>
      <c r="AD20" s="142">
        <v>3.6217810871439493E-2</v>
      </c>
      <c r="AE20" s="55">
        <f>IF(ROUND(AB20,0)/D20 &gt; (1+'Pace of change parameters'!$I$25), ROUND(AB20,0), ROUNDUP(AB20,0))</f>
        <v>276037</v>
      </c>
      <c r="AF20" s="55">
        <v>1605.4396826592872</v>
      </c>
      <c r="AG20" s="16">
        <f t="shared" si="6"/>
        <v>3.659905892425952E-2</v>
      </c>
      <c r="AH20" s="16">
        <f t="shared" si="6"/>
        <v>3.6216232028259521E-2</v>
      </c>
      <c r="AI20" s="55"/>
      <c r="AJ20" s="55">
        <v>282681.46261654817</v>
      </c>
      <c r="AK20" s="55">
        <v>1644.0840816150526</v>
      </c>
      <c r="AL20" s="16">
        <f t="shared" si="8"/>
        <v>-2.3505123240292747E-2</v>
      </c>
      <c r="AM20" s="57">
        <f t="shared" si="8"/>
        <v>-2.3505123240292747E-2</v>
      </c>
      <c r="AN20" s="10"/>
    </row>
    <row r="21" spans="1:40" x14ac:dyDescent="0.2">
      <c r="A21" s="188" t="s">
        <v>89</v>
      </c>
      <c r="B21" s="188" t="s">
        <v>90</v>
      </c>
      <c r="D21" s="67">
        <v>414993</v>
      </c>
      <c r="E21" s="72">
        <v>1343.9411217616685</v>
      </c>
      <c r="F21" s="54"/>
      <c r="G21" s="87">
        <v>428616.51339491311</v>
      </c>
      <c r="H21" s="80">
        <v>1380.1142034298384</v>
      </c>
      <c r="I21" s="89"/>
      <c r="J21" s="102">
        <f t="shared" si="2"/>
        <v>-3.1784854220865855E-2</v>
      </c>
      <c r="K21" s="125">
        <f t="shared" si="2"/>
        <v>-2.6210208965513959E-2</v>
      </c>
      <c r="L21" s="102">
        <v>2.0902102346531004E-2</v>
      </c>
      <c r="M21" s="96">
        <f>INDEX('Pace of change parameters'!$E$20:$I$20,1,$B$6)</f>
        <v>1.5057753685842057E-2</v>
      </c>
      <c r="N21" s="107">
        <f>IF(INDEX('Pace of change parameters'!$E$28:$I$28,1,$B$6)=1,(1+L21)*D21,D21)</f>
        <v>423667.22615909396</v>
      </c>
      <c r="O21" s="93">
        <f>IF(K21&lt;INDEX('Pace of change parameters'!$E$16:$I$16,1,$B$6),1,IF(K21&gt;INDEX('Pace of change parameters'!$E$17:$I$17,1,$B$6),0,(K21-INDEX('Pace of change parameters'!$E$17:$I$17,1,$B$6))/(INDEX('Pace of change parameters'!$E$16:$I$16,1,$B$6)-INDEX('Pace of change parameters'!$E$17:$I$17,1,$B$6))))</f>
        <v>0.11636782597961783</v>
      </c>
      <c r="P21" s="56">
        <v>2.2861022720542357E-2</v>
      </c>
      <c r="Q21" s="56">
        <v>1.7005459846817894E-2</v>
      </c>
      <c r="R21" s="9">
        <f>IF(INDEX('Pace of change parameters'!$E$29:$I$29,1,$B$6)=1,D21*(1+P21),D21)</f>
        <v>424480.16440186603</v>
      </c>
      <c r="S21" s="102">
        <f>IF(P21&lt;INDEX('Pace of change parameters'!$E$22:$I$22,1,$B$6),INDEX('Pace of change parameters'!$E$22:$I$22,1,$B$6),P21)</f>
        <v>3.6600638350738075E-2</v>
      </c>
      <c r="T21" s="131">
        <v>3.0666420428677066E-2</v>
      </c>
      <c r="U21" s="116">
        <f t="shared" si="3"/>
        <v>430182.00871108781</v>
      </c>
      <c r="V21" s="130">
        <f>IF(J21&gt;INDEX('Pace of change parameters'!$E$24:$I$24,1,$B$6),0,IF(J21&lt;INDEX('Pace of change parameters'!$E$23:$I$23,1,$B$6),1,(J21-INDEX('Pace of change parameters'!$E$24:$I$24,1,$B$6))/(INDEX('Pace of change parameters'!$E$23:$I$23,1,$B$6)-INDEX('Pace of change parameters'!$E$24:$I$24,1,$B$6))))</f>
        <v>1</v>
      </c>
      <c r="W21" s="131">
        <f>MIN(S21, S21+(INDEX('Pace of change parameters'!$E$25:$I$25,1,$B$6)-S21)*(1-V21))</f>
        <v>3.6600638350738075E-2</v>
      </c>
      <c r="X21" s="131">
        <v>3.0666420428677066E-2</v>
      </c>
      <c r="Y21" s="107">
        <f t="shared" si="4"/>
        <v>430182.00871108781</v>
      </c>
      <c r="Z21" s="96">
        <v>0</v>
      </c>
      <c r="AA21" s="98">
        <f t="shared" si="7"/>
        <v>445174.46136496076</v>
      </c>
      <c r="AB21" s="98">
        <f>IF(INDEX('Pace of change parameters'!$E$27:$I$27,1,$B$6)=1,MAX(AA21,Y21),Y21)</f>
        <v>430182.00871108781</v>
      </c>
      <c r="AC21" s="96">
        <f t="shared" si="5"/>
        <v>3.6600638350738013E-2</v>
      </c>
      <c r="AD21" s="142">
        <v>3.0666420428677066E-2</v>
      </c>
      <c r="AE21" s="55">
        <f>IF(ROUND(AB21,0)/D21 &gt; (1+'Pace of change parameters'!$I$25), ROUND(AB21,0), ROUNDUP(AB21,0))</f>
        <v>430182</v>
      </c>
      <c r="AF21" s="55">
        <v>1385.1549571839264</v>
      </c>
      <c r="AG21" s="16">
        <f t="shared" si="6"/>
        <v>3.6600617359810794E-2</v>
      </c>
      <c r="AH21" s="16">
        <f t="shared" si="6"/>
        <v>3.0666399557916613E-2</v>
      </c>
      <c r="AI21" s="55"/>
      <c r="AJ21" s="55">
        <v>445174.46136496076</v>
      </c>
      <c r="AK21" s="55">
        <v>1433.4295994982583</v>
      </c>
      <c r="AL21" s="16">
        <f t="shared" si="8"/>
        <v>-3.3677721132052363E-2</v>
      </c>
      <c r="AM21" s="57">
        <f t="shared" si="8"/>
        <v>-3.3677721132052363E-2</v>
      </c>
      <c r="AN21" s="10"/>
    </row>
    <row r="22" spans="1:40" x14ac:dyDescent="0.2">
      <c r="A22" s="188" t="s">
        <v>91</v>
      </c>
      <c r="B22" s="188" t="s">
        <v>92</v>
      </c>
      <c r="D22" s="67">
        <v>261457</v>
      </c>
      <c r="E22" s="72">
        <v>1281.5501318658041</v>
      </c>
      <c r="F22" s="54"/>
      <c r="G22" s="87">
        <v>272803.74671461835</v>
      </c>
      <c r="H22" s="80">
        <v>1329.9236133400664</v>
      </c>
      <c r="I22" s="89"/>
      <c r="J22" s="102">
        <f t="shared" si="2"/>
        <v>-4.1593075063181772E-2</v>
      </c>
      <c r="K22" s="125">
        <f t="shared" si="2"/>
        <v>-3.6373127741354705E-2</v>
      </c>
      <c r="L22" s="102">
        <v>2.0586248801005569E-2</v>
      </c>
      <c r="M22" s="96">
        <f>INDEX('Pace of change parameters'!$E$20:$I$20,1,$B$6)</f>
        <v>1.5057753685842057E-2</v>
      </c>
      <c r="N22" s="107">
        <f>IF(INDEX('Pace of change parameters'!$E$28:$I$28,1,$B$6)=1,(1+L22)*D22,D22)</f>
        <v>266839.41885276453</v>
      </c>
      <c r="O22" s="93">
        <f>IF(K22&lt;INDEX('Pace of change parameters'!$E$16:$I$16,1,$B$6),1,IF(K22&gt;INDEX('Pace of change parameters'!$E$17:$I$17,1,$B$6),0,(K22-INDEX('Pace of change parameters'!$E$17:$I$17,1,$B$6))/(INDEX('Pace of change parameters'!$E$16:$I$16,1,$B$6)-INDEX('Pace of change parameters'!$E$17:$I$17,1,$B$6))))</f>
        <v>0.7235624774354078</v>
      </c>
      <c r="P22" s="56">
        <v>3.2762834054426371E-2</v>
      </c>
      <c r="Q22" s="56">
        <v>2.716837862265864E-2</v>
      </c>
      <c r="R22" s="9">
        <f>IF(INDEX('Pace of change parameters'!$E$29:$I$29,1,$B$6)=1,D22*(1+P22),D22)</f>
        <v>270023.07230336813</v>
      </c>
      <c r="S22" s="102">
        <f>IF(P22&lt;INDEX('Pace of change parameters'!$E$22:$I$22,1,$B$6),INDEX('Pace of change parameters'!$E$22:$I$22,1,$B$6),P22)</f>
        <v>3.6600638350738075E-2</v>
      </c>
      <c r="T22" s="131">
        <v>3.0985393610540868E-2</v>
      </c>
      <c r="U22" s="116">
        <f t="shared" si="3"/>
        <v>271026.49310126889</v>
      </c>
      <c r="V22" s="130">
        <f>IF(J22&gt;INDEX('Pace of change parameters'!$E$24:$I$24,1,$B$6),0,IF(J22&lt;INDEX('Pace of change parameters'!$E$23:$I$23,1,$B$6),1,(J22-INDEX('Pace of change parameters'!$E$24:$I$24,1,$B$6))/(INDEX('Pace of change parameters'!$E$23:$I$23,1,$B$6)-INDEX('Pace of change parameters'!$E$24:$I$24,1,$B$6))))</f>
        <v>1</v>
      </c>
      <c r="W22" s="131">
        <f>MIN(S22, S22+(INDEX('Pace of change parameters'!$E$25:$I$25,1,$B$6)-S22)*(1-V22))</f>
        <v>3.6600638350738075E-2</v>
      </c>
      <c r="X22" s="131">
        <v>3.0985393610540868E-2</v>
      </c>
      <c r="Y22" s="107">
        <f t="shared" si="4"/>
        <v>271026.49310126889</v>
      </c>
      <c r="Z22" s="96">
        <v>0</v>
      </c>
      <c r="AA22" s="98">
        <f t="shared" si="7"/>
        <v>283342.46863262536</v>
      </c>
      <c r="AB22" s="98">
        <f>IF(INDEX('Pace of change parameters'!$E$27:$I$27,1,$B$6)=1,MAX(AA22,Y22),Y22)</f>
        <v>271026.49310126889</v>
      </c>
      <c r="AC22" s="96">
        <f t="shared" si="5"/>
        <v>3.6600638350738013E-2</v>
      </c>
      <c r="AD22" s="142">
        <v>3.0985393610540868E-2</v>
      </c>
      <c r="AE22" s="55">
        <f>IF(ROUND(AB22,0)/D22 &gt; (1+'Pace of change parameters'!$I$25), ROUND(AB22,0), ROUNDUP(AB22,0))</f>
        <v>271026</v>
      </c>
      <c r="AF22" s="55">
        <v>1321.2570632549539</v>
      </c>
      <c r="AG22" s="16">
        <f t="shared" si="6"/>
        <v>3.6598752376107768E-2</v>
      </c>
      <c r="AH22" s="16">
        <f t="shared" si="6"/>
        <v>3.0983517852197107E-2</v>
      </c>
      <c r="AI22" s="55"/>
      <c r="AJ22" s="55">
        <v>283342.46863262536</v>
      </c>
      <c r="AK22" s="55">
        <v>1381.3000892938369</v>
      </c>
      <c r="AL22" s="16">
        <f t="shared" si="8"/>
        <v>-4.3468487770516928E-2</v>
      </c>
      <c r="AM22" s="57">
        <f t="shared" si="8"/>
        <v>-4.3468487770516817E-2</v>
      </c>
      <c r="AN22" s="10"/>
    </row>
    <row r="23" spans="1:40" x14ac:dyDescent="0.2">
      <c r="A23" s="188" t="s">
        <v>93</v>
      </c>
      <c r="B23" s="188" t="s">
        <v>94</v>
      </c>
      <c r="D23" s="67">
        <v>270211</v>
      </c>
      <c r="E23" s="72">
        <v>1173.489313303764</v>
      </c>
      <c r="F23" s="54"/>
      <c r="G23" s="87">
        <v>281847.34501444967</v>
      </c>
      <c r="H23" s="80">
        <v>1218.68911663428</v>
      </c>
      <c r="I23" s="89"/>
      <c r="J23" s="102">
        <f t="shared" si="2"/>
        <v>-4.1285984133904496E-2</v>
      </c>
      <c r="K23" s="125">
        <f t="shared" si="2"/>
        <v>-3.7088870913483452E-2</v>
      </c>
      <c r="L23" s="102">
        <v>1.9501531754150481E-2</v>
      </c>
      <c r="M23" s="96">
        <f>INDEX('Pace of change parameters'!$E$20:$I$20,1,$B$6)</f>
        <v>1.5057753685842057E-2</v>
      </c>
      <c r="N23" s="107">
        <f>IF(INDEX('Pace of change parameters'!$E$28:$I$28,1,$B$6)=1,(1+L23)*D23,D23)</f>
        <v>275480.52839682077</v>
      </c>
      <c r="O23" s="93">
        <f>IF(K23&lt;INDEX('Pace of change parameters'!$E$16:$I$16,1,$B$6),1,IF(K23&gt;INDEX('Pace of change parameters'!$E$17:$I$17,1,$B$6),0,(K23-INDEX('Pace of change parameters'!$E$17:$I$17,1,$B$6))/(INDEX('Pace of change parameters'!$E$16:$I$16,1,$B$6)-INDEX('Pace of change parameters'!$E$17:$I$17,1,$B$6))))</f>
        <v>0.76632533282353643</v>
      </c>
      <c r="P23" s="56">
        <v>3.2384051873256547E-2</v>
      </c>
      <c r="Q23" s="56">
        <v>2.7884121794787387E-2</v>
      </c>
      <c r="R23" s="9">
        <f>IF(INDEX('Pace of change parameters'!$E$29:$I$29,1,$B$6)=1,D23*(1+P23),D23)</f>
        <v>278961.52704072453</v>
      </c>
      <c r="S23" s="102">
        <f>IF(P23&lt;INDEX('Pace of change parameters'!$E$22:$I$22,1,$B$6),INDEX('Pace of change parameters'!$E$22:$I$22,1,$B$6),P23)</f>
        <v>3.6600638350738075E-2</v>
      </c>
      <c r="T23" s="131">
        <v>3.2082329119390574E-2</v>
      </c>
      <c r="U23" s="116">
        <f t="shared" si="3"/>
        <v>280100.89508939127</v>
      </c>
      <c r="V23" s="130">
        <f>IF(J23&gt;INDEX('Pace of change parameters'!$E$24:$I$24,1,$B$6),0,IF(J23&lt;INDEX('Pace of change parameters'!$E$23:$I$23,1,$B$6),1,(J23-INDEX('Pace of change parameters'!$E$24:$I$24,1,$B$6))/(INDEX('Pace of change parameters'!$E$23:$I$23,1,$B$6)-INDEX('Pace of change parameters'!$E$24:$I$24,1,$B$6))))</f>
        <v>1</v>
      </c>
      <c r="W23" s="131">
        <f>MIN(S23, S23+(INDEX('Pace of change parameters'!$E$25:$I$25,1,$B$6)-S23)*(1-V23))</f>
        <v>3.6600638350738075E-2</v>
      </c>
      <c r="X23" s="131">
        <v>3.2082329119390574E-2</v>
      </c>
      <c r="Y23" s="107">
        <f t="shared" si="4"/>
        <v>280100.89508939127</v>
      </c>
      <c r="Z23" s="96">
        <v>0</v>
      </c>
      <c r="AA23" s="98">
        <f t="shared" si="7"/>
        <v>292735.43151695334</v>
      </c>
      <c r="AB23" s="98">
        <f>IF(INDEX('Pace of change parameters'!$E$27:$I$27,1,$B$6)=1,MAX(AA23,Y23),Y23)</f>
        <v>280100.89508939127</v>
      </c>
      <c r="AC23" s="96">
        <f t="shared" si="5"/>
        <v>3.6600638350738013E-2</v>
      </c>
      <c r="AD23" s="142">
        <v>3.2082329119390574E-2</v>
      </c>
      <c r="AE23" s="55">
        <f>IF(ROUND(AB23,0)/D23 &gt; (1+'Pace of change parameters'!$I$25), ROUND(AB23,0), ROUNDUP(AB23,0))</f>
        <v>280101</v>
      </c>
      <c r="AF23" s="55">
        <v>1211.1380372977362</v>
      </c>
      <c r="AG23" s="16">
        <f t="shared" si="6"/>
        <v>3.6601026605134424E-2</v>
      </c>
      <c r="AH23" s="16">
        <f t="shared" si="6"/>
        <v>3.2082715681473584E-2</v>
      </c>
      <c r="AI23" s="55"/>
      <c r="AJ23" s="55">
        <v>292735.43151695334</v>
      </c>
      <c r="AK23" s="55">
        <v>1265.7684762815868</v>
      </c>
      <c r="AL23" s="16">
        <f t="shared" si="8"/>
        <v>-4.3159898518200457E-2</v>
      </c>
      <c r="AM23" s="57">
        <f t="shared" si="8"/>
        <v>-4.3159898518200568E-2</v>
      </c>
      <c r="AN23" s="10"/>
    </row>
    <row r="24" spans="1:40" x14ac:dyDescent="0.2">
      <c r="A24" s="188" t="s">
        <v>95</v>
      </c>
      <c r="B24" s="188" t="s">
        <v>96</v>
      </c>
      <c r="D24" s="67">
        <v>246811</v>
      </c>
      <c r="E24" s="72">
        <v>1343.6787396437005</v>
      </c>
      <c r="F24" s="54"/>
      <c r="G24" s="87">
        <v>239727.02339964354</v>
      </c>
      <c r="H24" s="80">
        <v>1297.1567511542532</v>
      </c>
      <c r="I24" s="89"/>
      <c r="J24" s="102">
        <f t="shared" si="2"/>
        <v>2.9550179616366856E-2</v>
      </c>
      <c r="K24" s="125">
        <f t="shared" si="2"/>
        <v>3.5864584945536127E-2</v>
      </c>
      <c r="L24" s="102">
        <v>2.1283274516382455E-2</v>
      </c>
      <c r="M24" s="96">
        <f>INDEX('Pace of change parameters'!$E$20:$I$20,1,$B$6)</f>
        <v>1.5057753685842057E-2</v>
      </c>
      <c r="N24" s="107">
        <f>IF(INDEX('Pace of change parameters'!$E$28:$I$28,1,$B$6)=1,(1+L24)*D24,D24)</f>
        <v>252063.94626666288</v>
      </c>
      <c r="O24" s="93">
        <f>IF(K24&lt;INDEX('Pace of change parameters'!$E$16:$I$16,1,$B$6),1,IF(K24&gt;INDEX('Pace of change parameters'!$E$17:$I$17,1,$B$6),0,(K24-INDEX('Pace of change parameters'!$E$17:$I$17,1,$B$6))/(INDEX('Pace of change parameters'!$E$16:$I$16,1,$B$6)-INDEX('Pace of change parameters'!$E$17:$I$17,1,$B$6))))</f>
        <v>0</v>
      </c>
      <c r="P24" s="56">
        <v>2.1283274516382455E-2</v>
      </c>
      <c r="Q24" s="56">
        <v>1.5057753685842057E-2</v>
      </c>
      <c r="R24" s="9">
        <f>IF(INDEX('Pace of change parameters'!$E$29:$I$29,1,$B$6)=1,D24*(1+P24),D24)</f>
        <v>252063.94626666288</v>
      </c>
      <c r="S24" s="102">
        <f>IF(P24&lt;INDEX('Pace of change parameters'!$E$22:$I$22,1,$B$6),INDEX('Pace of change parameters'!$E$22:$I$22,1,$B$6),P24)</f>
        <v>3.6600638350738075E-2</v>
      </c>
      <c r="T24" s="131">
        <v>3.0281746200017112E-2</v>
      </c>
      <c r="U24" s="116">
        <f t="shared" si="3"/>
        <v>255844.44015198399</v>
      </c>
      <c r="V24" s="130">
        <f>IF(J24&gt;INDEX('Pace of change parameters'!$E$24:$I$24,1,$B$6),0,IF(J24&lt;INDEX('Pace of change parameters'!$E$23:$I$23,1,$B$6),1,(J24-INDEX('Pace of change parameters'!$E$24:$I$24,1,$B$6))/(INDEX('Pace of change parameters'!$E$23:$I$23,1,$B$6)-INDEX('Pace of change parameters'!$E$24:$I$24,1,$B$6))))</f>
        <v>1</v>
      </c>
      <c r="W24" s="131">
        <f>MIN(S24, S24+(INDEX('Pace of change parameters'!$E$25:$I$25,1,$B$6)-S24)*(1-V24))</f>
        <v>3.6600638350738075E-2</v>
      </c>
      <c r="X24" s="131">
        <v>3.0281746200017112E-2</v>
      </c>
      <c r="Y24" s="107">
        <f t="shared" si="4"/>
        <v>255844.44015198399</v>
      </c>
      <c r="Z24" s="96">
        <v>0</v>
      </c>
      <c r="AA24" s="98">
        <f t="shared" si="7"/>
        <v>248987.95352346369</v>
      </c>
      <c r="AB24" s="98">
        <f>IF(INDEX('Pace of change parameters'!$E$27:$I$27,1,$B$6)=1,MAX(AA24,Y24),Y24)</f>
        <v>255844.44015198399</v>
      </c>
      <c r="AC24" s="96">
        <f t="shared" si="5"/>
        <v>3.6600638350738013E-2</v>
      </c>
      <c r="AD24" s="142">
        <v>3.0281746200017112E-2</v>
      </c>
      <c r="AE24" s="55">
        <f>IF(ROUND(AB24,0)/D24 &gt; (1+'Pace of change parameters'!$I$25), ROUND(AB24,0), ROUNDUP(AB24,0))</f>
        <v>255844</v>
      </c>
      <c r="AF24" s="55">
        <v>1384.3652965608976</v>
      </c>
      <c r="AG24" s="16">
        <f t="shared" si="6"/>
        <v>3.6598854994307484E-2</v>
      </c>
      <c r="AH24" s="16">
        <f t="shared" si="6"/>
        <v>3.027997371453961E-2</v>
      </c>
      <c r="AI24" s="55"/>
      <c r="AJ24" s="55">
        <v>248987.95352346369</v>
      </c>
      <c r="AK24" s="55">
        <v>1347.2674056049811</v>
      </c>
      <c r="AL24" s="16">
        <f t="shared" si="8"/>
        <v>2.7535655358082334E-2</v>
      </c>
      <c r="AM24" s="57">
        <f t="shared" si="8"/>
        <v>2.7535655358082334E-2</v>
      </c>
      <c r="AN24" s="10"/>
    </row>
    <row r="25" spans="1:40" x14ac:dyDescent="0.2">
      <c r="A25" s="188" t="s">
        <v>97</v>
      </c>
      <c r="B25" s="188" t="s">
        <v>98</v>
      </c>
      <c r="D25" s="67">
        <v>763749</v>
      </c>
      <c r="E25" s="72">
        <v>1463.8512978953415</v>
      </c>
      <c r="F25" s="54"/>
      <c r="G25" s="87">
        <v>730850.41859597655</v>
      </c>
      <c r="H25" s="80">
        <v>1400.4757963713632</v>
      </c>
      <c r="I25" s="89"/>
      <c r="J25" s="102">
        <f t="shared" ref="J25:K88" si="9">D25/G25-1</f>
        <v>4.501411036641989E-2</v>
      </c>
      <c r="K25" s="125">
        <f t="shared" si="9"/>
        <v>4.5252835992013907E-2</v>
      </c>
      <c r="L25" s="102">
        <v>1.528963600672073E-2</v>
      </c>
      <c r="M25" s="96">
        <f>INDEX('Pace of change parameters'!$E$20:$I$20,1,$B$6)</f>
        <v>1.5057753685842057E-2</v>
      </c>
      <c r="N25" s="107">
        <f>IF(INDEX('Pace of change parameters'!$E$28:$I$28,1,$B$6)=1,(1+L25)*D25,D25)</f>
        <v>775426.44421049696</v>
      </c>
      <c r="O25" s="93">
        <f>IF(K25&lt;INDEX('Pace of change parameters'!$E$16:$I$16,1,$B$6),1,IF(K25&gt;INDEX('Pace of change parameters'!$E$17:$I$17,1,$B$6),0,(K25-INDEX('Pace of change parameters'!$E$17:$I$17,1,$B$6))/(INDEX('Pace of change parameters'!$E$16:$I$16,1,$B$6)-INDEX('Pace of change parameters'!$E$17:$I$17,1,$B$6))))</f>
        <v>0</v>
      </c>
      <c r="P25" s="56">
        <v>1.528963600672073E-2</v>
      </c>
      <c r="Q25" s="56">
        <v>1.5057753685842057E-2</v>
      </c>
      <c r="R25" s="9">
        <f>IF(INDEX('Pace of change parameters'!$E$29:$I$29,1,$B$6)=1,D25*(1+P25),D25)</f>
        <v>775426.44421049696</v>
      </c>
      <c r="S25" s="102">
        <f>IF(P25&lt;INDEX('Pace of change parameters'!$E$22:$I$22,1,$B$6),INDEX('Pace of change parameters'!$E$22:$I$22,1,$B$6),P25)</f>
        <v>3.6600638350738075E-2</v>
      </c>
      <c r="T25" s="131">
        <v>3.6363888803297995E-2</v>
      </c>
      <c r="U25" s="116">
        <f t="shared" si="3"/>
        <v>791702.70093973784</v>
      </c>
      <c r="V25" s="130">
        <f>IF(J25&gt;INDEX('Pace of change parameters'!$E$24:$I$24,1,$B$6),0,IF(J25&lt;INDEX('Pace of change parameters'!$E$23:$I$23,1,$B$6),1,(J25-INDEX('Pace of change parameters'!$E$24:$I$24,1,$B$6))/(INDEX('Pace of change parameters'!$E$23:$I$23,1,$B$6)-INDEX('Pace of change parameters'!$E$24:$I$24,1,$B$6))))</f>
        <v>1</v>
      </c>
      <c r="W25" s="131">
        <f>MIN(S25, S25+(INDEX('Pace of change parameters'!$E$25:$I$25,1,$B$6)-S25)*(1-V25))</f>
        <v>3.6600638350738075E-2</v>
      </c>
      <c r="X25" s="131">
        <v>3.6363888803297995E-2</v>
      </c>
      <c r="Y25" s="107">
        <f t="shared" si="4"/>
        <v>791702.70093973784</v>
      </c>
      <c r="Z25" s="96">
        <v>0</v>
      </c>
      <c r="AA25" s="98">
        <f t="shared" si="7"/>
        <v>759084.00929258589</v>
      </c>
      <c r="AB25" s="98">
        <f>IF(INDEX('Pace of change parameters'!$E$27:$I$27,1,$B$6)=1,MAX(AA25,Y25),Y25)</f>
        <v>791702.70093973784</v>
      </c>
      <c r="AC25" s="96">
        <f t="shared" si="5"/>
        <v>3.6600638350738013E-2</v>
      </c>
      <c r="AD25" s="142">
        <v>3.6363888803297995E-2</v>
      </c>
      <c r="AE25" s="55">
        <f>IF(ROUND(AB25,0)/D25 &gt; (1+'Pace of change parameters'!$I$25), ROUND(AB25,0), ROUNDUP(AB25,0))</f>
        <v>791703</v>
      </c>
      <c r="AF25" s="55">
        <v>1517.0831967841214</v>
      </c>
      <c r="AG25" s="16">
        <f t="shared" si="6"/>
        <v>3.6601029919515415E-2</v>
      </c>
      <c r="AH25" s="16">
        <f t="shared" si="6"/>
        <v>3.6364280282644934E-2</v>
      </c>
      <c r="AI25" s="55"/>
      <c r="AJ25" s="55">
        <v>759084.00929258589</v>
      </c>
      <c r="AK25" s="55">
        <v>1454.5777841505005</v>
      </c>
      <c r="AL25" s="16">
        <f t="shared" si="8"/>
        <v>4.2971516074765903E-2</v>
      </c>
      <c r="AM25" s="57">
        <f t="shared" si="8"/>
        <v>4.2971516074766125E-2</v>
      </c>
      <c r="AN25" s="10"/>
    </row>
    <row r="26" spans="1:40" x14ac:dyDescent="0.2">
      <c r="A26" s="188" t="s">
        <v>99</v>
      </c>
      <c r="B26" s="188" t="s">
        <v>100</v>
      </c>
      <c r="D26" s="67">
        <v>559635</v>
      </c>
      <c r="E26" s="72">
        <v>1482.4261752427565</v>
      </c>
      <c r="F26" s="54"/>
      <c r="G26" s="87">
        <v>531012.22630763438</v>
      </c>
      <c r="H26" s="80">
        <v>1403.50412126638</v>
      </c>
      <c r="I26" s="89"/>
      <c r="J26" s="102">
        <f t="shared" si="9"/>
        <v>5.3902287507375357E-2</v>
      </c>
      <c r="K26" s="125">
        <f t="shared" si="9"/>
        <v>5.6232149788890684E-2</v>
      </c>
      <c r="L26" s="102">
        <v>1.7301742338210913E-2</v>
      </c>
      <c r="M26" s="96">
        <f>INDEX('Pace of change parameters'!$E$20:$I$20,1,$B$6)</f>
        <v>1.5057753685842057E-2</v>
      </c>
      <c r="N26" s="107">
        <f>IF(INDEX('Pace of change parameters'!$E$28:$I$28,1,$B$6)=1,(1+L26)*D26,D26)</f>
        <v>569317.66057344468</v>
      </c>
      <c r="O26" s="93">
        <f>IF(K26&lt;INDEX('Pace of change parameters'!$E$16:$I$16,1,$B$6),1,IF(K26&gt;INDEX('Pace of change parameters'!$E$17:$I$17,1,$B$6),0,(K26-INDEX('Pace of change parameters'!$E$17:$I$17,1,$B$6))/(INDEX('Pace of change parameters'!$E$16:$I$16,1,$B$6)-INDEX('Pace of change parameters'!$E$17:$I$17,1,$B$6))))</f>
        <v>0</v>
      </c>
      <c r="P26" s="56">
        <v>1.7301742338210913E-2</v>
      </c>
      <c r="Q26" s="56">
        <v>1.5057753685842057E-2</v>
      </c>
      <c r="R26" s="9">
        <f>IF(INDEX('Pace of change parameters'!$E$29:$I$29,1,$B$6)=1,D26*(1+P26),D26)</f>
        <v>569317.66057344468</v>
      </c>
      <c r="S26" s="102">
        <f>IF(P26&lt;INDEX('Pace of change parameters'!$E$22:$I$22,1,$B$6),INDEX('Pace of change parameters'!$E$22:$I$22,1,$B$6),P26)</f>
        <v>3.6600638350738075E-2</v>
      </c>
      <c r="T26" s="131">
        <v>3.4314079729349078E-2</v>
      </c>
      <c r="U26" s="116">
        <f t="shared" si="3"/>
        <v>580117.99824341526</v>
      </c>
      <c r="V26" s="130">
        <f>IF(J26&gt;INDEX('Pace of change parameters'!$E$24:$I$24,1,$B$6),0,IF(J26&lt;INDEX('Pace of change parameters'!$E$23:$I$23,1,$B$6),1,(J26-INDEX('Pace of change parameters'!$E$24:$I$24,1,$B$6))/(INDEX('Pace of change parameters'!$E$23:$I$23,1,$B$6)-INDEX('Pace of change parameters'!$E$24:$I$24,1,$B$6))))</f>
        <v>0.92195424985249297</v>
      </c>
      <c r="W26" s="131">
        <f>MIN(S26, S26+(INDEX('Pace of change parameters'!$E$25:$I$25,1,$B$6)-S26)*(1-V26))</f>
        <v>3.4883631847492921E-2</v>
      </c>
      <c r="X26" s="131">
        <v>3.2600860640348062E-2</v>
      </c>
      <c r="Y26" s="107">
        <f t="shared" si="4"/>
        <v>579157.10130897176</v>
      </c>
      <c r="Z26" s="96">
        <v>0</v>
      </c>
      <c r="AA26" s="98">
        <f t="shared" si="7"/>
        <v>551525.83821917523</v>
      </c>
      <c r="AB26" s="98">
        <f>IF(INDEX('Pace of change parameters'!$E$27:$I$27,1,$B$6)=1,MAX(AA26,Y26),Y26)</f>
        <v>579157.10130897176</v>
      </c>
      <c r="AC26" s="96">
        <f t="shared" si="5"/>
        <v>3.4883631847492991E-2</v>
      </c>
      <c r="AD26" s="142">
        <v>3.2600860640348062E-2</v>
      </c>
      <c r="AE26" s="55">
        <f>IF(ROUND(AB26,0)/D26 &gt; (1+'Pace of change parameters'!$I$25), ROUND(AB26,0), ROUNDUP(AB26,0))</f>
        <v>579157</v>
      </c>
      <c r="AF26" s="55">
        <v>1530.7542766244337</v>
      </c>
      <c r="AG26" s="16">
        <f t="shared" si="6"/>
        <v>3.4883450820624162E-2</v>
      </c>
      <c r="AH26" s="16">
        <f t="shared" si="6"/>
        <v>3.2600680012792704E-2</v>
      </c>
      <c r="AI26" s="55"/>
      <c r="AJ26" s="55">
        <v>551525.83821917523</v>
      </c>
      <c r="AK26" s="55">
        <v>1457.7230967127705</v>
      </c>
      <c r="AL26" s="16">
        <f t="shared" si="8"/>
        <v>5.0099487396715991E-2</v>
      </c>
      <c r="AM26" s="57">
        <f t="shared" si="8"/>
        <v>5.0099487396715991E-2</v>
      </c>
      <c r="AN26" s="10"/>
    </row>
    <row r="27" spans="1:40" x14ac:dyDescent="0.2">
      <c r="A27" s="188" t="s">
        <v>101</v>
      </c>
      <c r="B27" s="188" t="s">
        <v>102</v>
      </c>
      <c r="D27" s="67">
        <v>260003</v>
      </c>
      <c r="E27" s="72">
        <v>1237.5790422328619</v>
      </c>
      <c r="F27" s="54"/>
      <c r="G27" s="87">
        <v>267917.06539605197</v>
      </c>
      <c r="H27" s="80">
        <v>1268.8327605928898</v>
      </c>
      <c r="I27" s="89"/>
      <c r="J27" s="102">
        <f t="shared" si="9"/>
        <v>-2.953923589881402E-2</v>
      </c>
      <c r="K27" s="125">
        <f t="shared" si="9"/>
        <v>-2.4631865861836633E-2</v>
      </c>
      <c r="L27" s="102">
        <v>2.0190639208373273E-2</v>
      </c>
      <c r="M27" s="96">
        <f>INDEX('Pace of change parameters'!$E$20:$I$20,1,$B$6)</f>
        <v>1.5057753685842057E-2</v>
      </c>
      <c r="N27" s="107">
        <f>IF(INDEX('Pace of change parameters'!$E$28:$I$28,1,$B$6)=1,(1+L27)*D27,D27)</f>
        <v>265252.62676609471</v>
      </c>
      <c r="O27" s="93">
        <f>IF(K27&lt;INDEX('Pace of change parameters'!$E$16:$I$16,1,$B$6),1,IF(K27&gt;INDEX('Pace of change parameters'!$E$17:$I$17,1,$B$6),0,(K27-INDEX('Pace of change parameters'!$E$17:$I$17,1,$B$6))/(INDEX('Pace of change parameters'!$E$16:$I$16,1,$B$6)-INDEX('Pace of change parameters'!$E$17:$I$17,1,$B$6))))</f>
        <v>2.2067998159167518E-2</v>
      </c>
      <c r="P27" s="56">
        <v>2.0561870039483177E-2</v>
      </c>
      <c r="Q27" s="56">
        <v>1.5427116743140568E-2</v>
      </c>
      <c r="R27" s="9">
        <f>IF(INDEX('Pace of change parameters'!$E$29:$I$29,1,$B$6)=1,D27*(1+P27),D27)</f>
        <v>265349.14789587574</v>
      </c>
      <c r="S27" s="102">
        <f>IF(P27&lt;INDEX('Pace of change parameters'!$E$22:$I$22,1,$B$6),INDEX('Pace of change parameters'!$E$22:$I$22,1,$B$6),P27)</f>
        <v>3.6600638350738075E-2</v>
      </c>
      <c r="T27" s="131">
        <v>3.138518919373956E-2</v>
      </c>
      <c r="U27" s="116">
        <f t="shared" si="3"/>
        <v>269519.27577310696</v>
      </c>
      <c r="V27" s="130">
        <f>IF(J27&gt;INDEX('Pace of change parameters'!$E$24:$I$24,1,$B$6),0,IF(J27&lt;INDEX('Pace of change parameters'!$E$23:$I$23,1,$B$6),1,(J27-INDEX('Pace of change parameters'!$E$24:$I$24,1,$B$6))/(INDEX('Pace of change parameters'!$E$23:$I$23,1,$B$6)-INDEX('Pace of change parameters'!$E$24:$I$24,1,$B$6))))</f>
        <v>1</v>
      </c>
      <c r="W27" s="131">
        <f>MIN(S27, S27+(INDEX('Pace of change parameters'!$E$25:$I$25,1,$B$6)-S27)*(1-V27))</f>
        <v>3.6600638350738075E-2</v>
      </c>
      <c r="X27" s="131">
        <v>3.138518919373956E-2</v>
      </c>
      <c r="Y27" s="107">
        <f t="shared" si="4"/>
        <v>269519.27577310696</v>
      </c>
      <c r="Z27" s="96">
        <v>0</v>
      </c>
      <c r="AA27" s="98">
        <f t="shared" si="7"/>
        <v>278267.00920474599</v>
      </c>
      <c r="AB27" s="98">
        <f>IF(INDEX('Pace of change parameters'!$E$27:$I$27,1,$B$6)=1,MAX(AA27,Y27),Y27)</f>
        <v>269519.27577310696</v>
      </c>
      <c r="AC27" s="96">
        <f t="shared" si="5"/>
        <v>3.6600638350738013E-2</v>
      </c>
      <c r="AD27" s="142">
        <v>3.138518919373956E-2</v>
      </c>
      <c r="AE27" s="55">
        <f>IF(ROUND(AB27,0)/D27 &gt; (1+'Pace of change parameters'!$I$25), ROUND(AB27,0), ROUNDUP(AB27,0))</f>
        <v>269519</v>
      </c>
      <c r="AF27" s="55">
        <v>1276.4193885772324</v>
      </c>
      <c r="AG27" s="16">
        <f t="shared" si="6"/>
        <v>3.6599577697180363E-2</v>
      </c>
      <c r="AH27" s="16">
        <f t="shared" si="6"/>
        <v>3.1384133876648512E-2</v>
      </c>
      <c r="AI27" s="55"/>
      <c r="AJ27" s="55">
        <v>278267.00920474599</v>
      </c>
      <c r="AK27" s="55">
        <v>1317.8492267719048</v>
      </c>
      <c r="AL27" s="16">
        <f t="shared" si="8"/>
        <v>-3.1437464432980233E-2</v>
      </c>
      <c r="AM27" s="57">
        <f t="shared" si="8"/>
        <v>-3.1437464432980344E-2</v>
      </c>
      <c r="AN27" s="10"/>
    </row>
    <row r="28" spans="1:40" x14ac:dyDescent="0.2">
      <c r="A28" s="188" t="s">
        <v>103</v>
      </c>
      <c r="B28" s="188" t="s">
        <v>104</v>
      </c>
      <c r="D28" s="67">
        <v>227163</v>
      </c>
      <c r="E28" s="72">
        <v>1483.756554453267</v>
      </c>
      <c r="F28" s="54"/>
      <c r="G28" s="87">
        <v>221816.47743140411</v>
      </c>
      <c r="H28" s="80">
        <v>1443.0937742709905</v>
      </c>
      <c r="I28" s="89"/>
      <c r="J28" s="102">
        <f t="shared" si="9"/>
        <v>2.4103360717416811E-2</v>
      </c>
      <c r="K28" s="125">
        <f t="shared" si="9"/>
        <v>2.8177503712687013E-2</v>
      </c>
      <c r="L28" s="102">
        <v>1.9095910961370421E-2</v>
      </c>
      <c r="M28" s="96">
        <f>INDEX('Pace of change parameters'!$E$20:$I$20,1,$B$6)</f>
        <v>1.5057753685842057E-2</v>
      </c>
      <c r="N28" s="107">
        <f>IF(INDEX('Pace of change parameters'!$E$28:$I$28,1,$B$6)=1,(1+L28)*D28,D28)</f>
        <v>231500.88442171778</v>
      </c>
      <c r="O28" s="93">
        <f>IF(K28&lt;INDEX('Pace of change parameters'!$E$16:$I$16,1,$B$6),1,IF(K28&gt;INDEX('Pace of change parameters'!$E$17:$I$17,1,$B$6),0,(K28-INDEX('Pace of change parameters'!$E$17:$I$17,1,$B$6))/(INDEX('Pace of change parameters'!$E$16:$I$16,1,$B$6)-INDEX('Pace of change parameters'!$E$17:$I$17,1,$B$6))))</f>
        <v>0</v>
      </c>
      <c r="P28" s="56">
        <v>1.9095910961370421E-2</v>
      </c>
      <c r="Q28" s="56">
        <v>1.5057753685842057E-2</v>
      </c>
      <c r="R28" s="9">
        <f>IF(INDEX('Pace of change parameters'!$E$29:$I$29,1,$B$6)=1,D28*(1+P28),D28)</f>
        <v>231500.88442171778</v>
      </c>
      <c r="S28" s="102">
        <f>IF(P28&lt;INDEX('Pace of change parameters'!$E$22:$I$22,1,$B$6),INDEX('Pace of change parameters'!$E$22:$I$22,1,$B$6),P28)</f>
        <v>3.6600638350738075E-2</v>
      </c>
      <c r="T28" s="131">
        <v>3.2493118769362672E-2</v>
      </c>
      <c r="U28" s="116">
        <f t="shared" si="3"/>
        <v>235477.31080966871</v>
      </c>
      <c r="V28" s="130">
        <f>IF(J28&gt;INDEX('Pace of change parameters'!$E$24:$I$24,1,$B$6),0,IF(J28&lt;INDEX('Pace of change parameters'!$E$23:$I$23,1,$B$6),1,(J28-INDEX('Pace of change parameters'!$E$24:$I$24,1,$B$6))/(INDEX('Pace of change parameters'!$E$23:$I$23,1,$B$6)-INDEX('Pace of change parameters'!$E$24:$I$24,1,$B$6))))</f>
        <v>1</v>
      </c>
      <c r="W28" s="131">
        <f>MIN(S28, S28+(INDEX('Pace of change parameters'!$E$25:$I$25,1,$B$6)-S28)*(1-V28))</f>
        <v>3.6600638350738075E-2</v>
      </c>
      <c r="X28" s="131">
        <v>3.2493118769362672E-2</v>
      </c>
      <c r="Y28" s="107">
        <f t="shared" si="4"/>
        <v>235477.31080966871</v>
      </c>
      <c r="Z28" s="96">
        <v>0</v>
      </c>
      <c r="AA28" s="98">
        <f t="shared" si="7"/>
        <v>230385.50260292014</v>
      </c>
      <c r="AB28" s="98">
        <f>IF(INDEX('Pace of change parameters'!$E$27:$I$27,1,$B$6)=1,MAX(AA28,Y28),Y28)</f>
        <v>235477.31080966871</v>
      </c>
      <c r="AC28" s="96">
        <f t="shared" si="5"/>
        <v>3.6600638350738013E-2</v>
      </c>
      <c r="AD28" s="142">
        <v>3.2493118769362672E-2</v>
      </c>
      <c r="AE28" s="55">
        <f>IF(ROUND(AB28,0)/D28 &gt; (1+'Pace of change parameters'!$I$25), ROUND(AB28,0), ROUNDUP(AB28,0))</f>
        <v>235477</v>
      </c>
      <c r="AF28" s="55">
        <v>1531.9664103362052</v>
      </c>
      <c r="AG28" s="16">
        <f t="shared" si="6"/>
        <v>3.6599270127617656E-2</v>
      </c>
      <c r="AH28" s="16">
        <f t="shared" si="6"/>
        <v>3.2491755967812841E-2</v>
      </c>
      <c r="AI28" s="55"/>
      <c r="AJ28" s="55">
        <v>230385.50260292014</v>
      </c>
      <c r="AK28" s="55">
        <v>1498.8421434624104</v>
      </c>
      <c r="AL28" s="16">
        <f t="shared" si="8"/>
        <v>2.2099903594434478E-2</v>
      </c>
      <c r="AM28" s="57">
        <f t="shared" si="8"/>
        <v>2.2099903594434478E-2</v>
      </c>
      <c r="AN28" s="10"/>
    </row>
    <row r="29" spans="1:40" x14ac:dyDescent="0.2">
      <c r="A29" s="188" t="s">
        <v>105</v>
      </c>
      <c r="B29" s="188" t="s">
        <v>106</v>
      </c>
      <c r="D29" s="67">
        <v>280669</v>
      </c>
      <c r="E29" s="72">
        <v>1319.4837420591255</v>
      </c>
      <c r="F29" s="54"/>
      <c r="G29" s="87">
        <v>278353.04537724546</v>
      </c>
      <c r="H29" s="80">
        <v>1306.2034218137624</v>
      </c>
      <c r="I29" s="89"/>
      <c r="J29" s="102">
        <f t="shared" si="9"/>
        <v>8.3202058005715784E-3</v>
      </c>
      <c r="K29" s="125">
        <f t="shared" si="9"/>
        <v>1.0167114879336525E-2</v>
      </c>
      <c r="L29" s="102">
        <v>1.6917003723646129E-2</v>
      </c>
      <c r="M29" s="96">
        <f>INDEX('Pace of change parameters'!$E$20:$I$20,1,$B$6)</f>
        <v>1.5057753685842057E-2</v>
      </c>
      <c r="N29" s="107">
        <f>IF(INDEX('Pace of change parameters'!$E$28:$I$28,1,$B$6)=1,(1+L29)*D29,D29)</f>
        <v>285417.07851811202</v>
      </c>
      <c r="O29" s="93">
        <f>IF(K29&lt;INDEX('Pace of change parameters'!$E$16:$I$16,1,$B$6),1,IF(K29&gt;INDEX('Pace of change parameters'!$E$17:$I$17,1,$B$6),0,(K29-INDEX('Pace of change parameters'!$E$17:$I$17,1,$B$6))/(INDEX('Pace of change parameters'!$E$16:$I$16,1,$B$6)-INDEX('Pace of change parameters'!$E$17:$I$17,1,$B$6))))</f>
        <v>0</v>
      </c>
      <c r="P29" s="56">
        <v>1.6917003723646129E-2</v>
      </c>
      <c r="Q29" s="56">
        <v>1.5057753685842057E-2</v>
      </c>
      <c r="R29" s="9">
        <f>IF(INDEX('Pace of change parameters'!$E$29:$I$29,1,$B$6)=1,D29*(1+P29),D29)</f>
        <v>285417.07851811202</v>
      </c>
      <c r="S29" s="102">
        <f>IF(P29&lt;INDEX('Pace of change parameters'!$E$22:$I$22,1,$B$6),INDEX('Pace of change parameters'!$E$22:$I$22,1,$B$6),P29)</f>
        <v>3.6600638350738075E-2</v>
      </c>
      <c r="T29" s="131">
        <v>3.4705400323461255E-2</v>
      </c>
      <c r="U29" s="116">
        <f t="shared" si="3"/>
        <v>290941.66456526332</v>
      </c>
      <c r="V29" s="130">
        <f>IF(J29&gt;INDEX('Pace of change parameters'!$E$24:$I$24,1,$B$6),0,IF(J29&lt;INDEX('Pace of change parameters'!$E$23:$I$23,1,$B$6),1,(J29-INDEX('Pace of change parameters'!$E$24:$I$24,1,$B$6))/(INDEX('Pace of change parameters'!$E$23:$I$23,1,$B$6)-INDEX('Pace of change parameters'!$E$24:$I$24,1,$B$6))))</f>
        <v>1</v>
      </c>
      <c r="W29" s="131">
        <f>MIN(S29, S29+(INDEX('Pace of change parameters'!$E$25:$I$25,1,$B$6)-S29)*(1-V29))</f>
        <v>3.6600638350738075E-2</v>
      </c>
      <c r="X29" s="131">
        <v>3.4705400323461255E-2</v>
      </c>
      <c r="Y29" s="107">
        <f t="shared" si="4"/>
        <v>290941.66456526332</v>
      </c>
      <c r="Z29" s="96">
        <v>0</v>
      </c>
      <c r="AA29" s="98">
        <f t="shared" si="7"/>
        <v>289106.14307326032</v>
      </c>
      <c r="AB29" s="98">
        <f>IF(INDEX('Pace of change parameters'!$E$27:$I$27,1,$B$6)=1,MAX(AA29,Y29),Y29)</f>
        <v>290941.66456526332</v>
      </c>
      <c r="AC29" s="96">
        <f t="shared" si="5"/>
        <v>3.6600638350738013E-2</v>
      </c>
      <c r="AD29" s="142">
        <v>3.4705400323461255E-2</v>
      </c>
      <c r="AE29" s="55">
        <f>IF(ROUND(AB29,0)/D29 &gt; (1+'Pace of change parameters'!$I$25), ROUND(AB29,0), ROUNDUP(AB29,0))</f>
        <v>290942</v>
      </c>
      <c r="AF29" s="55">
        <v>1365.2785276133568</v>
      </c>
      <c r="AG29" s="16">
        <f t="shared" si="6"/>
        <v>3.6601833476443746E-2</v>
      </c>
      <c r="AH29" s="16">
        <f t="shared" si="6"/>
        <v>3.4706593264094421E-2</v>
      </c>
      <c r="AI29" s="55"/>
      <c r="AJ29" s="55">
        <v>289106.14307326032</v>
      </c>
      <c r="AK29" s="55">
        <v>1356.6635595377682</v>
      </c>
      <c r="AL29" s="16">
        <f t="shared" si="8"/>
        <v>6.350113862072071E-3</v>
      </c>
      <c r="AM29" s="57">
        <f t="shared" si="8"/>
        <v>6.3501138620718489E-3</v>
      </c>
      <c r="AN29" s="10"/>
    </row>
    <row r="30" spans="1:40" x14ac:dyDescent="0.2">
      <c r="A30" s="188" t="s">
        <v>107</v>
      </c>
      <c r="B30" s="188" t="s">
        <v>108</v>
      </c>
      <c r="D30" s="67">
        <v>203162</v>
      </c>
      <c r="E30" s="72">
        <v>1549.7913660970635</v>
      </c>
      <c r="F30" s="54"/>
      <c r="G30" s="87">
        <v>194200.5918746542</v>
      </c>
      <c r="H30" s="80">
        <v>1478.3951489557651</v>
      </c>
      <c r="I30" s="89"/>
      <c r="J30" s="102">
        <f t="shared" si="9"/>
        <v>4.6145112323498383E-2</v>
      </c>
      <c r="K30" s="125">
        <f t="shared" si="9"/>
        <v>4.829305425665642E-2</v>
      </c>
      <c r="L30" s="102">
        <v>1.7141867149677248E-2</v>
      </c>
      <c r="M30" s="96">
        <f>INDEX('Pace of change parameters'!$E$20:$I$20,1,$B$6)</f>
        <v>1.5057753685842057E-2</v>
      </c>
      <c r="N30" s="107">
        <f>IF(INDEX('Pace of change parameters'!$E$28:$I$28,1,$B$6)=1,(1+L30)*D30,D30)</f>
        <v>206644.57601386274</v>
      </c>
      <c r="O30" s="93">
        <f>IF(K30&lt;INDEX('Pace of change parameters'!$E$16:$I$16,1,$B$6),1,IF(K30&gt;INDEX('Pace of change parameters'!$E$17:$I$17,1,$B$6),0,(K30-INDEX('Pace of change parameters'!$E$17:$I$17,1,$B$6))/(INDEX('Pace of change parameters'!$E$16:$I$16,1,$B$6)-INDEX('Pace of change parameters'!$E$17:$I$17,1,$B$6))))</f>
        <v>0</v>
      </c>
      <c r="P30" s="56">
        <v>1.7141867149677248E-2</v>
      </c>
      <c r="Q30" s="56">
        <v>1.5057753685842057E-2</v>
      </c>
      <c r="R30" s="9">
        <f>IF(INDEX('Pace of change parameters'!$E$29:$I$29,1,$B$6)=1,D30*(1+P30),D30)</f>
        <v>206644.57601386274</v>
      </c>
      <c r="S30" s="102">
        <f>IF(P30&lt;INDEX('Pace of change parameters'!$E$22:$I$22,1,$B$6),INDEX('Pace of change parameters'!$E$22:$I$22,1,$B$6),P30)</f>
        <v>3.6600638350738075E-2</v>
      </c>
      <c r="T30" s="131">
        <v>3.4476654060266343E-2</v>
      </c>
      <c r="U30" s="116">
        <f t="shared" si="3"/>
        <v>210597.85888861262</v>
      </c>
      <c r="V30" s="130">
        <f>IF(J30&gt;INDEX('Pace of change parameters'!$E$24:$I$24,1,$B$6),0,IF(J30&lt;INDEX('Pace of change parameters'!$E$23:$I$23,1,$B$6),1,(J30-INDEX('Pace of change parameters'!$E$24:$I$24,1,$B$6))/(INDEX('Pace of change parameters'!$E$23:$I$23,1,$B$6)-INDEX('Pace of change parameters'!$E$24:$I$24,1,$B$6))))</f>
        <v>1</v>
      </c>
      <c r="W30" s="131">
        <f>MIN(S30, S30+(INDEX('Pace of change parameters'!$E$25:$I$25,1,$B$6)-S30)*(1-V30))</f>
        <v>3.6600638350738075E-2</v>
      </c>
      <c r="X30" s="131">
        <v>3.4476654060266343E-2</v>
      </c>
      <c r="Y30" s="107">
        <f t="shared" si="4"/>
        <v>210597.85888861262</v>
      </c>
      <c r="Z30" s="96">
        <v>0</v>
      </c>
      <c r="AA30" s="98">
        <f t="shared" si="7"/>
        <v>201702.78368369976</v>
      </c>
      <c r="AB30" s="98">
        <f>IF(INDEX('Pace of change parameters'!$E$27:$I$27,1,$B$6)=1,MAX(AA30,Y30),Y30)</f>
        <v>210597.85888861262</v>
      </c>
      <c r="AC30" s="96">
        <f t="shared" si="5"/>
        <v>3.6600638350738013E-2</v>
      </c>
      <c r="AD30" s="142">
        <v>3.4476654060266343E-2</v>
      </c>
      <c r="AE30" s="55">
        <f>IF(ROUND(AB30,0)/D30 &gt; (1+'Pace of change parameters'!$I$25), ROUND(AB30,0), ROUNDUP(AB30,0))</f>
        <v>210598</v>
      </c>
      <c r="AF30" s="55">
        <v>1603.2240611333648</v>
      </c>
      <c r="AG30" s="16">
        <f t="shared" si="6"/>
        <v>3.6601332926433194E-2</v>
      </c>
      <c r="AH30" s="16">
        <f t="shared" si="6"/>
        <v>3.4477347212782616E-2</v>
      </c>
      <c r="AI30" s="55"/>
      <c r="AJ30" s="55">
        <v>201702.78368369976</v>
      </c>
      <c r="AK30" s="55">
        <v>1535.5072507777172</v>
      </c>
      <c r="AL30" s="16">
        <f t="shared" si="8"/>
        <v>4.4100612563926056E-2</v>
      </c>
      <c r="AM30" s="57">
        <f t="shared" si="8"/>
        <v>4.4100612563926278E-2</v>
      </c>
      <c r="AN30" s="10"/>
    </row>
    <row r="31" spans="1:40" x14ac:dyDescent="0.2">
      <c r="A31" s="188" t="s">
        <v>109</v>
      </c>
      <c r="B31" s="188" t="s">
        <v>110</v>
      </c>
      <c r="D31" s="67">
        <v>324713</v>
      </c>
      <c r="E31" s="72">
        <v>1414.5528699622148</v>
      </c>
      <c r="F31" s="54"/>
      <c r="G31" s="87">
        <v>332412.23146242538</v>
      </c>
      <c r="H31" s="80">
        <v>1444.2675499608667</v>
      </c>
      <c r="I31" s="89"/>
      <c r="J31" s="102">
        <f t="shared" si="9"/>
        <v>-2.3161697235246526E-2</v>
      </c>
      <c r="K31" s="125">
        <f t="shared" si="9"/>
        <v>-2.0574221167994122E-2</v>
      </c>
      <c r="L31" s="102">
        <v>1.7746466482122747E-2</v>
      </c>
      <c r="M31" s="96">
        <f>INDEX('Pace of change parameters'!$E$20:$I$20,1,$B$6)</f>
        <v>1.5057753685842057E-2</v>
      </c>
      <c r="N31" s="107">
        <f>IF(INDEX('Pace of change parameters'!$E$28:$I$28,1,$B$6)=1,(1+L31)*D31,D31)</f>
        <v>330475.50837080955</v>
      </c>
      <c r="O31" s="93">
        <f>IF(K31&lt;INDEX('Pace of change parameters'!$E$16:$I$16,1,$B$6),1,IF(K31&gt;INDEX('Pace of change parameters'!$E$17:$I$17,1,$B$6),0,(K31-INDEX('Pace of change parameters'!$E$17:$I$17,1,$B$6))/(INDEX('Pace of change parameters'!$E$16:$I$16,1,$B$6)-INDEX('Pace of change parameters'!$E$17:$I$17,1,$B$6))))</f>
        <v>0</v>
      </c>
      <c r="P31" s="56">
        <v>1.7746466482122747E-2</v>
      </c>
      <c r="Q31" s="56">
        <v>1.5057753685842057E-2</v>
      </c>
      <c r="R31" s="9">
        <f>IF(INDEX('Pace of change parameters'!$E$29:$I$29,1,$B$6)=1,D31*(1+P31),D31)</f>
        <v>330475.50837080955</v>
      </c>
      <c r="S31" s="102">
        <f>IF(P31&lt;INDEX('Pace of change parameters'!$E$22:$I$22,1,$B$6),INDEX('Pace of change parameters'!$E$22:$I$22,1,$B$6),P31)</f>
        <v>3.6600638350738075E-2</v>
      </c>
      <c r="T31" s="131">
        <v>3.3862116044096835E-2</v>
      </c>
      <c r="U31" s="116">
        <f t="shared" si="3"/>
        <v>336597.70308078319</v>
      </c>
      <c r="V31" s="130">
        <f>IF(J31&gt;INDEX('Pace of change parameters'!$E$24:$I$24,1,$B$6),0,IF(J31&lt;INDEX('Pace of change parameters'!$E$23:$I$23,1,$B$6),1,(J31-INDEX('Pace of change parameters'!$E$24:$I$24,1,$B$6))/(INDEX('Pace of change parameters'!$E$23:$I$23,1,$B$6)-INDEX('Pace of change parameters'!$E$24:$I$24,1,$B$6))))</f>
        <v>1</v>
      </c>
      <c r="W31" s="131">
        <f>MIN(S31, S31+(INDEX('Pace of change parameters'!$E$25:$I$25,1,$B$6)-S31)*(1-V31))</f>
        <v>3.6600638350738075E-2</v>
      </c>
      <c r="X31" s="131">
        <v>3.3862116044096835E-2</v>
      </c>
      <c r="Y31" s="107">
        <f t="shared" si="4"/>
        <v>336597.70308078319</v>
      </c>
      <c r="Z31" s="96">
        <v>0</v>
      </c>
      <c r="AA31" s="98">
        <f t="shared" si="7"/>
        <v>345253.69757759356</v>
      </c>
      <c r="AB31" s="98">
        <f>IF(INDEX('Pace of change parameters'!$E$27:$I$27,1,$B$6)=1,MAX(AA31,Y31),Y31)</f>
        <v>336597.70308078319</v>
      </c>
      <c r="AC31" s="96">
        <f t="shared" si="5"/>
        <v>3.6600638350738013E-2</v>
      </c>
      <c r="AD31" s="142">
        <v>3.3862116044096835E-2</v>
      </c>
      <c r="AE31" s="55">
        <f>IF(ROUND(AB31,0)/D31 &gt; (1+'Pace of change parameters'!$I$25), ROUND(AB31,0), ROUNDUP(AB31,0))</f>
        <v>336598</v>
      </c>
      <c r="AF31" s="55">
        <v>1462.4539134525771</v>
      </c>
      <c r="AG31" s="16">
        <f t="shared" si="6"/>
        <v>3.6601552755818112E-2</v>
      </c>
      <c r="AH31" s="16">
        <f t="shared" si="6"/>
        <v>3.3863028033474629E-2</v>
      </c>
      <c r="AI31" s="55"/>
      <c r="AJ31" s="55">
        <v>345253.69757759356</v>
      </c>
      <c r="AK31" s="55">
        <v>1500.0612634546974</v>
      </c>
      <c r="AL31" s="16">
        <f t="shared" si="8"/>
        <v>-2.5070542729374368E-2</v>
      </c>
      <c r="AM31" s="57">
        <f t="shared" si="8"/>
        <v>-2.5070542729374368E-2</v>
      </c>
      <c r="AN31" s="10"/>
    </row>
    <row r="32" spans="1:40" x14ac:dyDescent="0.2">
      <c r="A32" s="188" t="s">
        <v>111</v>
      </c>
      <c r="B32" s="188" t="s">
        <v>112</v>
      </c>
      <c r="D32" s="67">
        <v>275826</v>
      </c>
      <c r="E32" s="72">
        <v>1693.3530292103667</v>
      </c>
      <c r="F32" s="54"/>
      <c r="G32" s="87">
        <v>260163.26793186925</v>
      </c>
      <c r="H32" s="80">
        <v>1595.7355995565895</v>
      </c>
      <c r="I32" s="89"/>
      <c r="J32" s="102">
        <f t="shared" si="9"/>
        <v>6.0203472198974817E-2</v>
      </c>
      <c r="K32" s="125">
        <f t="shared" si="9"/>
        <v>6.1173937387185129E-2</v>
      </c>
      <c r="L32" s="102">
        <v>1.5986894402512108E-2</v>
      </c>
      <c r="M32" s="96">
        <f>INDEX('Pace of change parameters'!$E$20:$I$20,1,$B$6)</f>
        <v>1.5057753685842057E-2</v>
      </c>
      <c r="N32" s="107">
        <f>IF(INDEX('Pace of change parameters'!$E$28:$I$28,1,$B$6)=1,(1+L32)*D32,D32)</f>
        <v>280235.6011354673</v>
      </c>
      <c r="O32" s="93">
        <f>IF(K32&lt;INDEX('Pace of change parameters'!$E$16:$I$16,1,$B$6),1,IF(K32&gt;INDEX('Pace of change parameters'!$E$17:$I$17,1,$B$6),0,(K32-INDEX('Pace of change parameters'!$E$17:$I$17,1,$B$6))/(INDEX('Pace of change parameters'!$E$16:$I$16,1,$B$6)-INDEX('Pace of change parameters'!$E$17:$I$17,1,$B$6))))</f>
        <v>0</v>
      </c>
      <c r="P32" s="56">
        <v>1.5986894402512108E-2</v>
      </c>
      <c r="Q32" s="56">
        <v>1.5057753685842057E-2</v>
      </c>
      <c r="R32" s="9">
        <f>IF(INDEX('Pace of change parameters'!$E$29:$I$29,1,$B$6)=1,D32*(1+P32),D32)</f>
        <v>280235.6011354673</v>
      </c>
      <c r="S32" s="102">
        <f>IF(P32&lt;INDEX('Pace of change parameters'!$E$22:$I$22,1,$B$6),INDEX('Pace of change parameters'!$E$22:$I$22,1,$B$6),P32)</f>
        <v>3.6600638350738075E-2</v>
      </c>
      <c r="T32" s="131">
        <v>3.5652645945201789E-2</v>
      </c>
      <c r="U32" s="116">
        <f t="shared" si="3"/>
        <v>285921.40767373069</v>
      </c>
      <c r="V32" s="130">
        <f>IF(J32&gt;INDEX('Pace of change parameters'!$E$24:$I$24,1,$B$6),0,IF(J32&lt;INDEX('Pace of change parameters'!$E$23:$I$23,1,$B$6),1,(J32-INDEX('Pace of change parameters'!$E$24:$I$24,1,$B$6))/(INDEX('Pace of change parameters'!$E$23:$I$23,1,$B$6)-INDEX('Pace of change parameters'!$E$24:$I$24,1,$B$6))))</f>
        <v>0.79593055602050378</v>
      </c>
      <c r="W32" s="131">
        <f>MIN(S32, S32+(INDEX('Pace of change parameters'!$E$25:$I$25,1,$B$6)-S32)*(1-V32))</f>
        <v>3.2111110583189162E-2</v>
      </c>
      <c r="X32" s="131">
        <v>3.1167223942275113E-2</v>
      </c>
      <c r="Y32" s="107">
        <f t="shared" si="4"/>
        <v>284683.07918771874</v>
      </c>
      <c r="Z32" s="96">
        <v>0</v>
      </c>
      <c r="AA32" s="98">
        <f t="shared" si="7"/>
        <v>270213.67364305665</v>
      </c>
      <c r="AB32" s="98">
        <f>IF(INDEX('Pace of change parameters'!$E$27:$I$27,1,$B$6)=1,MAX(AA32,Y32),Y32)</f>
        <v>284683.07918771874</v>
      </c>
      <c r="AC32" s="96">
        <f t="shared" si="5"/>
        <v>3.2111110583189273E-2</v>
      </c>
      <c r="AD32" s="142">
        <v>3.1167223942275113E-2</v>
      </c>
      <c r="AE32" s="55">
        <f>IF(ROUND(AB32,0)/D32 &gt; (1+'Pace of change parameters'!$I$25), ROUND(AB32,0), ROUNDUP(AB32,0))</f>
        <v>284683</v>
      </c>
      <c r="AF32" s="55">
        <v>1746.1296565798584</v>
      </c>
      <c r="AG32" s="16">
        <f t="shared" si="6"/>
        <v>3.2110823490171247E-2</v>
      </c>
      <c r="AH32" s="16">
        <f t="shared" si="6"/>
        <v>3.1166937111809512E-2</v>
      </c>
      <c r="AI32" s="55"/>
      <c r="AJ32" s="55">
        <v>270213.67364305665</v>
      </c>
      <c r="AK32" s="55">
        <v>1657.3806976936889</v>
      </c>
      <c r="AL32" s="16">
        <f t="shared" si="8"/>
        <v>5.3547720816145006E-2</v>
      </c>
      <c r="AM32" s="57">
        <f t="shared" si="8"/>
        <v>5.3547720816145228E-2</v>
      </c>
      <c r="AN32" s="10"/>
    </row>
    <row r="33" spans="1:40" x14ac:dyDescent="0.2">
      <c r="A33" s="188" t="s">
        <v>113</v>
      </c>
      <c r="B33" s="188" t="s">
        <v>114</v>
      </c>
      <c r="D33" s="67">
        <v>222438</v>
      </c>
      <c r="E33" s="72">
        <v>1396.0640750156028</v>
      </c>
      <c r="F33" s="54"/>
      <c r="G33" s="87">
        <v>212029.01827118124</v>
      </c>
      <c r="H33" s="80">
        <v>1328.3292543289624</v>
      </c>
      <c r="I33" s="89"/>
      <c r="J33" s="102">
        <f t="shared" si="9"/>
        <v>4.9092250738556276E-2</v>
      </c>
      <c r="K33" s="125">
        <f t="shared" si="9"/>
        <v>5.0992493364047986E-2</v>
      </c>
      <c r="L33" s="102">
        <v>1.6896348918560289E-2</v>
      </c>
      <c r="M33" s="96">
        <f>INDEX('Pace of change parameters'!$E$20:$I$20,1,$B$6)</f>
        <v>1.5057753685842057E-2</v>
      </c>
      <c r="N33" s="107">
        <f>IF(INDEX('Pace of change parameters'!$E$28:$I$28,1,$B$6)=1,(1+L33)*D33,D33)</f>
        <v>226196.39006074672</v>
      </c>
      <c r="O33" s="93">
        <f>IF(K33&lt;INDEX('Pace of change parameters'!$E$16:$I$16,1,$B$6),1,IF(K33&gt;INDEX('Pace of change parameters'!$E$17:$I$17,1,$B$6),0,(K33-INDEX('Pace of change parameters'!$E$17:$I$17,1,$B$6))/(INDEX('Pace of change parameters'!$E$16:$I$16,1,$B$6)-INDEX('Pace of change parameters'!$E$17:$I$17,1,$B$6))))</f>
        <v>0</v>
      </c>
      <c r="P33" s="56">
        <v>1.6896348918560289E-2</v>
      </c>
      <c r="Q33" s="56">
        <v>1.5057753685842057E-2</v>
      </c>
      <c r="R33" s="9">
        <f>IF(INDEX('Pace of change parameters'!$E$29:$I$29,1,$B$6)=1,D33*(1+P33),D33)</f>
        <v>226196.39006074672</v>
      </c>
      <c r="S33" s="102">
        <f>IF(P33&lt;INDEX('Pace of change parameters'!$E$22:$I$22,1,$B$6),INDEX('Pace of change parameters'!$E$22:$I$22,1,$B$6),P33)</f>
        <v>3.6600638350738075E-2</v>
      </c>
      <c r="T33" s="131">
        <v>3.4726416859106823E-2</v>
      </c>
      <c r="U33" s="116">
        <f t="shared" si="3"/>
        <v>230579.37279346146</v>
      </c>
      <c r="V33" s="130">
        <f>IF(J33&gt;INDEX('Pace of change parameters'!$E$24:$I$24,1,$B$6),0,IF(J33&lt;INDEX('Pace of change parameters'!$E$23:$I$23,1,$B$6),1,(J33-INDEX('Pace of change parameters'!$E$24:$I$24,1,$B$6))/(INDEX('Pace of change parameters'!$E$23:$I$23,1,$B$6)-INDEX('Pace of change parameters'!$E$24:$I$24,1,$B$6))))</f>
        <v>1</v>
      </c>
      <c r="W33" s="131">
        <f>MIN(S33, S33+(INDEX('Pace of change parameters'!$E$25:$I$25,1,$B$6)-S33)*(1-V33))</f>
        <v>3.6600638350738075E-2</v>
      </c>
      <c r="X33" s="131">
        <v>3.4726416859106823E-2</v>
      </c>
      <c r="Y33" s="107">
        <f t="shared" si="4"/>
        <v>230579.37279346146</v>
      </c>
      <c r="Z33" s="96">
        <v>0</v>
      </c>
      <c r="AA33" s="98">
        <f t="shared" si="7"/>
        <v>220219.94265920128</v>
      </c>
      <c r="AB33" s="98">
        <f>IF(INDEX('Pace of change parameters'!$E$27:$I$27,1,$B$6)=1,MAX(AA33,Y33),Y33)</f>
        <v>230579.37279346146</v>
      </c>
      <c r="AC33" s="96">
        <f t="shared" si="5"/>
        <v>3.6600638350738013E-2</v>
      </c>
      <c r="AD33" s="142">
        <v>3.4726416859106823E-2</v>
      </c>
      <c r="AE33" s="55">
        <f>IF(ROUND(AB33,0)/D33 &gt; (1+'Pace of change parameters'!$I$25), ROUND(AB33,0), ROUNDUP(AB33,0))</f>
        <v>230579</v>
      </c>
      <c r="AF33" s="55">
        <v>1444.5420425528034</v>
      </c>
      <c r="AG33" s="16">
        <f t="shared" si="6"/>
        <v>3.6598962407502267E-2</v>
      </c>
      <c r="AH33" s="16">
        <f t="shared" si="6"/>
        <v>3.4724743946053405E-2</v>
      </c>
      <c r="AI33" s="55"/>
      <c r="AJ33" s="55">
        <v>220219.94265920128</v>
      </c>
      <c r="AK33" s="55">
        <v>1379.644138363788</v>
      </c>
      <c r="AL33" s="16">
        <f t="shared" si="8"/>
        <v>4.7039596939818296E-2</v>
      </c>
      <c r="AM33" s="57">
        <f t="shared" si="8"/>
        <v>4.7039596939818296E-2</v>
      </c>
      <c r="AN33" s="10"/>
    </row>
    <row r="34" spans="1:40" x14ac:dyDescent="0.2">
      <c r="A34" s="188" t="s">
        <v>115</v>
      </c>
      <c r="B34" s="188" t="s">
        <v>116</v>
      </c>
      <c r="D34" s="67">
        <v>807364</v>
      </c>
      <c r="E34" s="72">
        <v>1581.5915063622863</v>
      </c>
      <c r="F34" s="54"/>
      <c r="G34" s="87">
        <v>761601.42333531356</v>
      </c>
      <c r="H34" s="80">
        <v>1489.4180643517186</v>
      </c>
      <c r="I34" s="89"/>
      <c r="J34" s="102">
        <f t="shared" si="9"/>
        <v>6.0087304543466447E-2</v>
      </c>
      <c r="K34" s="125">
        <f t="shared" si="9"/>
        <v>6.1885540545452589E-2</v>
      </c>
      <c r="L34" s="102">
        <v>1.6779605639874351E-2</v>
      </c>
      <c r="M34" s="96">
        <f>INDEX('Pace of change parameters'!$E$20:$I$20,1,$B$6)</f>
        <v>1.5057753685842057E-2</v>
      </c>
      <c r="N34" s="107">
        <f>IF(INDEX('Pace of change parameters'!$E$28:$I$28,1,$B$6)=1,(1+L34)*D34,D34)</f>
        <v>820911.24952783156</v>
      </c>
      <c r="O34" s="93">
        <f>IF(K34&lt;INDEX('Pace of change parameters'!$E$16:$I$16,1,$B$6),1,IF(K34&gt;INDEX('Pace of change parameters'!$E$17:$I$17,1,$B$6),0,(K34-INDEX('Pace of change parameters'!$E$17:$I$17,1,$B$6))/(INDEX('Pace of change parameters'!$E$16:$I$16,1,$B$6)-INDEX('Pace of change parameters'!$E$17:$I$17,1,$B$6))))</f>
        <v>0</v>
      </c>
      <c r="P34" s="56">
        <v>1.6779605639874351E-2</v>
      </c>
      <c r="Q34" s="56">
        <v>1.5057753685842057E-2</v>
      </c>
      <c r="R34" s="9">
        <f>IF(INDEX('Pace of change parameters'!$E$29:$I$29,1,$B$6)=1,D34*(1+P34),D34)</f>
        <v>820911.24952783156</v>
      </c>
      <c r="S34" s="102">
        <f>IF(P34&lt;INDEX('Pace of change parameters'!$E$22:$I$22,1,$B$6),INDEX('Pace of change parameters'!$E$22:$I$22,1,$B$6),P34)</f>
        <v>3.6600638350738075E-2</v>
      </c>
      <c r="T34" s="131">
        <v>3.4845220731427817E-2</v>
      </c>
      <c r="U34" s="116">
        <f t="shared" si="3"/>
        <v>836914.03778140526</v>
      </c>
      <c r="V34" s="130">
        <f>IF(J34&gt;INDEX('Pace of change parameters'!$E$24:$I$24,1,$B$6),0,IF(J34&lt;INDEX('Pace of change parameters'!$E$23:$I$23,1,$B$6),1,(J34-INDEX('Pace of change parameters'!$E$24:$I$24,1,$B$6))/(INDEX('Pace of change parameters'!$E$23:$I$23,1,$B$6)-INDEX('Pace of change parameters'!$E$24:$I$24,1,$B$6))))</f>
        <v>0.79825390913067118</v>
      </c>
      <c r="W34" s="131">
        <f>MIN(S34, S34+(INDEX('Pace of change parameters'!$E$25:$I$25,1,$B$6)-S34)*(1-V34))</f>
        <v>3.2162224351612839E-2</v>
      </c>
      <c r="X34" s="131">
        <v>3.0414322905694569E-2</v>
      </c>
      <c r="Y34" s="107">
        <f t="shared" si="4"/>
        <v>833330.62210141553</v>
      </c>
      <c r="Z34" s="96">
        <v>0</v>
      </c>
      <c r="AA34" s="98">
        <f t="shared" si="7"/>
        <v>791022.96064757626</v>
      </c>
      <c r="AB34" s="98">
        <f>IF(INDEX('Pace of change parameters'!$E$27:$I$27,1,$B$6)=1,MAX(AA34,Y34),Y34)</f>
        <v>833330.62210141553</v>
      </c>
      <c r="AC34" s="96">
        <f t="shared" si="5"/>
        <v>3.2162224351612867E-2</v>
      </c>
      <c r="AD34" s="142">
        <v>3.0414322905694569E-2</v>
      </c>
      <c r="AE34" s="55">
        <f>IF(ROUND(AB34,0)/D34 &gt; (1+'Pace of change parameters'!$I$25), ROUND(AB34,0), ROUNDUP(AB34,0))</f>
        <v>833331</v>
      </c>
      <c r="AF34" s="55">
        <v>1629.6952801752093</v>
      </c>
      <c r="AG34" s="16">
        <f t="shared" si="6"/>
        <v>3.216269241630787E-2</v>
      </c>
      <c r="AH34" s="16">
        <f t="shared" si="6"/>
        <v>3.0414790177751616E-2</v>
      </c>
      <c r="AI34" s="55"/>
      <c r="AJ34" s="55">
        <v>791022.96064757626</v>
      </c>
      <c r="AK34" s="55">
        <v>1546.9559940498737</v>
      </c>
      <c r="AL34" s="16">
        <f t="shared" si="8"/>
        <v>5.3485222878723926E-2</v>
      </c>
      <c r="AM34" s="57">
        <f t="shared" si="8"/>
        <v>5.3485222878724148E-2</v>
      </c>
      <c r="AN34" s="10"/>
    </row>
    <row r="35" spans="1:40" x14ac:dyDescent="0.2">
      <c r="A35" s="188" t="s">
        <v>117</v>
      </c>
      <c r="B35" s="188" t="s">
        <v>118</v>
      </c>
      <c r="D35" s="67">
        <v>301096</v>
      </c>
      <c r="E35" s="72">
        <v>1437.5646263245503</v>
      </c>
      <c r="F35" s="54"/>
      <c r="G35" s="87">
        <v>314637.40643123235</v>
      </c>
      <c r="H35" s="80">
        <v>1493.0456016219439</v>
      </c>
      <c r="I35" s="89"/>
      <c r="J35" s="102">
        <f t="shared" si="9"/>
        <v>-4.3038132639171667E-2</v>
      </c>
      <c r="K35" s="125">
        <f t="shared" si="9"/>
        <v>-3.7159598633238478E-2</v>
      </c>
      <c r="L35" s="102">
        <v>2.1293165698114569E-2</v>
      </c>
      <c r="M35" s="96">
        <f>INDEX('Pace of change parameters'!$E$20:$I$20,1,$B$6)</f>
        <v>1.5057753685842057E-2</v>
      </c>
      <c r="N35" s="107">
        <f>IF(INDEX('Pace of change parameters'!$E$28:$I$28,1,$B$6)=1,(1+L35)*D35,D35)</f>
        <v>307507.2870190395</v>
      </c>
      <c r="O35" s="93">
        <f>IF(K35&lt;INDEX('Pace of change parameters'!$E$16:$I$16,1,$B$6),1,IF(K35&gt;INDEX('Pace of change parameters'!$E$17:$I$17,1,$B$6),0,(K35-INDEX('Pace of change parameters'!$E$17:$I$17,1,$B$6))/(INDEX('Pace of change parameters'!$E$16:$I$16,1,$B$6)-INDEX('Pace of change parameters'!$E$17:$I$17,1,$B$6))))</f>
        <v>0.77055103747513765</v>
      </c>
      <c r="P35" s="56">
        <v>3.4269487271322285E-2</v>
      </c>
      <c r="Q35" s="56">
        <v>2.7954849514542524E-2</v>
      </c>
      <c r="R35" s="9">
        <f>IF(INDEX('Pace of change parameters'!$E$29:$I$29,1,$B$6)=1,D35*(1+P35),D35)</f>
        <v>311414.40553944604</v>
      </c>
      <c r="S35" s="102">
        <f>IF(P35&lt;INDEX('Pace of change parameters'!$E$22:$I$22,1,$B$6),INDEX('Pace of change parameters'!$E$22:$I$22,1,$B$6),P35)</f>
        <v>3.6600638350738075E-2</v>
      </c>
      <c r="T35" s="131">
        <v>3.0271767964257679E-2</v>
      </c>
      <c r="U35" s="116">
        <f t="shared" si="3"/>
        <v>312116.30580485379</v>
      </c>
      <c r="V35" s="130">
        <f>IF(J35&gt;INDEX('Pace of change parameters'!$E$24:$I$24,1,$B$6),0,IF(J35&lt;INDEX('Pace of change parameters'!$E$23:$I$23,1,$B$6),1,(J35-INDEX('Pace of change parameters'!$E$24:$I$24,1,$B$6))/(INDEX('Pace of change parameters'!$E$23:$I$23,1,$B$6)-INDEX('Pace of change parameters'!$E$24:$I$24,1,$B$6))))</f>
        <v>1</v>
      </c>
      <c r="W35" s="131">
        <f>MIN(S35, S35+(INDEX('Pace of change parameters'!$E$25:$I$25,1,$B$6)-S35)*(1-V35))</f>
        <v>3.6600638350738075E-2</v>
      </c>
      <c r="X35" s="131">
        <v>3.0271767964257679E-2</v>
      </c>
      <c r="Y35" s="107">
        <f t="shared" si="4"/>
        <v>312116.30580485379</v>
      </c>
      <c r="Z35" s="96">
        <v>0</v>
      </c>
      <c r="AA35" s="98">
        <f t="shared" si="7"/>
        <v>326792.21064970398</v>
      </c>
      <c r="AB35" s="98">
        <f>IF(INDEX('Pace of change parameters'!$E$27:$I$27,1,$B$6)=1,MAX(AA35,Y35),Y35)</f>
        <v>312116.30580485379</v>
      </c>
      <c r="AC35" s="96">
        <f t="shared" si="5"/>
        <v>3.6600638350738013E-2</v>
      </c>
      <c r="AD35" s="142">
        <v>3.0271767964257679E-2</v>
      </c>
      <c r="AE35" s="55">
        <f>IF(ROUND(AB35,0)/D35 &gt; (1+'Pace of change parameters'!$I$25), ROUND(AB35,0), ROUNDUP(AB35,0))</f>
        <v>312116</v>
      </c>
      <c r="AF35" s="55">
        <v>1481.0807979936903</v>
      </c>
      <c r="AG35" s="16">
        <f t="shared" si="6"/>
        <v>3.6599622711693369E-2</v>
      </c>
      <c r="AH35" s="16">
        <f t="shared" si="6"/>
        <v>3.0270758526104391E-2</v>
      </c>
      <c r="AI35" s="55"/>
      <c r="AJ35" s="55">
        <v>326792.21064970398</v>
      </c>
      <c r="AK35" s="55">
        <v>1550.7236672493102</v>
      </c>
      <c r="AL35" s="16">
        <f t="shared" si="8"/>
        <v>-4.4909915755108831E-2</v>
      </c>
      <c r="AM35" s="57">
        <f t="shared" si="8"/>
        <v>-4.4909915755108831E-2</v>
      </c>
      <c r="AN35" s="10"/>
    </row>
    <row r="36" spans="1:40" x14ac:dyDescent="0.2">
      <c r="A36" s="188" t="s">
        <v>119</v>
      </c>
      <c r="B36" s="188" t="s">
        <v>120</v>
      </c>
      <c r="D36" s="67">
        <v>341833</v>
      </c>
      <c r="E36" s="72">
        <v>1356.286521001545</v>
      </c>
      <c r="F36" s="54"/>
      <c r="G36" s="87">
        <v>340331.68003776658</v>
      </c>
      <c r="H36" s="80">
        <v>1344.7983790704877</v>
      </c>
      <c r="I36" s="89"/>
      <c r="J36" s="102">
        <f t="shared" si="9"/>
        <v>4.4113435518751132E-3</v>
      </c>
      <c r="K36" s="125">
        <f t="shared" si="9"/>
        <v>8.5426500431966534E-3</v>
      </c>
      <c r="L36" s="102">
        <v>1.9232850585922057E-2</v>
      </c>
      <c r="M36" s="96">
        <f>INDEX('Pace of change parameters'!$E$20:$I$20,1,$B$6)</f>
        <v>1.5057753685842057E-2</v>
      </c>
      <c r="N36" s="107">
        <f>IF(INDEX('Pace of change parameters'!$E$28:$I$28,1,$B$6)=1,(1+L36)*D36,D36)</f>
        <v>348407.42301433749</v>
      </c>
      <c r="O36" s="93">
        <f>IF(K36&lt;INDEX('Pace of change parameters'!$E$16:$I$16,1,$B$6),1,IF(K36&gt;INDEX('Pace of change parameters'!$E$17:$I$17,1,$B$6),0,(K36-INDEX('Pace of change parameters'!$E$17:$I$17,1,$B$6))/(INDEX('Pace of change parameters'!$E$16:$I$16,1,$B$6)-INDEX('Pace of change parameters'!$E$17:$I$17,1,$B$6))))</f>
        <v>0</v>
      </c>
      <c r="P36" s="56">
        <v>1.9232850585922057E-2</v>
      </c>
      <c r="Q36" s="56">
        <v>1.5057753685842057E-2</v>
      </c>
      <c r="R36" s="9">
        <f>IF(INDEX('Pace of change parameters'!$E$29:$I$29,1,$B$6)=1,D36*(1+P36),D36)</f>
        <v>348407.42301433749</v>
      </c>
      <c r="S36" s="102">
        <f>IF(P36&lt;INDEX('Pace of change parameters'!$E$22:$I$22,1,$B$6),INDEX('Pace of change parameters'!$E$22:$I$22,1,$B$6),P36)</f>
        <v>3.6600638350738075E-2</v>
      </c>
      <c r="T36" s="131">
        <v>3.2354397553739478E-2</v>
      </c>
      <c r="U36" s="116">
        <f t="shared" si="3"/>
        <v>354344.30600934784</v>
      </c>
      <c r="V36" s="130">
        <f>IF(J36&gt;INDEX('Pace of change parameters'!$E$24:$I$24,1,$B$6),0,IF(J36&lt;INDEX('Pace of change parameters'!$E$23:$I$23,1,$B$6),1,(J36-INDEX('Pace of change parameters'!$E$24:$I$24,1,$B$6))/(INDEX('Pace of change parameters'!$E$23:$I$23,1,$B$6)-INDEX('Pace of change parameters'!$E$24:$I$24,1,$B$6))))</f>
        <v>1</v>
      </c>
      <c r="W36" s="131">
        <f>MIN(S36, S36+(INDEX('Pace of change parameters'!$E$25:$I$25,1,$B$6)-S36)*(1-V36))</f>
        <v>3.6600638350738075E-2</v>
      </c>
      <c r="X36" s="131">
        <v>3.2354397553739478E-2</v>
      </c>
      <c r="Y36" s="107">
        <f t="shared" si="4"/>
        <v>354344.30600934784</v>
      </c>
      <c r="Z36" s="96">
        <v>0</v>
      </c>
      <c r="AA36" s="98">
        <f t="shared" si="7"/>
        <v>353479.08354303514</v>
      </c>
      <c r="AB36" s="98">
        <f>IF(INDEX('Pace of change parameters'!$E$27:$I$27,1,$B$6)=1,MAX(AA36,Y36),Y36)</f>
        <v>354344.30600934784</v>
      </c>
      <c r="AC36" s="96">
        <f t="shared" si="5"/>
        <v>3.6600638350738013E-2</v>
      </c>
      <c r="AD36" s="142">
        <v>3.2354397553739478E-2</v>
      </c>
      <c r="AE36" s="55">
        <f>IF(ROUND(AB36,0)/D36 &gt; (1+'Pace of change parameters'!$I$25), ROUND(AB36,0), ROUNDUP(AB36,0))</f>
        <v>354344</v>
      </c>
      <c r="AF36" s="55">
        <v>1400.1671451228794</v>
      </c>
      <c r="AG36" s="16">
        <f t="shared" si="6"/>
        <v>3.6599743149432706E-2</v>
      </c>
      <c r="AH36" s="16">
        <f t="shared" si="6"/>
        <v>3.2353506019458855E-2</v>
      </c>
      <c r="AI36" s="55"/>
      <c r="AJ36" s="55">
        <v>353479.08354303514</v>
      </c>
      <c r="AK36" s="55">
        <v>1396.7494843008583</v>
      </c>
      <c r="AL36" s="16">
        <f t="shared" si="8"/>
        <v>2.4468674307274174E-3</v>
      </c>
      <c r="AM36" s="57">
        <f t="shared" si="8"/>
        <v>2.4468674307274174E-3</v>
      </c>
      <c r="AN36" s="10"/>
    </row>
    <row r="37" spans="1:40" x14ac:dyDescent="0.2">
      <c r="A37" s="188" t="s">
        <v>121</v>
      </c>
      <c r="B37" s="188" t="s">
        <v>122</v>
      </c>
      <c r="D37" s="67">
        <v>390640</v>
      </c>
      <c r="E37" s="72">
        <v>1443.5601893916646</v>
      </c>
      <c r="F37" s="54"/>
      <c r="G37" s="87">
        <v>403676.07468992128</v>
      </c>
      <c r="H37" s="80">
        <v>1478.411336754933</v>
      </c>
      <c r="I37" s="89"/>
      <c r="J37" s="102">
        <f t="shared" si="9"/>
        <v>-3.2293404309221896E-2</v>
      </c>
      <c r="K37" s="125">
        <f t="shared" si="9"/>
        <v>-2.3573376702971993E-2</v>
      </c>
      <c r="L37" s="102">
        <v>2.4204463725324921E-2</v>
      </c>
      <c r="M37" s="96">
        <f>INDEX('Pace of change parameters'!$E$20:$I$20,1,$B$6)</f>
        <v>1.5057753685842057E-2</v>
      </c>
      <c r="N37" s="107">
        <f>IF(INDEX('Pace of change parameters'!$E$28:$I$28,1,$B$6)=1,(1+L37)*D37,D37)</f>
        <v>400095.2317096609</v>
      </c>
      <c r="O37" s="93">
        <f>IF(K37&lt;INDEX('Pace of change parameters'!$E$16:$I$16,1,$B$6),1,IF(K37&gt;INDEX('Pace of change parameters'!$E$17:$I$17,1,$B$6),0,(K37-INDEX('Pace of change parameters'!$E$17:$I$17,1,$B$6))/(INDEX('Pace of change parameters'!$E$16:$I$16,1,$B$6)-INDEX('Pace of change parameters'!$E$17:$I$17,1,$B$6))))</f>
        <v>0</v>
      </c>
      <c r="P37" s="56">
        <v>2.4204463725324921E-2</v>
      </c>
      <c r="Q37" s="56">
        <v>1.5057753685842057E-2</v>
      </c>
      <c r="R37" s="9">
        <f>IF(INDEX('Pace of change parameters'!$E$29:$I$29,1,$B$6)=1,D37*(1+P37),D37)</f>
        <v>400095.2317096609</v>
      </c>
      <c r="S37" s="102">
        <f>IF(P37&lt;INDEX('Pace of change parameters'!$E$22:$I$22,1,$B$6),INDEX('Pace of change parameters'!$E$22:$I$22,1,$B$6),P37)</f>
        <v>3.6600638350738075E-2</v>
      </c>
      <c r="T37" s="131">
        <v>2.7343223643473191E-2</v>
      </c>
      <c r="U37" s="116">
        <f t="shared" si="3"/>
        <v>404937.6733653323</v>
      </c>
      <c r="V37" s="130">
        <f>IF(J37&gt;INDEX('Pace of change parameters'!$E$24:$I$24,1,$B$6),0,IF(J37&lt;INDEX('Pace of change parameters'!$E$23:$I$23,1,$B$6),1,(J37-INDEX('Pace of change parameters'!$E$24:$I$24,1,$B$6))/(INDEX('Pace of change parameters'!$E$23:$I$23,1,$B$6)-INDEX('Pace of change parameters'!$E$24:$I$24,1,$B$6))))</f>
        <v>1</v>
      </c>
      <c r="W37" s="131">
        <f>MIN(S37, S37+(INDEX('Pace of change parameters'!$E$25:$I$25,1,$B$6)-S37)*(1-V37))</f>
        <v>3.6600638350738075E-2</v>
      </c>
      <c r="X37" s="131">
        <v>2.7343223643473191E-2</v>
      </c>
      <c r="Y37" s="107">
        <f t="shared" si="4"/>
        <v>404937.6733653323</v>
      </c>
      <c r="Z37" s="96">
        <v>0</v>
      </c>
      <c r="AA37" s="98">
        <f t="shared" si="7"/>
        <v>419270.54488083144</v>
      </c>
      <c r="AB37" s="98">
        <f>IF(INDEX('Pace of change parameters'!$E$27:$I$27,1,$B$6)=1,MAX(AA37,Y37),Y37)</f>
        <v>404937.6733653323</v>
      </c>
      <c r="AC37" s="96">
        <f t="shared" si="5"/>
        <v>3.6600638350738013E-2</v>
      </c>
      <c r="AD37" s="142">
        <v>2.7343223643473191E-2</v>
      </c>
      <c r="AE37" s="55">
        <f>IF(ROUND(AB37,0)/D37 &gt; (1+'Pace of change parameters'!$I$25), ROUND(AB37,0), ROUNDUP(AB37,0))</f>
        <v>404938</v>
      </c>
      <c r="AF37" s="55">
        <v>1483.0329747501783</v>
      </c>
      <c r="AG37" s="16">
        <f t="shared" si="6"/>
        <v>3.6601474503379139E-2</v>
      </c>
      <c r="AH37" s="16">
        <f t="shared" si="6"/>
        <v>2.7344052328810653E-2</v>
      </c>
      <c r="AI37" s="55"/>
      <c r="AJ37" s="55">
        <v>419270.54488083144</v>
      </c>
      <c r="AK37" s="55">
        <v>1535.524063930151</v>
      </c>
      <c r="AL37" s="16">
        <f t="shared" si="8"/>
        <v>-3.4184478389497008E-2</v>
      </c>
      <c r="AM37" s="57">
        <f t="shared" si="8"/>
        <v>-3.4184478389496897E-2</v>
      </c>
      <c r="AN37" s="10"/>
    </row>
    <row r="38" spans="1:40" x14ac:dyDescent="0.2">
      <c r="A38" s="188" t="s">
        <v>123</v>
      </c>
      <c r="B38" s="188" t="s">
        <v>124</v>
      </c>
      <c r="D38" s="67">
        <v>233581</v>
      </c>
      <c r="E38" s="72">
        <v>1278.9900845210393</v>
      </c>
      <c r="F38" s="54"/>
      <c r="G38" s="87">
        <v>241183.30142224417</v>
      </c>
      <c r="H38" s="80">
        <v>1316.0985821952904</v>
      </c>
      <c r="I38" s="89"/>
      <c r="J38" s="102">
        <f t="shared" si="9"/>
        <v>-3.1520844840475459E-2</v>
      </c>
      <c r="K38" s="125">
        <f t="shared" si="9"/>
        <v>-2.8195834397415021E-2</v>
      </c>
      <c r="L38" s="102">
        <v>1.8542679110756133E-2</v>
      </c>
      <c r="M38" s="96">
        <f>INDEX('Pace of change parameters'!$E$20:$I$20,1,$B$6)</f>
        <v>1.5057753685842057E-2</v>
      </c>
      <c r="N38" s="107">
        <f>IF(INDEX('Pace of change parameters'!$E$28:$I$28,1,$B$6)=1,(1+L38)*D38,D38)</f>
        <v>237912.21752936952</v>
      </c>
      <c r="O38" s="93">
        <f>IF(K38&lt;INDEX('Pace of change parameters'!$E$16:$I$16,1,$B$6),1,IF(K38&gt;INDEX('Pace of change parameters'!$E$17:$I$17,1,$B$6),0,(K38-INDEX('Pace of change parameters'!$E$17:$I$17,1,$B$6))/(INDEX('Pace of change parameters'!$E$16:$I$16,1,$B$6)-INDEX('Pace of change parameters'!$E$17:$I$17,1,$B$6))))</f>
        <v>0.23500118010136981</v>
      </c>
      <c r="P38" s="56">
        <v>2.2489514730593907E-2</v>
      </c>
      <c r="Q38" s="56">
        <v>1.8991085278718955E-2</v>
      </c>
      <c r="R38" s="9">
        <f>IF(INDEX('Pace of change parameters'!$E$29:$I$29,1,$B$6)=1,D38*(1+P38),D38)</f>
        <v>238834.12334028687</v>
      </c>
      <c r="S38" s="102">
        <f>IF(P38&lt;INDEX('Pace of change parameters'!$E$22:$I$22,1,$B$6),INDEX('Pace of change parameters'!$E$22:$I$22,1,$B$6),P38)</f>
        <v>3.6600638350738075E-2</v>
      </c>
      <c r="T38" s="131">
        <v>3.3053927943644812E-2</v>
      </c>
      <c r="U38" s="116">
        <f t="shared" si="3"/>
        <v>242130.21370660374</v>
      </c>
      <c r="V38" s="130">
        <f>IF(J38&gt;INDEX('Pace of change parameters'!$E$24:$I$24,1,$B$6),0,IF(J38&lt;INDEX('Pace of change parameters'!$E$23:$I$23,1,$B$6),1,(J38-INDEX('Pace of change parameters'!$E$24:$I$24,1,$B$6))/(INDEX('Pace of change parameters'!$E$23:$I$23,1,$B$6)-INDEX('Pace of change parameters'!$E$24:$I$24,1,$B$6))))</f>
        <v>1</v>
      </c>
      <c r="W38" s="131">
        <f>MIN(S38, S38+(INDEX('Pace of change parameters'!$E$25:$I$25,1,$B$6)-S38)*(1-V38))</f>
        <v>3.6600638350738075E-2</v>
      </c>
      <c r="X38" s="131">
        <v>3.3053927943644812E-2</v>
      </c>
      <c r="Y38" s="107">
        <f t="shared" si="4"/>
        <v>242130.21370660374</v>
      </c>
      <c r="Z38" s="96">
        <v>0</v>
      </c>
      <c r="AA38" s="98">
        <f t="shared" si="7"/>
        <v>250500.48923790437</v>
      </c>
      <c r="AB38" s="98">
        <f>IF(INDEX('Pace of change parameters'!$E$27:$I$27,1,$B$6)=1,MAX(AA38,Y38),Y38)</f>
        <v>242130.21370660374</v>
      </c>
      <c r="AC38" s="96">
        <f t="shared" si="5"/>
        <v>3.6600638350738013E-2</v>
      </c>
      <c r="AD38" s="142">
        <v>3.3053927943644812E-2</v>
      </c>
      <c r="AE38" s="55">
        <f>IF(ROUND(AB38,0)/D38 &gt; (1+'Pace of change parameters'!$I$25), ROUND(AB38,0), ROUNDUP(AB38,0))</f>
        <v>242130</v>
      </c>
      <c r="AF38" s="55">
        <v>1321.2645644527829</v>
      </c>
      <c r="AG38" s="16">
        <f t="shared" si="6"/>
        <v>3.6599723436409715E-2</v>
      </c>
      <c r="AH38" s="16">
        <f t="shared" si="6"/>
        <v>3.3053016159679371E-2</v>
      </c>
      <c r="AI38" s="55"/>
      <c r="AJ38" s="55">
        <v>250500.48923790437</v>
      </c>
      <c r="AK38" s="55">
        <v>1366.9409813246139</v>
      </c>
      <c r="AL38" s="16">
        <f t="shared" si="8"/>
        <v>-3.3415061437084836E-2</v>
      </c>
      <c r="AM38" s="57">
        <f t="shared" si="8"/>
        <v>-3.3415061437084836E-2</v>
      </c>
      <c r="AN38" s="10"/>
    </row>
    <row r="39" spans="1:40" x14ac:dyDescent="0.2">
      <c r="A39" s="188" t="s">
        <v>125</v>
      </c>
      <c r="B39" s="188" t="s">
        <v>126</v>
      </c>
      <c r="D39" s="67">
        <v>248491</v>
      </c>
      <c r="E39" s="72">
        <v>1401.5058925487147</v>
      </c>
      <c r="F39" s="54"/>
      <c r="G39" s="87">
        <v>242256.74994930791</v>
      </c>
      <c r="H39" s="80">
        <v>1357.5715371026401</v>
      </c>
      <c r="I39" s="89"/>
      <c r="J39" s="102">
        <f t="shared" si="9"/>
        <v>2.573406128826794E-2</v>
      </c>
      <c r="K39" s="125">
        <f t="shared" si="9"/>
        <v>3.2362460647812563E-2</v>
      </c>
      <c r="L39" s="102">
        <v>2.1617161643867622E-2</v>
      </c>
      <c r="M39" s="96">
        <f>INDEX('Pace of change parameters'!$E$20:$I$20,1,$B$6)</f>
        <v>1.5057753685842057E-2</v>
      </c>
      <c r="N39" s="107">
        <f>IF(INDEX('Pace of change parameters'!$E$28:$I$28,1,$B$6)=1,(1+L39)*D39,D39)</f>
        <v>253862.67011404631</v>
      </c>
      <c r="O39" s="93">
        <f>IF(K39&lt;INDEX('Pace of change parameters'!$E$16:$I$16,1,$B$6),1,IF(K39&gt;INDEX('Pace of change parameters'!$E$17:$I$17,1,$B$6),0,(K39-INDEX('Pace of change parameters'!$E$17:$I$17,1,$B$6))/(INDEX('Pace of change parameters'!$E$16:$I$16,1,$B$6)-INDEX('Pace of change parameters'!$E$17:$I$17,1,$B$6))))</f>
        <v>0</v>
      </c>
      <c r="P39" s="56">
        <v>2.1617161643867622E-2</v>
      </c>
      <c r="Q39" s="56">
        <v>1.5057753685842057E-2</v>
      </c>
      <c r="R39" s="9">
        <f>IF(INDEX('Pace of change parameters'!$E$29:$I$29,1,$B$6)=1,D39*(1+P39),D39)</f>
        <v>253862.67011404631</v>
      </c>
      <c r="S39" s="102">
        <f>IF(P39&lt;INDEX('Pace of change parameters'!$E$22:$I$22,1,$B$6),INDEX('Pace of change parameters'!$E$22:$I$22,1,$B$6),P39)</f>
        <v>3.6600638350738075E-2</v>
      </c>
      <c r="T39" s="131">
        <v>2.9945027294291826E-2</v>
      </c>
      <c r="U39" s="116">
        <f t="shared" si="3"/>
        <v>257585.92922441324</v>
      </c>
      <c r="V39" s="130">
        <f>IF(J39&gt;INDEX('Pace of change parameters'!$E$24:$I$24,1,$B$6),0,IF(J39&lt;INDEX('Pace of change parameters'!$E$23:$I$23,1,$B$6),1,(J39-INDEX('Pace of change parameters'!$E$24:$I$24,1,$B$6))/(INDEX('Pace of change parameters'!$E$23:$I$23,1,$B$6)-INDEX('Pace of change parameters'!$E$24:$I$24,1,$B$6))))</f>
        <v>1</v>
      </c>
      <c r="W39" s="131">
        <f>MIN(S39, S39+(INDEX('Pace of change parameters'!$E$25:$I$25,1,$B$6)-S39)*(1-V39))</f>
        <v>3.6600638350738075E-2</v>
      </c>
      <c r="X39" s="131">
        <v>2.9945027294291826E-2</v>
      </c>
      <c r="Y39" s="107">
        <f t="shared" si="4"/>
        <v>257585.92922441324</v>
      </c>
      <c r="Z39" s="96">
        <v>0</v>
      </c>
      <c r="AA39" s="98">
        <f t="shared" si="7"/>
        <v>251615.40631390215</v>
      </c>
      <c r="AB39" s="98">
        <f>IF(INDEX('Pace of change parameters'!$E$27:$I$27,1,$B$6)=1,MAX(AA39,Y39),Y39)</f>
        <v>257585.92922441324</v>
      </c>
      <c r="AC39" s="96">
        <f t="shared" si="5"/>
        <v>3.6600638350738013E-2</v>
      </c>
      <c r="AD39" s="142">
        <v>2.9945027294291826E-2</v>
      </c>
      <c r="AE39" s="55">
        <f>IF(ROUND(AB39,0)/D39 &gt; (1+'Pace of change parameters'!$I$25), ROUND(AB39,0), ROUNDUP(AB39,0))</f>
        <v>257586</v>
      </c>
      <c r="AF39" s="55">
        <v>1443.4744213702752</v>
      </c>
      <c r="AG39" s="16">
        <f t="shared" si="6"/>
        <v>3.6600923172267708E-2</v>
      </c>
      <c r="AH39" s="16">
        <f t="shared" si="6"/>
        <v>2.9945310287093019E-2</v>
      </c>
      <c r="AI39" s="55"/>
      <c r="AJ39" s="55">
        <v>251615.40631390215</v>
      </c>
      <c r="AK39" s="55">
        <v>1410.0160840915521</v>
      </c>
      <c r="AL39" s="16">
        <f t="shared" si="8"/>
        <v>2.3729046537990017E-2</v>
      </c>
      <c r="AM39" s="57">
        <f t="shared" si="8"/>
        <v>2.3729046537990239E-2</v>
      </c>
      <c r="AN39" s="10"/>
    </row>
    <row r="40" spans="1:40" x14ac:dyDescent="0.2">
      <c r="A40" s="188" t="s">
        <v>127</v>
      </c>
      <c r="B40" s="188" t="s">
        <v>128</v>
      </c>
      <c r="D40" s="67">
        <v>248075</v>
      </c>
      <c r="E40" s="72">
        <v>1599.5840002805082</v>
      </c>
      <c r="F40" s="54"/>
      <c r="G40" s="87">
        <v>233361.73106140204</v>
      </c>
      <c r="H40" s="80">
        <v>1503.9031693388076</v>
      </c>
      <c r="I40" s="89"/>
      <c r="J40" s="102">
        <f t="shared" si="9"/>
        <v>6.3049193506053536E-2</v>
      </c>
      <c r="K40" s="125">
        <f t="shared" si="9"/>
        <v>6.3621669860411734E-2</v>
      </c>
      <c r="L40" s="102">
        <v>1.5604385549958133E-2</v>
      </c>
      <c r="M40" s="96">
        <f>INDEX('Pace of change parameters'!$E$20:$I$20,1,$B$6)</f>
        <v>1.5057753685842057E-2</v>
      </c>
      <c r="N40" s="107">
        <f>IF(INDEX('Pace of change parameters'!$E$28:$I$28,1,$B$6)=1,(1+L40)*D40,D40)</f>
        <v>251946.05794530586</v>
      </c>
      <c r="O40" s="93">
        <f>IF(K40&lt;INDEX('Pace of change parameters'!$E$16:$I$16,1,$B$6),1,IF(K40&gt;INDEX('Pace of change parameters'!$E$17:$I$17,1,$B$6),0,(K40-INDEX('Pace of change parameters'!$E$17:$I$17,1,$B$6))/(INDEX('Pace of change parameters'!$E$16:$I$16,1,$B$6)-INDEX('Pace of change parameters'!$E$17:$I$17,1,$B$6))))</f>
        <v>0</v>
      </c>
      <c r="P40" s="56">
        <v>1.5604385549958133E-2</v>
      </c>
      <c r="Q40" s="56">
        <v>1.5057753685842057E-2</v>
      </c>
      <c r="R40" s="9">
        <f>IF(INDEX('Pace of change parameters'!$E$29:$I$29,1,$B$6)=1,D40*(1+P40),D40)</f>
        <v>251946.05794530586</v>
      </c>
      <c r="S40" s="102">
        <f>IF(P40&lt;INDEX('Pace of change parameters'!$E$22:$I$22,1,$B$6),INDEX('Pace of change parameters'!$E$22:$I$22,1,$B$6),P40)</f>
        <v>3.6600638350738075E-2</v>
      </c>
      <c r="T40" s="131">
        <v>3.6042705609064418E-2</v>
      </c>
      <c r="U40" s="116">
        <f t="shared" si="3"/>
        <v>257154.70335885932</v>
      </c>
      <c r="V40" s="130">
        <f>IF(J40&gt;INDEX('Pace of change parameters'!$E$24:$I$24,1,$B$6),0,IF(J40&lt;INDEX('Pace of change parameters'!$E$23:$I$23,1,$B$6),1,(J40-INDEX('Pace of change parameters'!$E$24:$I$24,1,$B$6))/(INDEX('Pace of change parameters'!$E$23:$I$23,1,$B$6)-INDEX('Pace of change parameters'!$E$24:$I$24,1,$B$6))))</f>
        <v>0.7390161298789294</v>
      </c>
      <c r="W40" s="131">
        <f>MIN(S40, S40+(INDEX('Pace of change parameters'!$E$25:$I$25,1,$B$6)-S40)*(1-V40))</f>
        <v>3.0858993208074524E-2</v>
      </c>
      <c r="X40" s="131">
        <v>3.0304150809680408E-2</v>
      </c>
      <c r="Y40" s="107">
        <f t="shared" si="4"/>
        <v>255730.34474009307</v>
      </c>
      <c r="Z40" s="96">
        <v>0</v>
      </c>
      <c r="AA40" s="98">
        <f t="shared" si="7"/>
        <v>242376.76263475348</v>
      </c>
      <c r="AB40" s="98">
        <f>IF(INDEX('Pace of change parameters'!$E$27:$I$27,1,$B$6)=1,MAX(AA40,Y40),Y40)</f>
        <v>255730.34474009307</v>
      </c>
      <c r="AC40" s="96">
        <f t="shared" si="5"/>
        <v>3.0858993208074503E-2</v>
      </c>
      <c r="AD40" s="142">
        <v>3.0304150809680408E-2</v>
      </c>
      <c r="AE40" s="55">
        <f>IF(ROUND(AB40,0)/D40 &gt; (1+'Pace of change parameters'!$I$25), ROUND(AB40,0), ROUNDUP(AB40,0))</f>
        <v>255730</v>
      </c>
      <c r="AF40" s="55">
        <v>1648.0558133750699</v>
      </c>
      <c r="AG40" s="16">
        <f t="shared" si="6"/>
        <v>3.0857603547314261E-2</v>
      </c>
      <c r="AH40" s="16">
        <f t="shared" si="6"/>
        <v>3.0302761896881636E-2</v>
      </c>
      <c r="AI40" s="55"/>
      <c r="AJ40" s="55">
        <v>242376.76263475348</v>
      </c>
      <c r="AK40" s="55">
        <v>1562.000675271712</v>
      </c>
      <c r="AL40" s="16">
        <f t="shared" si="8"/>
        <v>5.5092894302615214E-2</v>
      </c>
      <c r="AM40" s="57">
        <f t="shared" si="8"/>
        <v>5.5092894302615214E-2</v>
      </c>
      <c r="AN40" s="10"/>
    </row>
    <row r="41" spans="1:40" x14ac:dyDescent="0.2">
      <c r="A41" s="188" t="s">
        <v>129</v>
      </c>
      <c r="B41" s="188" t="s">
        <v>130</v>
      </c>
      <c r="D41" s="67">
        <v>188801</v>
      </c>
      <c r="E41" s="72">
        <v>1512.6299821491316</v>
      </c>
      <c r="F41" s="54"/>
      <c r="G41" s="87">
        <v>182097.52575169021</v>
      </c>
      <c r="H41" s="80">
        <v>1455.1629714162739</v>
      </c>
      <c r="I41" s="89"/>
      <c r="J41" s="102">
        <f t="shared" si="9"/>
        <v>3.6812549872043299E-2</v>
      </c>
      <c r="K41" s="125">
        <f t="shared" si="9"/>
        <v>3.9491803915905344E-2</v>
      </c>
      <c r="L41" s="102">
        <v>1.7680790599941876E-2</v>
      </c>
      <c r="M41" s="96">
        <f>INDEX('Pace of change parameters'!$E$20:$I$20,1,$B$6)</f>
        <v>1.5057753685842057E-2</v>
      </c>
      <c r="N41" s="107">
        <f>IF(INDEX('Pace of change parameters'!$E$28:$I$28,1,$B$6)=1,(1+L41)*D41,D41)</f>
        <v>192139.15094605961</v>
      </c>
      <c r="O41" s="93">
        <f>IF(K41&lt;INDEX('Pace of change parameters'!$E$16:$I$16,1,$B$6),1,IF(K41&gt;INDEX('Pace of change parameters'!$E$17:$I$17,1,$B$6),0,(K41-INDEX('Pace of change parameters'!$E$17:$I$17,1,$B$6))/(INDEX('Pace of change parameters'!$E$16:$I$16,1,$B$6)-INDEX('Pace of change parameters'!$E$17:$I$17,1,$B$6))))</f>
        <v>0</v>
      </c>
      <c r="P41" s="56">
        <v>1.7680790599941876E-2</v>
      </c>
      <c r="Q41" s="56">
        <v>1.5057753685842057E-2</v>
      </c>
      <c r="R41" s="9">
        <f>IF(INDEX('Pace of change parameters'!$E$29:$I$29,1,$B$6)=1,D41*(1+P41),D41)</f>
        <v>192139.15094605961</v>
      </c>
      <c r="S41" s="102">
        <f>IF(P41&lt;INDEX('Pace of change parameters'!$E$22:$I$22,1,$B$6),INDEX('Pace of change parameters'!$E$22:$I$22,1,$B$6),P41)</f>
        <v>3.6600638350738075E-2</v>
      </c>
      <c r="T41" s="131">
        <v>3.3928836185767919E-2</v>
      </c>
      <c r="U41" s="116">
        <f t="shared" si="3"/>
        <v>195711.2371212577</v>
      </c>
      <c r="V41" s="130">
        <f>IF(J41&gt;INDEX('Pace of change parameters'!$E$24:$I$24,1,$B$6),0,IF(J41&lt;INDEX('Pace of change parameters'!$E$23:$I$23,1,$B$6),1,(J41-INDEX('Pace of change parameters'!$E$24:$I$24,1,$B$6))/(INDEX('Pace of change parameters'!$E$23:$I$23,1,$B$6)-INDEX('Pace of change parameters'!$E$24:$I$24,1,$B$6))))</f>
        <v>1</v>
      </c>
      <c r="W41" s="131">
        <f>MIN(S41, S41+(INDEX('Pace of change parameters'!$E$25:$I$25,1,$B$6)-S41)*(1-V41))</f>
        <v>3.6600638350738075E-2</v>
      </c>
      <c r="X41" s="131">
        <v>3.3928836185767919E-2</v>
      </c>
      <c r="Y41" s="107">
        <f t="shared" si="4"/>
        <v>195711.2371212577</v>
      </c>
      <c r="Z41" s="96">
        <v>0</v>
      </c>
      <c r="AA41" s="98">
        <f t="shared" si="7"/>
        <v>189132.16222192073</v>
      </c>
      <c r="AB41" s="98">
        <f>IF(INDEX('Pace of change parameters'!$E$27:$I$27,1,$B$6)=1,MAX(AA41,Y41),Y41)</f>
        <v>195711.2371212577</v>
      </c>
      <c r="AC41" s="96">
        <f t="shared" si="5"/>
        <v>3.6600638350738013E-2</v>
      </c>
      <c r="AD41" s="142">
        <v>3.3928836185767919E-2</v>
      </c>
      <c r="AE41" s="55">
        <f>IF(ROUND(AB41,0)/D41 &gt; (1+'Pace of change parameters'!$I$25), ROUND(AB41,0), ROUNDUP(AB41,0))</f>
        <v>195711</v>
      </c>
      <c r="AF41" s="55">
        <v>1563.9498621589976</v>
      </c>
      <c r="AG41" s="16">
        <f t="shared" ref="AG41:AH72" si="10">AE41/D41 - 1</f>
        <v>3.6599382418525339E-2</v>
      </c>
      <c r="AH41" s="16">
        <f t="shared" si="10"/>
        <v>3.3927583490677149E-2</v>
      </c>
      <c r="AI41" s="55"/>
      <c r="AJ41" s="55">
        <v>189132.16222192073</v>
      </c>
      <c r="AK41" s="55">
        <v>1511.3775875490192</v>
      </c>
      <c r="AL41" s="16">
        <f t="shared" si="8"/>
        <v>3.4784341810463193E-2</v>
      </c>
      <c r="AM41" s="57">
        <f t="shared" si="8"/>
        <v>3.4784341810463193E-2</v>
      </c>
      <c r="AN41" s="10"/>
    </row>
    <row r="42" spans="1:40" x14ac:dyDescent="0.2">
      <c r="A42" s="188" t="s">
        <v>131</v>
      </c>
      <c r="B42" s="188" t="s">
        <v>132</v>
      </c>
      <c r="D42" s="67">
        <v>302618</v>
      </c>
      <c r="E42" s="72">
        <v>1523.3294796204186</v>
      </c>
      <c r="F42" s="54"/>
      <c r="G42" s="87">
        <v>300829.20580827782</v>
      </c>
      <c r="H42" s="80">
        <v>1508.0938591485567</v>
      </c>
      <c r="I42" s="89"/>
      <c r="J42" s="102">
        <f t="shared" si="9"/>
        <v>5.9462118610325021E-3</v>
      </c>
      <c r="K42" s="125">
        <f t="shared" si="9"/>
        <v>1.0102567807327212E-2</v>
      </c>
      <c r="L42" s="102">
        <v>1.9251756586414093E-2</v>
      </c>
      <c r="M42" s="96">
        <f>INDEX('Pace of change parameters'!$E$20:$I$20,1,$B$6)</f>
        <v>1.5057753685842057E-2</v>
      </c>
      <c r="N42" s="107">
        <f>IF(INDEX('Pace of change parameters'!$E$28:$I$28,1,$B$6)=1,(1+L42)*D42,D42)</f>
        <v>308443.92807466746</v>
      </c>
      <c r="O42" s="93">
        <f>IF(K42&lt;INDEX('Pace of change parameters'!$E$16:$I$16,1,$B$6),1,IF(K42&gt;INDEX('Pace of change parameters'!$E$17:$I$17,1,$B$6),0,(K42-INDEX('Pace of change parameters'!$E$17:$I$17,1,$B$6))/(INDEX('Pace of change parameters'!$E$16:$I$16,1,$B$6)-INDEX('Pace of change parameters'!$E$17:$I$17,1,$B$6))))</f>
        <v>0</v>
      </c>
      <c r="P42" s="56">
        <v>1.9251756586414093E-2</v>
      </c>
      <c r="Q42" s="56">
        <v>1.5057753685842057E-2</v>
      </c>
      <c r="R42" s="9">
        <f>IF(INDEX('Pace of change parameters'!$E$29:$I$29,1,$B$6)=1,D42*(1+P42),D42)</f>
        <v>308443.92807466746</v>
      </c>
      <c r="S42" s="102">
        <f>IF(P42&lt;INDEX('Pace of change parameters'!$E$22:$I$22,1,$B$6),INDEX('Pace of change parameters'!$E$22:$I$22,1,$B$6),P42)</f>
        <v>3.6600638350738075E-2</v>
      </c>
      <c r="T42" s="131">
        <v>3.2335248513650106E-2</v>
      </c>
      <c r="U42" s="116">
        <f t="shared" si="3"/>
        <v>313694.01197642362</v>
      </c>
      <c r="V42" s="130">
        <f>IF(J42&gt;INDEX('Pace of change parameters'!$E$24:$I$24,1,$B$6),0,IF(J42&lt;INDEX('Pace of change parameters'!$E$23:$I$23,1,$B$6),1,(J42-INDEX('Pace of change parameters'!$E$24:$I$24,1,$B$6))/(INDEX('Pace of change parameters'!$E$23:$I$23,1,$B$6)-INDEX('Pace of change parameters'!$E$24:$I$24,1,$B$6))))</f>
        <v>1</v>
      </c>
      <c r="W42" s="131">
        <f>MIN(S42, S42+(INDEX('Pace of change parameters'!$E$25:$I$25,1,$B$6)-S42)*(1-V42))</f>
        <v>3.6600638350738075E-2</v>
      </c>
      <c r="X42" s="131">
        <v>3.2335248513650106E-2</v>
      </c>
      <c r="Y42" s="107">
        <f t="shared" si="4"/>
        <v>313694.01197642362</v>
      </c>
      <c r="Z42" s="96">
        <v>0</v>
      </c>
      <c r="AA42" s="98">
        <f t="shared" si="7"/>
        <v>312450.58338468208</v>
      </c>
      <c r="AB42" s="98">
        <f>IF(INDEX('Pace of change parameters'!$E$27:$I$27,1,$B$6)=1,MAX(AA42,Y42),Y42)</f>
        <v>313694.01197642362</v>
      </c>
      <c r="AC42" s="96">
        <f t="shared" si="5"/>
        <v>3.6600638350738013E-2</v>
      </c>
      <c r="AD42" s="142">
        <v>3.2335248513650106E-2</v>
      </c>
      <c r="AE42" s="55">
        <f>IF(ROUND(AB42,0)/D42 &gt; (1+'Pace of change parameters'!$I$25), ROUND(AB42,0), ROUNDUP(AB42,0))</f>
        <v>313694</v>
      </c>
      <c r="AF42" s="55">
        <v>1572.5866568728272</v>
      </c>
      <c r="AG42" s="16">
        <f t="shared" si="10"/>
        <v>3.6600598774692905E-2</v>
      </c>
      <c r="AH42" s="16">
        <f t="shared" si="10"/>
        <v>3.2335209100451845E-2</v>
      </c>
      <c r="AI42" s="55"/>
      <c r="AJ42" s="55">
        <v>312450.58338468208</v>
      </c>
      <c r="AK42" s="55">
        <v>1566.3532562397804</v>
      </c>
      <c r="AL42" s="16">
        <f t="shared" si="8"/>
        <v>3.9795624698419907E-3</v>
      </c>
      <c r="AM42" s="57">
        <f t="shared" si="8"/>
        <v>3.9795624698422127E-3</v>
      </c>
      <c r="AN42" s="10"/>
    </row>
    <row r="43" spans="1:40" x14ac:dyDescent="0.2">
      <c r="A43" s="188" t="s">
        <v>133</v>
      </c>
      <c r="B43" s="188" t="s">
        <v>134</v>
      </c>
      <c r="D43" s="67">
        <v>415270</v>
      </c>
      <c r="E43" s="72">
        <v>1330.7759363588953</v>
      </c>
      <c r="F43" s="54"/>
      <c r="G43" s="87">
        <v>433241.53616943472</v>
      </c>
      <c r="H43" s="80">
        <v>1381.4925295211333</v>
      </c>
      <c r="I43" s="89"/>
      <c r="J43" s="102">
        <f t="shared" si="9"/>
        <v>-4.1481563213750405E-2</v>
      </c>
      <c r="K43" s="125">
        <f t="shared" si="9"/>
        <v>-3.6711449449399414E-2</v>
      </c>
      <c r="L43" s="102">
        <v>2.0109238119153661E-2</v>
      </c>
      <c r="M43" s="96">
        <f>INDEX('Pace of change parameters'!$E$20:$I$20,1,$B$6)</f>
        <v>1.5057753685842057E-2</v>
      </c>
      <c r="N43" s="107">
        <f>IF(INDEX('Pace of change parameters'!$E$28:$I$28,1,$B$6)=1,(1+L43)*D43,D43)</f>
        <v>423620.76331374096</v>
      </c>
      <c r="O43" s="93">
        <f>IF(K43&lt;INDEX('Pace of change parameters'!$E$16:$I$16,1,$B$6),1,IF(K43&gt;INDEX('Pace of change parameters'!$E$17:$I$17,1,$B$6),0,(K43-INDEX('Pace of change parameters'!$E$17:$I$17,1,$B$6))/(INDEX('Pace of change parameters'!$E$16:$I$16,1,$B$6)-INDEX('Pace of change parameters'!$E$17:$I$17,1,$B$6))))</f>
        <v>0.74377587637395626</v>
      </c>
      <c r="P43" s="56">
        <v>3.2620137554345785E-2</v>
      </c>
      <c r="Q43" s="56">
        <v>2.750670033070346E-2</v>
      </c>
      <c r="R43" s="9">
        <f>IF(INDEX('Pace of change parameters'!$E$29:$I$29,1,$B$6)=1,D43*(1+P43),D43)</f>
        <v>428816.1645221932</v>
      </c>
      <c r="S43" s="102">
        <f>IF(P43&lt;INDEX('Pace of change parameters'!$E$22:$I$22,1,$B$6),INDEX('Pace of change parameters'!$E$22:$I$22,1,$B$6),P43)</f>
        <v>3.6600638350738075E-2</v>
      </c>
      <c r="T43" s="131">
        <v>3.1467490063752157E-2</v>
      </c>
      <c r="U43" s="116">
        <f t="shared" si="3"/>
        <v>430469.14708791097</v>
      </c>
      <c r="V43" s="130">
        <f>IF(J43&gt;INDEX('Pace of change parameters'!$E$24:$I$24,1,$B$6),0,IF(J43&lt;INDEX('Pace of change parameters'!$E$23:$I$23,1,$B$6),1,(J43-INDEX('Pace of change parameters'!$E$24:$I$24,1,$B$6))/(INDEX('Pace of change parameters'!$E$23:$I$23,1,$B$6)-INDEX('Pace of change parameters'!$E$24:$I$24,1,$B$6))))</f>
        <v>1</v>
      </c>
      <c r="W43" s="131">
        <f>MIN(S43, S43+(INDEX('Pace of change parameters'!$E$25:$I$25,1,$B$6)-S43)*(1-V43))</f>
        <v>3.6600638350738075E-2</v>
      </c>
      <c r="X43" s="131">
        <v>3.1467490063752157E-2</v>
      </c>
      <c r="Y43" s="107">
        <f t="shared" si="4"/>
        <v>430469.14708791097</v>
      </c>
      <c r="Z43" s="96">
        <v>0</v>
      </c>
      <c r="AA43" s="98">
        <f t="shared" si="7"/>
        <v>449978.1540788514</v>
      </c>
      <c r="AB43" s="98">
        <f>IF(INDEX('Pace of change parameters'!$E$27:$I$27,1,$B$6)=1,MAX(AA43,Y43),Y43)</f>
        <v>430469.14708791097</v>
      </c>
      <c r="AC43" s="96">
        <f t="shared" si="5"/>
        <v>3.6600638350738013E-2</v>
      </c>
      <c r="AD43" s="142">
        <v>3.1467490063752157E-2</v>
      </c>
      <c r="AE43" s="55">
        <f>IF(ROUND(AB43,0)/D43 &gt; (1+'Pace of change parameters'!$I$25), ROUND(AB43,0), ROUNDUP(AB43,0))</f>
        <v>430469</v>
      </c>
      <c r="AF43" s="55">
        <v>1372.6516458889525</v>
      </c>
      <c r="AG43" s="16">
        <f t="shared" si="10"/>
        <v>3.6600284152479068E-2</v>
      </c>
      <c r="AH43" s="16">
        <f t="shared" si="10"/>
        <v>3.1467137619449526E-2</v>
      </c>
      <c r="AI43" s="55"/>
      <c r="AJ43" s="55">
        <v>449978.1540788514</v>
      </c>
      <c r="AK43" s="55">
        <v>1434.8611719087971</v>
      </c>
      <c r="AL43" s="16">
        <f t="shared" si="8"/>
        <v>-4.3355780501807994E-2</v>
      </c>
      <c r="AM43" s="57">
        <f t="shared" si="8"/>
        <v>-4.3355780501807883E-2</v>
      </c>
      <c r="AN43" s="10"/>
    </row>
    <row r="44" spans="1:40" x14ac:dyDescent="0.2">
      <c r="A44" s="188" t="s">
        <v>135</v>
      </c>
      <c r="B44" s="188" t="s">
        <v>136</v>
      </c>
      <c r="D44" s="67">
        <v>357739</v>
      </c>
      <c r="E44" s="72">
        <v>1433.8177586549971</v>
      </c>
      <c r="F44" s="54"/>
      <c r="G44" s="87">
        <v>360030.30241260142</v>
      </c>
      <c r="H44" s="80">
        <v>1434.8401321808478</v>
      </c>
      <c r="I44" s="89"/>
      <c r="J44" s="102">
        <f t="shared" si="9"/>
        <v>-6.3641932283120539E-3</v>
      </c>
      <c r="K44" s="125">
        <f t="shared" si="9"/>
        <v>-7.1253479946709053E-4</v>
      </c>
      <c r="L44" s="102">
        <v>2.0831257086471044E-2</v>
      </c>
      <c r="M44" s="96">
        <f>INDEX('Pace of change parameters'!$E$20:$I$20,1,$B$6)</f>
        <v>1.5057753685842057E-2</v>
      </c>
      <c r="N44" s="107">
        <f>IF(INDEX('Pace of change parameters'!$E$28:$I$28,1,$B$6)=1,(1+L44)*D44,D44)</f>
        <v>365191.15307885705</v>
      </c>
      <c r="O44" s="93">
        <f>IF(K44&lt;INDEX('Pace of change parameters'!$E$16:$I$16,1,$B$6),1,IF(K44&gt;INDEX('Pace of change parameters'!$E$17:$I$17,1,$B$6),0,(K44-INDEX('Pace of change parameters'!$E$17:$I$17,1,$B$6))/(INDEX('Pace of change parameters'!$E$16:$I$16,1,$B$6)-INDEX('Pace of change parameters'!$E$17:$I$17,1,$B$6))))</f>
        <v>0</v>
      </c>
      <c r="P44" s="56">
        <v>2.0831257086471044E-2</v>
      </c>
      <c r="Q44" s="56">
        <v>1.5057753685842057E-2</v>
      </c>
      <c r="R44" s="9">
        <f>IF(INDEX('Pace of change parameters'!$E$29:$I$29,1,$B$6)=1,D44*(1+P44),D44)</f>
        <v>365191.15307885705</v>
      </c>
      <c r="S44" s="102">
        <f>IF(P44&lt;INDEX('Pace of change parameters'!$E$22:$I$22,1,$B$6),INDEX('Pace of change parameters'!$E$22:$I$22,1,$B$6),P44)</f>
        <v>3.6600638350738075E-2</v>
      </c>
      <c r="T44" s="131">
        <v>3.073794824493814E-2</v>
      </c>
      <c r="U44" s="116">
        <f t="shared" si="3"/>
        <v>370832.47576295468</v>
      </c>
      <c r="V44" s="130">
        <f>IF(J44&gt;INDEX('Pace of change parameters'!$E$24:$I$24,1,$B$6),0,IF(J44&lt;INDEX('Pace of change parameters'!$E$23:$I$23,1,$B$6),1,(J44-INDEX('Pace of change parameters'!$E$24:$I$24,1,$B$6))/(INDEX('Pace of change parameters'!$E$23:$I$23,1,$B$6)-INDEX('Pace of change parameters'!$E$24:$I$24,1,$B$6))))</f>
        <v>1</v>
      </c>
      <c r="W44" s="131">
        <f>MIN(S44, S44+(INDEX('Pace of change parameters'!$E$25:$I$25,1,$B$6)-S44)*(1-V44))</f>
        <v>3.6600638350738075E-2</v>
      </c>
      <c r="X44" s="131">
        <v>3.073794824493814E-2</v>
      </c>
      <c r="Y44" s="107">
        <f t="shared" si="4"/>
        <v>370832.47576295468</v>
      </c>
      <c r="Z44" s="96">
        <v>0</v>
      </c>
      <c r="AA44" s="98">
        <f t="shared" si="7"/>
        <v>373938.68631449697</v>
      </c>
      <c r="AB44" s="98">
        <f>IF(INDEX('Pace of change parameters'!$E$27:$I$27,1,$B$6)=1,MAX(AA44,Y44),Y44)</f>
        <v>370832.47576295468</v>
      </c>
      <c r="AC44" s="96">
        <f t="shared" si="5"/>
        <v>3.6600638350738013E-2</v>
      </c>
      <c r="AD44" s="142">
        <v>3.073794824493814E-2</v>
      </c>
      <c r="AE44" s="55">
        <f>IF(ROUND(AB44,0)/D44 &gt; (1+'Pace of change parameters'!$I$25), ROUND(AB44,0), ROUNDUP(AB44,0))</f>
        <v>370832</v>
      </c>
      <c r="AF44" s="55">
        <v>1477.888478640082</v>
      </c>
      <c r="AG44" s="16">
        <f t="shared" si="10"/>
        <v>3.6599308434361433E-2</v>
      </c>
      <c r="AH44" s="16">
        <f t="shared" si="10"/>
        <v>3.0736625850153798E-2</v>
      </c>
      <c r="AI44" s="55"/>
      <c r="AJ44" s="55">
        <v>373938.68631449697</v>
      </c>
      <c r="AK44" s="55">
        <v>1490.2696537030322</v>
      </c>
      <c r="AL44" s="16">
        <f t="shared" si="8"/>
        <v>-8.3080099176583433E-3</v>
      </c>
      <c r="AM44" s="57">
        <f t="shared" si="8"/>
        <v>-8.3080099176584543E-3</v>
      </c>
      <c r="AN44" s="10"/>
    </row>
    <row r="45" spans="1:40" x14ac:dyDescent="0.2">
      <c r="A45" s="188" t="s">
        <v>137</v>
      </c>
      <c r="B45" s="188" t="s">
        <v>138</v>
      </c>
      <c r="D45" s="67">
        <v>311684</v>
      </c>
      <c r="E45" s="72">
        <v>1268.4710451217511</v>
      </c>
      <c r="F45" s="54"/>
      <c r="G45" s="87">
        <v>313153.20917519269</v>
      </c>
      <c r="H45" s="80">
        <v>1265.4781226391451</v>
      </c>
      <c r="I45" s="89"/>
      <c r="J45" s="102">
        <f t="shared" si="9"/>
        <v>-4.691662522196105E-3</v>
      </c>
      <c r="K45" s="125">
        <f t="shared" si="9"/>
        <v>2.3650527251821707E-3</v>
      </c>
      <c r="L45" s="102">
        <v>2.2254491880114413E-2</v>
      </c>
      <c r="M45" s="96">
        <f>INDEX('Pace of change parameters'!$E$20:$I$20,1,$B$6)</f>
        <v>1.5057753685842057E-2</v>
      </c>
      <c r="N45" s="107">
        <f>IF(INDEX('Pace of change parameters'!$E$28:$I$28,1,$B$6)=1,(1+L45)*D45,D45)</f>
        <v>318620.3690471616</v>
      </c>
      <c r="O45" s="93">
        <f>IF(K45&lt;INDEX('Pace of change parameters'!$E$16:$I$16,1,$B$6),1,IF(K45&gt;INDEX('Pace of change parameters'!$E$17:$I$17,1,$B$6),0,(K45-INDEX('Pace of change parameters'!$E$17:$I$17,1,$B$6))/(INDEX('Pace of change parameters'!$E$16:$I$16,1,$B$6)-INDEX('Pace of change parameters'!$E$17:$I$17,1,$B$6))))</f>
        <v>0</v>
      </c>
      <c r="P45" s="56">
        <v>2.2254491880114413E-2</v>
      </c>
      <c r="Q45" s="56">
        <v>1.5057753685842057E-2</v>
      </c>
      <c r="R45" s="9">
        <f>IF(INDEX('Pace of change parameters'!$E$29:$I$29,1,$B$6)=1,D45*(1+P45),D45)</f>
        <v>318620.3690471616</v>
      </c>
      <c r="S45" s="102">
        <f>IF(P45&lt;INDEX('Pace of change parameters'!$E$22:$I$22,1,$B$6),INDEX('Pace of change parameters'!$E$22:$I$22,1,$B$6),P45)</f>
        <v>3.6600638350738075E-2</v>
      </c>
      <c r="T45" s="131">
        <v>2.9302902351060256E-2</v>
      </c>
      <c r="U45" s="116">
        <f t="shared" si="3"/>
        <v>323091.83336371143</v>
      </c>
      <c r="V45" s="130">
        <f>IF(J45&gt;INDEX('Pace of change parameters'!$E$24:$I$24,1,$B$6),0,IF(J45&lt;INDEX('Pace of change parameters'!$E$23:$I$23,1,$B$6),1,(J45-INDEX('Pace of change parameters'!$E$24:$I$24,1,$B$6))/(INDEX('Pace of change parameters'!$E$23:$I$23,1,$B$6)-INDEX('Pace of change parameters'!$E$24:$I$24,1,$B$6))))</f>
        <v>1</v>
      </c>
      <c r="W45" s="131">
        <f>MIN(S45, S45+(INDEX('Pace of change parameters'!$E$25:$I$25,1,$B$6)-S45)*(1-V45))</f>
        <v>3.6600638350738075E-2</v>
      </c>
      <c r="X45" s="131">
        <v>2.9302902351060256E-2</v>
      </c>
      <c r="Y45" s="107">
        <f t="shared" si="4"/>
        <v>323091.83336371143</v>
      </c>
      <c r="Z45" s="96">
        <v>0</v>
      </c>
      <c r="AA45" s="98">
        <f t="shared" si="7"/>
        <v>325250.67714978481</v>
      </c>
      <c r="AB45" s="98">
        <f>IF(INDEX('Pace of change parameters'!$E$27:$I$27,1,$B$6)=1,MAX(AA45,Y45),Y45)</f>
        <v>323091.83336371143</v>
      </c>
      <c r="AC45" s="96">
        <f t="shared" si="5"/>
        <v>3.6600638350738013E-2</v>
      </c>
      <c r="AD45" s="142">
        <v>2.9302902351060256E-2</v>
      </c>
      <c r="AE45" s="55">
        <f>IF(ROUND(AB45,0)/D45 &gt; (1+'Pace of change parameters'!$I$25), ROUND(AB45,0), ROUNDUP(AB45,0))</f>
        <v>323092</v>
      </c>
      <c r="AF45" s="55">
        <v>1305.6416016831806</v>
      </c>
      <c r="AG45" s="16">
        <f t="shared" si="10"/>
        <v>3.6601172982893004E-2</v>
      </c>
      <c r="AH45" s="16">
        <f t="shared" si="10"/>
        <v>2.930343321936979E-2</v>
      </c>
      <c r="AI45" s="55"/>
      <c r="AJ45" s="55">
        <v>325250.67714978481</v>
      </c>
      <c r="AK45" s="55">
        <v>1314.3649953028366</v>
      </c>
      <c r="AL45" s="16">
        <f t="shared" si="8"/>
        <v>-6.6369643522392607E-3</v>
      </c>
      <c r="AM45" s="57">
        <f t="shared" si="8"/>
        <v>-6.6369643522392607E-3</v>
      </c>
      <c r="AN45" s="10"/>
    </row>
    <row r="46" spans="1:40" x14ac:dyDescent="0.2">
      <c r="A46" s="188" t="s">
        <v>139</v>
      </c>
      <c r="B46" s="188" t="s">
        <v>140</v>
      </c>
      <c r="D46" s="67">
        <v>135819</v>
      </c>
      <c r="E46" s="72">
        <v>1299.4637475618563</v>
      </c>
      <c r="F46" s="54"/>
      <c r="G46" s="87">
        <v>138662.45490441361</v>
      </c>
      <c r="H46" s="80">
        <v>1324.0811948023427</v>
      </c>
      <c r="I46" s="89"/>
      <c r="J46" s="102">
        <f t="shared" si="9"/>
        <v>-2.0506307250753197E-2</v>
      </c>
      <c r="K46" s="125">
        <f t="shared" si="9"/>
        <v>-1.8592097929584495E-2</v>
      </c>
      <c r="L46" s="102">
        <v>1.7041465299314718E-2</v>
      </c>
      <c r="M46" s="96">
        <f>INDEX('Pace of change parameters'!$E$20:$I$20,1,$B$6)</f>
        <v>1.5057753685842057E-2</v>
      </c>
      <c r="N46" s="107">
        <f>IF(INDEX('Pace of change parameters'!$E$28:$I$28,1,$B$6)=1,(1+L46)*D46,D46)</f>
        <v>138133.55477548763</v>
      </c>
      <c r="O46" s="93">
        <f>IF(K46&lt;INDEX('Pace of change parameters'!$E$16:$I$16,1,$B$6),1,IF(K46&gt;INDEX('Pace of change parameters'!$E$17:$I$17,1,$B$6),0,(K46-INDEX('Pace of change parameters'!$E$17:$I$17,1,$B$6))/(INDEX('Pace of change parameters'!$E$16:$I$16,1,$B$6)-INDEX('Pace of change parameters'!$E$17:$I$17,1,$B$6))))</f>
        <v>0</v>
      </c>
      <c r="P46" s="56">
        <v>1.7041465299314718E-2</v>
      </c>
      <c r="Q46" s="56">
        <v>1.5057753685842057E-2</v>
      </c>
      <c r="R46" s="9">
        <f>IF(INDEX('Pace of change parameters'!$E$29:$I$29,1,$B$6)=1,D46*(1+P46),D46)</f>
        <v>138133.55477548763</v>
      </c>
      <c r="S46" s="102">
        <f>IF(P46&lt;INDEX('Pace of change parameters'!$E$22:$I$22,1,$B$6),INDEX('Pace of change parameters'!$E$22:$I$22,1,$B$6),P46)</f>
        <v>3.6600638350738075E-2</v>
      </c>
      <c r="T46" s="131">
        <v>3.4578777104181668E-2</v>
      </c>
      <c r="U46" s="116">
        <f t="shared" si="3"/>
        <v>140790.06210015889</v>
      </c>
      <c r="V46" s="130">
        <f>IF(J46&gt;INDEX('Pace of change parameters'!$E$24:$I$24,1,$B$6),0,IF(J46&lt;INDEX('Pace of change parameters'!$E$23:$I$23,1,$B$6),1,(J46-INDEX('Pace of change parameters'!$E$24:$I$24,1,$B$6))/(INDEX('Pace of change parameters'!$E$23:$I$23,1,$B$6)-INDEX('Pace of change parameters'!$E$24:$I$24,1,$B$6))))</f>
        <v>1</v>
      </c>
      <c r="W46" s="131">
        <f>MIN(S46, S46+(INDEX('Pace of change parameters'!$E$25:$I$25,1,$B$6)-S46)*(1-V46))</f>
        <v>3.6600638350738075E-2</v>
      </c>
      <c r="X46" s="131">
        <v>3.4578777104181668E-2</v>
      </c>
      <c r="Y46" s="107">
        <f t="shared" si="4"/>
        <v>140790.06210015889</v>
      </c>
      <c r="Z46" s="96">
        <v>0</v>
      </c>
      <c r="AA46" s="98">
        <f t="shared" si="7"/>
        <v>144019.1447237602</v>
      </c>
      <c r="AB46" s="98">
        <f>IF(INDEX('Pace of change parameters'!$E$27:$I$27,1,$B$6)=1,MAX(AA46,Y46),Y46)</f>
        <v>140790.06210015889</v>
      </c>
      <c r="AC46" s="96">
        <f t="shared" si="5"/>
        <v>3.6600638350738013E-2</v>
      </c>
      <c r="AD46" s="142">
        <v>3.4578777104181668E-2</v>
      </c>
      <c r="AE46" s="55">
        <f>IF(ROUND(AB46,0)/D46 &gt; (1+'Pace of change parameters'!$I$25), ROUND(AB46,0), ROUNDUP(AB46,0))</f>
        <v>140790</v>
      </c>
      <c r="AF46" s="55">
        <v>1344.397021852295</v>
      </c>
      <c r="AG46" s="16">
        <f t="shared" si="10"/>
        <v>3.6600181123406905E-2</v>
      </c>
      <c r="AH46" s="16">
        <f t="shared" si="10"/>
        <v>3.4578320768659854E-2</v>
      </c>
      <c r="AI46" s="55"/>
      <c r="AJ46" s="55">
        <v>144019.1447237602</v>
      </c>
      <c r="AK46" s="55">
        <v>1375.2319714208243</v>
      </c>
      <c r="AL46" s="16">
        <f t="shared" si="8"/>
        <v>-2.2421635192695688E-2</v>
      </c>
      <c r="AM46" s="57">
        <f t="shared" si="8"/>
        <v>-2.2421635192695577E-2</v>
      </c>
      <c r="AN46" s="10"/>
    </row>
    <row r="47" spans="1:40" x14ac:dyDescent="0.2">
      <c r="A47" s="188" t="s">
        <v>141</v>
      </c>
      <c r="B47" s="188" t="s">
        <v>142</v>
      </c>
      <c r="D47" s="67">
        <v>285925</v>
      </c>
      <c r="E47" s="72">
        <v>1294.1281618786254</v>
      </c>
      <c r="F47" s="54"/>
      <c r="G47" s="87">
        <v>291281.32217761624</v>
      </c>
      <c r="H47" s="80">
        <v>1308.8779466497076</v>
      </c>
      <c r="I47" s="89"/>
      <c r="J47" s="102">
        <f t="shared" si="9"/>
        <v>-1.8388828152702819E-2</v>
      </c>
      <c r="K47" s="125">
        <f t="shared" si="9"/>
        <v>-1.1269029941895492E-2</v>
      </c>
      <c r="L47" s="102">
        <v>2.2420145828301097E-2</v>
      </c>
      <c r="M47" s="96">
        <f>INDEX('Pace of change parameters'!$E$20:$I$20,1,$B$6)</f>
        <v>1.5057753685842057E-2</v>
      </c>
      <c r="N47" s="107">
        <f>IF(INDEX('Pace of change parameters'!$E$28:$I$28,1,$B$6)=1,(1+L47)*D47,D47)</f>
        <v>292335.480195957</v>
      </c>
      <c r="O47" s="93">
        <f>IF(K47&lt;INDEX('Pace of change parameters'!$E$16:$I$16,1,$B$6),1,IF(K47&gt;INDEX('Pace of change parameters'!$E$17:$I$17,1,$B$6),0,(K47-INDEX('Pace of change parameters'!$E$17:$I$17,1,$B$6))/(INDEX('Pace of change parameters'!$E$16:$I$16,1,$B$6)-INDEX('Pace of change parameters'!$E$17:$I$17,1,$B$6))))</f>
        <v>0</v>
      </c>
      <c r="P47" s="56">
        <v>2.2420145828301097E-2</v>
      </c>
      <c r="Q47" s="56">
        <v>1.5057753685842057E-2</v>
      </c>
      <c r="R47" s="9">
        <f>IF(INDEX('Pace of change parameters'!$E$29:$I$29,1,$B$6)=1,D47*(1+P47),D47)</f>
        <v>292335.480195957</v>
      </c>
      <c r="S47" s="102">
        <f>IF(P47&lt;INDEX('Pace of change parameters'!$E$22:$I$22,1,$B$6),INDEX('Pace of change parameters'!$E$22:$I$22,1,$B$6),P47)</f>
        <v>3.6600638350738075E-2</v>
      </c>
      <c r="T47" s="131">
        <v>2.913613324899389E-2</v>
      </c>
      <c r="U47" s="116">
        <f t="shared" si="3"/>
        <v>296390.03752043477</v>
      </c>
      <c r="V47" s="130">
        <f>IF(J47&gt;INDEX('Pace of change parameters'!$E$24:$I$24,1,$B$6),0,IF(J47&lt;INDEX('Pace of change parameters'!$E$23:$I$23,1,$B$6),1,(J47-INDEX('Pace of change parameters'!$E$24:$I$24,1,$B$6))/(INDEX('Pace of change parameters'!$E$23:$I$23,1,$B$6)-INDEX('Pace of change parameters'!$E$24:$I$24,1,$B$6))))</f>
        <v>1</v>
      </c>
      <c r="W47" s="131">
        <f>MIN(S47, S47+(INDEX('Pace of change parameters'!$E$25:$I$25,1,$B$6)-S47)*(1-V47))</f>
        <v>3.6600638350738075E-2</v>
      </c>
      <c r="X47" s="131">
        <v>2.913613324899389E-2</v>
      </c>
      <c r="Y47" s="107">
        <f t="shared" si="4"/>
        <v>296390.03752043477</v>
      </c>
      <c r="Z47" s="96">
        <v>0</v>
      </c>
      <c r="AA47" s="98">
        <f t="shared" si="7"/>
        <v>302533.85404826747</v>
      </c>
      <c r="AB47" s="98">
        <f>IF(INDEX('Pace of change parameters'!$E$27:$I$27,1,$B$6)=1,MAX(AA47,Y47),Y47)</f>
        <v>296390.03752043477</v>
      </c>
      <c r="AC47" s="96">
        <f t="shared" si="5"/>
        <v>3.6600638350738013E-2</v>
      </c>
      <c r="AD47" s="142">
        <v>2.913613324899389E-2</v>
      </c>
      <c r="AE47" s="55">
        <f>IF(ROUND(AB47,0)/D47 &gt; (1+'Pace of change parameters'!$I$25), ROUND(AB47,0), ROUNDUP(AB47,0))</f>
        <v>296390</v>
      </c>
      <c r="AF47" s="55">
        <v>1331.8338838456366</v>
      </c>
      <c r="AG47" s="16">
        <f t="shared" si="10"/>
        <v>3.6600507125994497E-2</v>
      </c>
      <c r="AH47" s="16">
        <f t="shared" si="10"/>
        <v>2.9136002969192498E-2</v>
      </c>
      <c r="AI47" s="55"/>
      <c r="AJ47" s="55">
        <v>302533.85404826747</v>
      </c>
      <c r="AK47" s="55">
        <v>1359.441404338517</v>
      </c>
      <c r="AL47" s="16">
        <f t="shared" si="8"/>
        <v>-2.0307988564107093E-2</v>
      </c>
      <c r="AM47" s="57">
        <f t="shared" si="8"/>
        <v>-2.0307988564107204E-2</v>
      </c>
      <c r="AN47" s="10"/>
    </row>
    <row r="48" spans="1:40" x14ac:dyDescent="0.2">
      <c r="A48" s="188" t="s">
        <v>143</v>
      </c>
      <c r="B48" s="188" t="s">
        <v>144</v>
      </c>
      <c r="D48" s="67">
        <v>347966</v>
      </c>
      <c r="E48" s="72">
        <v>1327.1409926030656</v>
      </c>
      <c r="F48" s="54"/>
      <c r="G48" s="87">
        <v>352798.15272635774</v>
      </c>
      <c r="H48" s="80">
        <v>1342.0581996716721</v>
      </c>
      <c r="I48" s="89"/>
      <c r="J48" s="102">
        <f t="shared" si="9"/>
        <v>-1.3696649738712541E-2</v>
      </c>
      <c r="K48" s="125">
        <f t="shared" si="9"/>
        <v>-1.1115171512126709E-2</v>
      </c>
      <c r="L48" s="102">
        <v>1.7714491584150061E-2</v>
      </c>
      <c r="M48" s="96">
        <f>INDEX('Pace of change parameters'!$E$20:$I$20,1,$B$6)</f>
        <v>1.5057753685842057E-2</v>
      </c>
      <c r="N48" s="107">
        <f>IF(INDEX('Pace of change parameters'!$E$28:$I$28,1,$B$6)=1,(1+L48)*D48,D48)</f>
        <v>354130.04077857034</v>
      </c>
      <c r="O48" s="93">
        <f>IF(K48&lt;INDEX('Pace of change parameters'!$E$16:$I$16,1,$B$6),1,IF(K48&gt;INDEX('Pace of change parameters'!$E$17:$I$17,1,$B$6),0,(K48-INDEX('Pace of change parameters'!$E$17:$I$17,1,$B$6))/(INDEX('Pace of change parameters'!$E$16:$I$16,1,$B$6)-INDEX('Pace of change parameters'!$E$17:$I$17,1,$B$6))))</f>
        <v>0</v>
      </c>
      <c r="P48" s="56">
        <v>1.7714491584150061E-2</v>
      </c>
      <c r="Q48" s="56">
        <v>1.5057753685842057E-2</v>
      </c>
      <c r="R48" s="9">
        <f>IF(INDEX('Pace of change parameters'!$E$29:$I$29,1,$B$6)=1,D48*(1+P48),D48)</f>
        <v>354130.04077857034</v>
      </c>
      <c r="S48" s="102">
        <f>IF(P48&lt;INDEX('Pace of change parameters'!$E$22:$I$22,1,$B$6),INDEX('Pace of change parameters'!$E$22:$I$22,1,$B$6),P48)</f>
        <v>3.6600638350738075E-2</v>
      </c>
      <c r="T48" s="131">
        <v>3.3894598273594312E-2</v>
      </c>
      <c r="U48" s="116">
        <f t="shared" si="3"/>
        <v>360701.7777243529</v>
      </c>
      <c r="V48" s="130">
        <f>IF(J48&gt;INDEX('Pace of change parameters'!$E$24:$I$24,1,$B$6),0,IF(J48&lt;INDEX('Pace of change parameters'!$E$23:$I$23,1,$B$6),1,(J48-INDEX('Pace of change parameters'!$E$24:$I$24,1,$B$6))/(INDEX('Pace of change parameters'!$E$23:$I$23,1,$B$6)-INDEX('Pace of change parameters'!$E$24:$I$24,1,$B$6))))</f>
        <v>1</v>
      </c>
      <c r="W48" s="131">
        <f>MIN(S48, S48+(INDEX('Pace of change parameters'!$E$25:$I$25,1,$B$6)-S48)*(1-V48))</f>
        <v>3.6600638350738075E-2</v>
      </c>
      <c r="X48" s="131">
        <v>3.3894598273594312E-2</v>
      </c>
      <c r="Y48" s="107">
        <f t="shared" si="4"/>
        <v>360701.7777243529</v>
      </c>
      <c r="Z48" s="96">
        <v>0</v>
      </c>
      <c r="AA48" s="98">
        <f t="shared" si="7"/>
        <v>366427.1503832672</v>
      </c>
      <c r="AB48" s="98">
        <f>IF(INDEX('Pace of change parameters'!$E$27:$I$27,1,$B$6)=1,MAX(AA48,Y48),Y48)</f>
        <v>360701.7777243529</v>
      </c>
      <c r="AC48" s="96">
        <f t="shared" si="5"/>
        <v>3.6600638350738013E-2</v>
      </c>
      <c r="AD48" s="142">
        <v>3.3894598273594312E-2</v>
      </c>
      <c r="AE48" s="55">
        <f>IF(ROUND(AB48,0)/D48 &gt; (1+'Pace of change parameters'!$I$25), ROUND(AB48,0), ROUNDUP(AB48,0))</f>
        <v>360702</v>
      </c>
      <c r="AF48" s="55">
        <v>1372.1247489451646</v>
      </c>
      <c r="AG48" s="16">
        <f t="shared" si="10"/>
        <v>3.6601277136272037E-2</v>
      </c>
      <c r="AH48" s="16">
        <f t="shared" si="10"/>
        <v>3.3895235391582235E-2</v>
      </c>
      <c r="AI48" s="55"/>
      <c r="AJ48" s="55">
        <v>366427.1503832672</v>
      </c>
      <c r="AK48" s="55">
        <v>1393.903448626103</v>
      </c>
      <c r="AL48" s="16">
        <f t="shared" si="8"/>
        <v>-1.5624252671448957E-2</v>
      </c>
      <c r="AM48" s="57">
        <f t="shared" si="8"/>
        <v>-1.5624252671449068E-2</v>
      </c>
      <c r="AN48" s="10"/>
    </row>
    <row r="49" spans="1:40" x14ac:dyDescent="0.2">
      <c r="A49" s="188" t="s">
        <v>145</v>
      </c>
      <c r="B49" s="188" t="s">
        <v>146</v>
      </c>
      <c r="D49" s="67">
        <v>155669</v>
      </c>
      <c r="E49" s="72">
        <v>1387.5865677104746</v>
      </c>
      <c r="F49" s="54"/>
      <c r="G49" s="87">
        <v>150010.53708221565</v>
      </c>
      <c r="H49" s="80">
        <v>1336.5087531786007</v>
      </c>
      <c r="I49" s="89"/>
      <c r="J49" s="102">
        <f t="shared" si="9"/>
        <v>3.7720436362967957E-2</v>
      </c>
      <c r="K49" s="125">
        <f t="shared" si="9"/>
        <v>3.8217343814917815E-2</v>
      </c>
      <c r="L49" s="102">
        <v>1.5543809220928129E-2</v>
      </c>
      <c r="M49" s="96">
        <f>INDEX('Pace of change parameters'!$E$20:$I$20,1,$B$6)</f>
        <v>1.5057753685842057E-2</v>
      </c>
      <c r="N49" s="107">
        <f>IF(INDEX('Pace of change parameters'!$E$28:$I$28,1,$B$6)=1,(1+L49)*D49,D49)</f>
        <v>158088.68923761265</v>
      </c>
      <c r="O49" s="93">
        <f>IF(K49&lt;INDEX('Pace of change parameters'!$E$16:$I$16,1,$B$6),1,IF(K49&gt;INDEX('Pace of change parameters'!$E$17:$I$17,1,$B$6),0,(K49-INDEX('Pace of change parameters'!$E$17:$I$17,1,$B$6))/(INDEX('Pace of change parameters'!$E$16:$I$16,1,$B$6)-INDEX('Pace of change parameters'!$E$17:$I$17,1,$B$6))))</f>
        <v>0</v>
      </c>
      <c r="P49" s="56">
        <v>1.5543809220928129E-2</v>
      </c>
      <c r="Q49" s="56">
        <v>1.5057753685842057E-2</v>
      </c>
      <c r="R49" s="9">
        <f>IF(INDEX('Pace of change parameters'!$E$29:$I$29,1,$B$6)=1,D49*(1+P49),D49)</f>
        <v>158088.68923761265</v>
      </c>
      <c r="S49" s="102">
        <f>IF(P49&lt;INDEX('Pace of change parameters'!$E$22:$I$22,1,$B$6),INDEX('Pace of change parameters'!$E$22:$I$22,1,$B$6),P49)</f>
        <v>3.6600638350738075E-2</v>
      </c>
      <c r="T49" s="131">
        <v>3.6104504679921101E-2</v>
      </c>
      <c r="U49" s="116">
        <f t="shared" si="3"/>
        <v>161366.58477142104</v>
      </c>
      <c r="V49" s="130">
        <f>IF(J49&gt;INDEX('Pace of change parameters'!$E$24:$I$24,1,$B$6),0,IF(J49&lt;INDEX('Pace of change parameters'!$E$23:$I$23,1,$B$6),1,(J49-INDEX('Pace of change parameters'!$E$24:$I$24,1,$B$6))/(INDEX('Pace of change parameters'!$E$23:$I$23,1,$B$6)-INDEX('Pace of change parameters'!$E$24:$I$24,1,$B$6))))</f>
        <v>1</v>
      </c>
      <c r="W49" s="131">
        <f>MIN(S49, S49+(INDEX('Pace of change parameters'!$E$25:$I$25,1,$B$6)-S49)*(1-V49))</f>
        <v>3.6600638350738075E-2</v>
      </c>
      <c r="X49" s="131">
        <v>3.6104504679921101E-2</v>
      </c>
      <c r="Y49" s="107">
        <f t="shared" si="4"/>
        <v>161366.58477142104</v>
      </c>
      <c r="Z49" s="96">
        <v>0</v>
      </c>
      <c r="AA49" s="98">
        <f t="shared" si="7"/>
        <v>155805.61634384384</v>
      </c>
      <c r="AB49" s="98">
        <f>IF(INDEX('Pace of change parameters'!$E$27:$I$27,1,$B$6)=1,MAX(AA49,Y49),Y49)</f>
        <v>161366.58477142104</v>
      </c>
      <c r="AC49" s="96">
        <f t="shared" si="5"/>
        <v>3.6600638350738013E-2</v>
      </c>
      <c r="AD49" s="142">
        <v>3.6104504679921101E-2</v>
      </c>
      <c r="AE49" s="55">
        <f>IF(ROUND(AB49,0)/D49 &gt; (1+'Pace of change parameters'!$I$25), ROUND(AB49,0), ROUNDUP(AB49,0))</f>
        <v>161367</v>
      </c>
      <c r="AF49" s="55">
        <v>1437.6883928891659</v>
      </c>
      <c r="AG49" s="16">
        <f t="shared" si="10"/>
        <v>3.6603305732034075E-2</v>
      </c>
      <c r="AH49" s="16">
        <f t="shared" si="10"/>
        <v>3.6107170784565712E-2</v>
      </c>
      <c r="AI49" s="55"/>
      <c r="AJ49" s="55">
        <v>155805.61634384384</v>
      </c>
      <c r="AK49" s="55">
        <v>1388.1396206441641</v>
      </c>
      <c r="AL49" s="16">
        <f t="shared" si="8"/>
        <v>3.5694372171301447E-2</v>
      </c>
      <c r="AM49" s="57">
        <f t="shared" si="8"/>
        <v>3.5694372171301225E-2</v>
      </c>
      <c r="AN49" s="10"/>
    </row>
    <row r="50" spans="1:40" x14ac:dyDescent="0.2">
      <c r="A50" s="188" t="s">
        <v>147</v>
      </c>
      <c r="B50" s="188" t="s">
        <v>148</v>
      </c>
      <c r="D50" s="67">
        <v>470940</v>
      </c>
      <c r="E50" s="72">
        <v>1423.6697658527012</v>
      </c>
      <c r="F50" s="54"/>
      <c r="G50" s="87">
        <v>472176.46112956794</v>
      </c>
      <c r="H50" s="80">
        <v>1419.6371252543895</v>
      </c>
      <c r="I50" s="89"/>
      <c r="J50" s="102">
        <f t="shared" si="9"/>
        <v>-2.6186420360938545E-3</v>
      </c>
      <c r="K50" s="125">
        <f t="shared" si="9"/>
        <v>2.8406136515970459E-3</v>
      </c>
      <c r="L50" s="102">
        <v>2.061376269974291E-2</v>
      </c>
      <c r="M50" s="96">
        <f>INDEX('Pace of change parameters'!$E$20:$I$20,1,$B$6)</f>
        <v>1.5057753685842057E-2</v>
      </c>
      <c r="N50" s="107">
        <f>IF(INDEX('Pace of change parameters'!$E$28:$I$28,1,$B$6)=1,(1+L50)*D50,D50)</f>
        <v>480647.84540581692</v>
      </c>
      <c r="O50" s="93">
        <f>IF(K50&lt;INDEX('Pace of change parameters'!$E$16:$I$16,1,$B$6),1,IF(K50&gt;INDEX('Pace of change parameters'!$E$17:$I$17,1,$B$6),0,(K50-INDEX('Pace of change parameters'!$E$17:$I$17,1,$B$6))/(INDEX('Pace of change parameters'!$E$16:$I$16,1,$B$6)-INDEX('Pace of change parameters'!$E$17:$I$17,1,$B$6))))</f>
        <v>0</v>
      </c>
      <c r="P50" s="56">
        <v>2.061376269974291E-2</v>
      </c>
      <c r="Q50" s="56">
        <v>1.5057753685842057E-2</v>
      </c>
      <c r="R50" s="9">
        <f>IF(INDEX('Pace of change parameters'!$E$29:$I$29,1,$B$6)=1,D50*(1+P50),D50)</f>
        <v>480647.84540581692</v>
      </c>
      <c r="S50" s="102">
        <f>IF(P50&lt;INDEX('Pace of change parameters'!$E$22:$I$22,1,$B$6),INDEX('Pace of change parameters'!$E$22:$I$22,1,$B$6),P50)</f>
        <v>3.6600638350738075E-2</v>
      </c>
      <c r="T50" s="131">
        <v>3.0957600111416905E-2</v>
      </c>
      <c r="U50" s="116">
        <f t="shared" si="3"/>
        <v>488176.70462489658</v>
      </c>
      <c r="V50" s="130">
        <f>IF(J50&gt;INDEX('Pace of change parameters'!$E$24:$I$24,1,$B$6),0,IF(J50&lt;INDEX('Pace of change parameters'!$E$23:$I$23,1,$B$6),1,(J50-INDEX('Pace of change parameters'!$E$24:$I$24,1,$B$6))/(INDEX('Pace of change parameters'!$E$23:$I$23,1,$B$6)-INDEX('Pace of change parameters'!$E$24:$I$24,1,$B$6))))</f>
        <v>1</v>
      </c>
      <c r="W50" s="131">
        <f>MIN(S50, S50+(INDEX('Pace of change parameters'!$E$25:$I$25,1,$B$6)-S50)*(1-V50))</f>
        <v>3.6600638350738075E-2</v>
      </c>
      <c r="X50" s="131">
        <v>3.0957600111416905E-2</v>
      </c>
      <c r="Y50" s="107">
        <f t="shared" si="4"/>
        <v>488176.70462489658</v>
      </c>
      <c r="Z50" s="96">
        <v>0</v>
      </c>
      <c r="AA50" s="98">
        <f t="shared" si="7"/>
        <v>490417.17988801934</v>
      </c>
      <c r="AB50" s="98">
        <f>IF(INDEX('Pace of change parameters'!$E$27:$I$27,1,$B$6)=1,MAX(AA50,Y50),Y50)</f>
        <v>488176.70462489658</v>
      </c>
      <c r="AC50" s="96">
        <f t="shared" si="5"/>
        <v>3.6600638350738013E-2</v>
      </c>
      <c r="AD50" s="142">
        <v>3.0957600111416905E-2</v>
      </c>
      <c r="AE50" s="55">
        <f>IF(ROUND(AB50,0)/D50 &gt; (1+'Pace of change parameters'!$I$25), ROUND(AB50,0), ROUNDUP(AB50,0))</f>
        <v>488177</v>
      </c>
      <c r="AF50" s="55">
        <v>1467.7440532240755</v>
      </c>
      <c r="AG50" s="16">
        <f t="shared" si="10"/>
        <v>3.6601265553998452E-2</v>
      </c>
      <c r="AH50" s="16">
        <f t="shared" si="10"/>
        <v>3.095822390031322E-2</v>
      </c>
      <c r="AI50" s="55"/>
      <c r="AJ50" s="55">
        <v>490417.17988801934</v>
      </c>
      <c r="AK50" s="55">
        <v>1474.4793371657454</v>
      </c>
      <c r="AL50" s="16">
        <f t="shared" si="8"/>
        <v>-4.567906631107177E-3</v>
      </c>
      <c r="AM50" s="57">
        <f t="shared" si="8"/>
        <v>-4.567906631107177E-3</v>
      </c>
      <c r="AN50" s="10"/>
    </row>
    <row r="51" spans="1:40" x14ac:dyDescent="0.2">
      <c r="A51" s="188" t="s">
        <v>149</v>
      </c>
      <c r="B51" s="188" t="s">
        <v>150</v>
      </c>
      <c r="D51" s="67">
        <v>516636</v>
      </c>
      <c r="E51" s="72">
        <v>1532.793360617756</v>
      </c>
      <c r="F51" s="54"/>
      <c r="G51" s="87">
        <v>520289.79585180548</v>
      </c>
      <c r="H51" s="80">
        <v>1540.3150927973045</v>
      </c>
      <c r="I51" s="89"/>
      <c r="J51" s="102">
        <f t="shared" si="9"/>
        <v>-7.0226167819100738E-3</v>
      </c>
      <c r="K51" s="125">
        <f t="shared" si="9"/>
        <v>-4.8832425357130393E-3</v>
      </c>
      <c r="L51" s="102">
        <v>1.7244700189699591E-2</v>
      </c>
      <c r="M51" s="96">
        <f>INDEX('Pace of change parameters'!$E$20:$I$20,1,$B$6)</f>
        <v>1.5057753685842057E-2</v>
      </c>
      <c r="N51" s="107">
        <f>IF(INDEX('Pace of change parameters'!$E$28:$I$28,1,$B$6)=1,(1+L51)*D51,D51)</f>
        <v>525545.23292720562</v>
      </c>
      <c r="O51" s="93">
        <f>IF(K51&lt;INDEX('Pace of change parameters'!$E$16:$I$16,1,$B$6),1,IF(K51&gt;INDEX('Pace of change parameters'!$E$17:$I$17,1,$B$6),0,(K51-INDEX('Pace of change parameters'!$E$17:$I$17,1,$B$6))/(INDEX('Pace of change parameters'!$E$16:$I$16,1,$B$6)-INDEX('Pace of change parameters'!$E$17:$I$17,1,$B$6))))</f>
        <v>0</v>
      </c>
      <c r="P51" s="56">
        <v>1.7244700189699591E-2</v>
      </c>
      <c r="Q51" s="56">
        <v>1.5057753685842057E-2</v>
      </c>
      <c r="R51" s="9">
        <f>IF(INDEX('Pace of change parameters'!$E$29:$I$29,1,$B$6)=1,D51*(1+P51),D51)</f>
        <v>525545.23292720562</v>
      </c>
      <c r="S51" s="102">
        <f>IF(P51&lt;INDEX('Pace of change parameters'!$E$22:$I$22,1,$B$6),INDEX('Pace of change parameters'!$E$22:$I$22,1,$B$6),P51)</f>
        <v>3.6600638350738075E-2</v>
      </c>
      <c r="T51" s="131">
        <v>3.437207904586792E-2</v>
      </c>
      <c r="U51" s="116">
        <f t="shared" si="3"/>
        <v>535545.20739497186</v>
      </c>
      <c r="V51" s="130">
        <f>IF(J51&gt;INDEX('Pace of change parameters'!$E$24:$I$24,1,$B$6),0,IF(J51&lt;INDEX('Pace of change parameters'!$E$23:$I$23,1,$B$6),1,(J51-INDEX('Pace of change parameters'!$E$24:$I$24,1,$B$6))/(INDEX('Pace of change parameters'!$E$23:$I$23,1,$B$6)-INDEX('Pace of change parameters'!$E$24:$I$24,1,$B$6))))</f>
        <v>1</v>
      </c>
      <c r="W51" s="131">
        <f>MIN(S51, S51+(INDEX('Pace of change parameters'!$E$25:$I$25,1,$B$6)-S51)*(1-V51))</f>
        <v>3.6600638350738075E-2</v>
      </c>
      <c r="X51" s="131">
        <v>3.437207904586792E-2</v>
      </c>
      <c r="Y51" s="107">
        <f t="shared" si="4"/>
        <v>535545.20739497186</v>
      </c>
      <c r="Z51" s="96">
        <v>0</v>
      </c>
      <c r="AA51" s="98">
        <f t="shared" si="7"/>
        <v>540389.18796534126</v>
      </c>
      <c r="AB51" s="98">
        <f>IF(INDEX('Pace of change parameters'!$E$27:$I$27,1,$B$6)=1,MAX(AA51,Y51),Y51)</f>
        <v>535545.20739497186</v>
      </c>
      <c r="AC51" s="96">
        <f t="shared" si="5"/>
        <v>3.6600638350738013E-2</v>
      </c>
      <c r="AD51" s="142">
        <v>3.437207904586792E-2</v>
      </c>
      <c r="AE51" s="55">
        <f>IF(ROUND(AB51,0)/D51 &gt; (1+'Pace of change parameters'!$I$25), ROUND(AB51,0), ROUNDUP(AB51,0))</f>
        <v>535545</v>
      </c>
      <c r="AF51" s="55">
        <v>1585.4780411782122</v>
      </c>
      <c r="AG51" s="16">
        <f t="shared" si="10"/>
        <v>3.6600236917287976E-2</v>
      </c>
      <c r="AH51" s="16">
        <f t="shared" si="10"/>
        <v>3.4371678475448864E-2</v>
      </c>
      <c r="AI51" s="55"/>
      <c r="AJ51" s="55">
        <v>540389.18796534126</v>
      </c>
      <c r="AK51" s="55">
        <v>1599.819233134795</v>
      </c>
      <c r="AL51" s="16">
        <f t="shared" si="8"/>
        <v>-8.964257748346971E-3</v>
      </c>
      <c r="AM51" s="57">
        <f t="shared" si="8"/>
        <v>-8.96425774834686E-3</v>
      </c>
      <c r="AN51" s="10"/>
    </row>
    <row r="52" spans="1:40" x14ac:dyDescent="0.2">
      <c r="A52" s="188" t="s">
        <v>151</v>
      </c>
      <c r="B52" s="188" t="s">
        <v>152</v>
      </c>
      <c r="D52" s="67">
        <v>214082</v>
      </c>
      <c r="E52" s="72">
        <v>1323.5047464486267</v>
      </c>
      <c r="F52" s="54"/>
      <c r="G52" s="87">
        <v>216700.74045141655</v>
      </c>
      <c r="H52" s="80">
        <v>1331.8097977649704</v>
      </c>
      <c r="I52" s="89"/>
      <c r="J52" s="102">
        <f t="shared" si="9"/>
        <v>-1.2084593924143405E-2</v>
      </c>
      <c r="K52" s="125">
        <f t="shared" si="9"/>
        <v>-6.2359139648027195E-3</v>
      </c>
      <c r="L52" s="102">
        <v>2.1067122408147121E-2</v>
      </c>
      <c r="M52" s="96">
        <f>INDEX('Pace of change parameters'!$E$20:$I$20,1,$B$6)</f>
        <v>1.5057753685842057E-2</v>
      </c>
      <c r="N52" s="107">
        <f>IF(INDEX('Pace of change parameters'!$E$28:$I$28,1,$B$6)=1,(1+L52)*D52,D52)</f>
        <v>218592.09169938095</v>
      </c>
      <c r="O52" s="93">
        <f>IF(K52&lt;INDEX('Pace of change parameters'!$E$16:$I$16,1,$B$6),1,IF(K52&gt;INDEX('Pace of change parameters'!$E$17:$I$17,1,$B$6),0,(K52-INDEX('Pace of change parameters'!$E$17:$I$17,1,$B$6))/(INDEX('Pace of change parameters'!$E$16:$I$16,1,$B$6)-INDEX('Pace of change parameters'!$E$17:$I$17,1,$B$6))))</f>
        <v>0</v>
      </c>
      <c r="P52" s="56">
        <v>2.1067122408147121E-2</v>
      </c>
      <c r="Q52" s="56">
        <v>1.5057753685842057E-2</v>
      </c>
      <c r="R52" s="9">
        <f>IF(INDEX('Pace of change parameters'!$E$29:$I$29,1,$B$6)=1,D52*(1+P52),D52)</f>
        <v>218592.09169938095</v>
      </c>
      <c r="S52" s="102">
        <f>IF(P52&lt;INDEX('Pace of change parameters'!$E$22:$I$22,1,$B$6),INDEX('Pace of change parameters'!$E$22:$I$22,1,$B$6),P52)</f>
        <v>3.6600638350738075E-2</v>
      </c>
      <c r="T52" s="131">
        <v>3.0499848973703836E-2</v>
      </c>
      <c r="U52" s="116">
        <f t="shared" si="3"/>
        <v>221917.53785940268</v>
      </c>
      <c r="V52" s="130">
        <f>IF(J52&gt;INDEX('Pace of change parameters'!$E$24:$I$24,1,$B$6),0,IF(J52&lt;INDEX('Pace of change parameters'!$E$23:$I$23,1,$B$6),1,(J52-INDEX('Pace of change parameters'!$E$24:$I$24,1,$B$6))/(INDEX('Pace of change parameters'!$E$23:$I$23,1,$B$6)-INDEX('Pace of change parameters'!$E$24:$I$24,1,$B$6))))</f>
        <v>1</v>
      </c>
      <c r="W52" s="131">
        <f>MIN(S52, S52+(INDEX('Pace of change parameters'!$E$25:$I$25,1,$B$6)-S52)*(1-V52))</f>
        <v>3.6600638350738075E-2</v>
      </c>
      <c r="X52" s="131">
        <v>3.0499848973703836E-2</v>
      </c>
      <c r="Y52" s="107">
        <f t="shared" si="4"/>
        <v>221917.53785940268</v>
      </c>
      <c r="Z52" s="96">
        <v>0</v>
      </c>
      <c r="AA52" s="98">
        <f t="shared" si="7"/>
        <v>225072.13883045985</v>
      </c>
      <c r="AB52" s="98">
        <f>IF(INDEX('Pace of change parameters'!$E$27:$I$27,1,$B$6)=1,MAX(AA52,Y52),Y52)</f>
        <v>221917.53785940268</v>
      </c>
      <c r="AC52" s="96">
        <f t="shared" si="5"/>
        <v>3.6600638350738013E-2</v>
      </c>
      <c r="AD52" s="142">
        <v>3.0499848973703836E-2</v>
      </c>
      <c r="AE52" s="55">
        <f>IF(ROUND(AB52,0)/D52 &gt; (1+'Pace of change parameters'!$I$25), ROUND(AB52,0), ROUNDUP(AB52,0))</f>
        <v>221918</v>
      </c>
      <c r="AF52" s="55">
        <v>1363.8742815771245</v>
      </c>
      <c r="AG52" s="16">
        <f t="shared" si="10"/>
        <v>3.6602797059070769E-2</v>
      </c>
      <c r="AH52" s="16">
        <f t="shared" si="10"/>
        <v>3.0501994977216063E-2</v>
      </c>
      <c r="AI52" s="55"/>
      <c r="AJ52" s="55">
        <v>225072.13883045985</v>
      </c>
      <c r="AK52" s="55">
        <v>1383.2591391884403</v>
      </c>
      <c r="AL52" s="16">
        <f t="shared" si="8"/>
        <v>-1.4013901706580234E-2</v>
      </c>
      <c r="AM52" s="57">
        <f t="shared" si="8"/>
        <v>-1.4013901706580345E-2</v>
      </c>
      <c r="AN52" s="10"/>
    </row>
    <row r="53" spans="1:40" x14ac:dyDescent="0.2">
      <c r="A53" s="188" t="s">
        <v>153</v>
      </c>
      <c r="B53" s="188" t="s">
        <v>154</v>
      </c>
      <c r="D53" s="67">
        <v>386525</v>
      </c>
      <c r="E53" s="72">
        <v>1474.8970715575115</v>
      </c>
      <c r="F53" s="54"/>
      <c r="G53" s="87">
        <v>367604.88466823054</v>
      </c>
      <c r="H53" s="80">
        <v>1394.108062350346</v>
      </c>
      <c r="I53" s="89"/>
      <c r="J53" s="102">
        <f t="shared" si="9"/>
        <v>5.1468617858125398E-2</v>
      </c>
      <c r="K53" s="125">
        <f t="shared" si="9"/>
        <v>5.7950320630785424E-2</v>
      </c>
      <c r="L53" s="102">
        <v>2.1315004301535989E-2</v>
      </c>
      <c r="M53" s="96">
        <f>INDEX('Pace of change parameters'!$E$20:$I$20,1,$B$6)</f>
        <v>1.5057753685842057E-2</v>
      </c>
      <c r="N53" s="107">
        <f>IF(INDEX('Pace of change parameters'!$E$28:$I$28,1,$B$6)=1,(1+L53)*D53,D53)</f>
        <v>394763.78203765122</v>
      </c>
      <c r="O53" s="93">
        <f>IF(K53&lt;INDEX('Pace of change parameters'!$E$16:$I$16,1,$B$6),1,IF(K53&gt;INDEX('Pace of change parameters'!$E$17:$I$17,1,$B$6),0,(K53-INDEX('Pace of change parameters'!$E$17:$I$17,1,$B$6))/(INDEX('Pace of change parameters'!$E$16:$I$16,1,$B$6)-INDEX('Pace of change parameters'!$E$17:$I$17,1,$B$6))))</f>
        <v>0</v>
      </c>
      <c r="P53" s="56">
        <v>2.1315004301535989E-2</v>
      </c>
      <c r="Q53" s="56">
        <v>1.5057753685842057E-2</v>
      </c>
      <c r="R53" s="9">
        <f>IF(INDEX('Pace of change parameters'!$E$29:$I$29,1,$B$6)=1,D53*(1+P53),D53)</f>
        <v>394763.78203765122</v>
      </c>
      <c r="S53" s="102">
        <f>IF(P53&lt;INDEX('Pace of change parameters'!$E$22:$I$22,1,$B$6),INDEX('Pace of change parameters'!$E$22:$I$22,1,$B$6),P53)</f>
        <v>3.6600638350738075E-2</v>
      </c>
      <c r="T53" s="131">
        <v>3.0249737839896484E-2</v>
      </c>
      <c r="U53" s="116">
        <f t="shared" si="3"/>
        <v>400672.061738519</v>
      </c>
      <c r="V53" s="130">
        <f>IF(J53&gt;INDEX('Pace of change parameters'!$E$24:$I$24,1,$B$6),0,IF(J53&lt;INDEX('Pace of change parameters'!$E$23:$I$23,1,$B$6),1,(J53-INDEX('Pace of change parameters'!$E$24:$I$24,1,$B$6))/(INDEX('Pace of change parameters'!$E$23:$I$23,1,$B$6)-INDEX('Pace of change parameters'!$E$24:$I$24,1,$B$6))))</f>
        <v>0.97062764283749214</v>
      </c>
      <c r="W53" s="131">
        <f>MIN(S53, S53+(INDEX('Pace of change parameters'!$E$25:$I$25,1,$B$6)-S53)*(1-V53))</f>
        <v>3.59544464931629E-2</v>
      </c>
      <c r="X53" s="131">
        <v>2.9607504980653454E-2</v>
      </c>
      <c r="Y53" s="107">
        <f t="shared" si="4"/>
        <v>400422.29243076983</v>
      </c>
      <c r="Z53" s="96">
        <v>0</v>
      </c>
      <c r="AA53" s="98">
        <f t="shared" si="7"/>
        <v>381805.88337838475</v>
      </c>
      <c r="AB53" s="98">
        <f>IF(INDEX('Pace of change parameters'!$E$27:$I$27,1,$B$6)=1,MAX(AA53,Y53),Y53)</f>
        <v>400422.29243076983</v>
      </c>
      <c r="AC53" s="96">
        <f t="shared" si="5"/>
        <v>3.5954446493162928E-2</v>
      </c>
      <c r="AD53" s="142">
        <v>2.9607504980653454E-2</v>
      </c>
      <c r="AE53" s="55">
        <f>IF(ROUND(AB53,0)/D53 &gt; (1+'Pace of change parameters'!$I$25), ROUND(AB53,0), ROUNDUP(AB53,0))</f>
        <v>400422</v>
      </c>
      <c r="AF53" s="55">
        <v>1518.5639849325273</v>
      </c>
      <c r="AG53" s="16">
        <f t="shared" si="10"/>
        <v>3.5953689929500099E-2</v>
      </c>
      <c r="AH53" s="16">
        <f t="shared" si="10"/>
        <v>2.960675305219973E-2</v>
      </c>
      <c r="AI53" s="55"/>
      <c r="AJ53" s="55">
        <v>381805.88337838475</v>
      </c>
      <c r="AK53" s="55">
        <v>1447.9640572540063</v>
      </c>
      <c r="AL53" s="16">
        <f t="shared" si="8"/>
        <v>4.8758066420799384E-2</v>
      </c>
      <c r="AM53" s="57">
        <f t="shared" si="8"/>
        <v>4.8758066420799384E-2</v>
      </c>
      <c r="AN53" s="10"/>
    </row>
    <row r="54" spans="1:40" x14ac:dyDescent="0.2">
      <c r="A54" s="188" t="s">
        <v>155</v>
      </c>
      <c r="B54" s="188" t="s">
        <v>156</v>
      </c>
      <c r="D54" s="67">
        <v>162590</v>
      </c>
      <c r="E54" s="72">
        <v>1400.7053454643822</v>
      </c>
      <c r="F54" s="54"/>
      <c r="G54" s="87">
        <v>158568.44849110415</v>
      </c>
      <c r="H54" s="80">
        <v>1360.2333911913379</v>
      </c>
      <c r="I54" s="89"/>
      <c r="J54" s="102">
        <f t="shared" si="9"/>
        <v>2.5361612270056844E-2</v>
      </c>
      <c r="K54" s="125">
        <f t="shared" si="9"/>
        <v>2.9753683842151268E-2</v>
      </c>
      <c r="L54" s="102">
        <v>1.9405689331811748E-2</v>
      </c>
      <c r="M54" s="96">
        <f>INDEX('Pace of change parameters'!$E$20:$I$20,1,$B$6)</f>
        <v>1.5057753685842057E-2</v>
      </c>
      <c r="N54" s="107">
        <f>IF(INDEX('Pace of change parameters'!$E$28:$I$28,1,$B$6)=1,(1+L54)*D54,D54)</f>
        <v>165745.17102845927</v>
      </c>
      <c r="O54" s="93">
        <f>IF(K54&lt;INDEX('Pace of change parameters'!$E$16:$I$16,1,$B$6),1,IF(K54&gt;INDEX('Pace of change parameters'!$E$17:$I$17,1,$B$6),0,(K54-INDEX('Pace of change parameters'!$E$17:$I$17,1,$B$6))/(INDEX('Pace of change parameters'!$E$16:$I$16,1,$B$6)-INDEX('Pace of change parameters'!$E$17:$I$17,1,$B$6))))</f>
        <v>0</v>
      </c>
      <c r="P54" s="56">
        <v>1.9405689331811748E-2</v>
      </c>
      <c r="Q54" s="56">
        <v>1.5057753685842057E-2</v>
      </c>
      <c r="R54" s="9">
        <f>IF(INDEX('Pace of change parameters'!$E$29:$I$29,1,$B$6)=1,D54*(1+P54),D54)</f>
        <v>165745.17102845927</v>
      </c>
      <c r="S54" s="102">
        <f>IF(P54&lt;INDEX('Pace of change parameters'!$E$22:$I$22,1,$B$6),INDEX('Pace of change parameters'!$E$22:$I$22,1,$B$6),P54)</f>
        <v>3.6600638350738075E-2</v>
      </c>
      <c r="T54" s="131">
        <v>3.2179363373280978E-2</v>
      </c>
      <c r="U54" s="116">
        <f t="shared" si="3"/>
        <v>168540.89778944649</v>
      </c>
      <c r="V54" s="130">
        <f>IF(J54&gt;INDEX('Pace of change parameters'!$E$24:$I$24,1,$B$6),0,IF(J54&lt;INDEX('Pace of change parameters'!$E$23:$I$23,1,$B$6),1,(J54-INDEX('Pace of change parameters'!$E$24:$I$24,1,$B$6))/(INDEX('Pace of change parameters'!$E$23:$I$23,1,$B$6)-INDEX('Pace of change parameters'!$E$24:$I$24,1,$B$6))))</f>
        <v>1</v>
      </c>
      <c r="W54" s="131">
        <f>MIN(S54, S54+(INDEX('Pace of change parameters'!$E$25:$I$25,1,$B$6)-S54)*(1-V54))</f>
        <v>3.6600638350738075E-2</v>
      </c>
      <c r="X54" s="131">
        <v>3.2179363373280978E-2</v>
      </c>
      <c r="Y54" s="107">
        <f t="shared" si="4"/>
        <v>168540.89778944649</v>
      </c>
      <c r="Z54" s="96">
        <v>0</v>
      </c>
      <c r="AA54" s="98">
        <f t="shared" si="7"/>
        <v>164694.12969505668</v>
      </c>
      <c r="AB54" s="98">
        <f>IF(INDEX('Pace of change parameters'!$E$27:$I$27,1,$B$6)=1,MAX(AA54,Y54),Y54)</f>
        <v>168540.89778944649</v>
      </c>
      <c r="AC54" s="96">
        <f t="shared" si="5"/>
        <v>3.6600638350738013E-2</v>
      </c>
      <c r="AD54" s="142">
        <v>3.2179363373280978E-2</v>
      </c>
      <c r="AE54" s="55">
        <f>IF(ROUND(AB54,0)/D54 &gt; (1+'Pace of change parameters'!$I$25), ROUND(AB54,0), ROUNDUP(AB54,0))</f>
        <v>168541</v>
      </c>
      <c r="AF54" s="55">
        <v>1445.7800285385317</v>
      </c>
      <c r="AG54" s="16">
        <f t="shared" si="10"/>
        <v>3.6601266990589743E-2</v>
      </c>
      <c r="AH54" s="16">
        <f t="shared" si="10"/>
        <v>3.2179989331878822E-2</v>
      </c>
      <c r="AI54" s="55"/>
      <c r="AJ54" s="55">
        <v>164694.12969505668</v>
      </c>
      <c r="AK54" s="55">
        <v>1412.7807686595409</v>
      </c>
      <c r="AL54" s="16">
        <f t="shared" si="8"/>
        <v>2.3357664976074721E-2</v>
      </c>
      <c r="AM54" s="57">
        <f t="shared" si="8"/>
        <v>2.3357664976074721E-2</v>
      </c>
      <c r="AN54" s="10"/>
    </row>
    <row r="55" spans="1:40" x14ac:dyDescent="0.2">
      <c r="A55" s="188" t="s">
        <v>157</v>
      </c>
      <c r="B55" s="188" t="s">
        <v>158</v>
      </c>
      <c r="D55" s="67">
        <v>141223</v>
      </c>
      <c r="E55" s="72">
        <v>1126.257825321396</v>
      </c>
      <c r="F55" s="54"/>
      <c r="G55" s="87">
        <v>144994.2978767583</v>
      </c>
      <c r="H55" s="80">
        <v>1151.8549559593921</v>
      </c>
      <c r="I55" s="89"/>
      <c r="J55" s="102">
        <f t="shared" si="9"/>
        <v>-2.6009973716096146E-2</v>
      </c>
      <c r="K55" s="125">
        <f t="shared" si="9"/>
        <v>-2.222252941272107E-2</v>
      </c>
      <c r="L55" s="102">
        <v>1.9004893392664313E-2</v>
      </c>
      <c r="M55" s="96">
        <f>INDEX('Pace of change parameters'!$E$20:$I$20,1,$B$6)</f>
        <v>1.5057753685842057E-2</v>
      </c>
      <c r="N55" s="107">
        <f>IF(INDEX('Pace of change parameters'!$E$28:$I$28,1,$B$6)=1,(1+L55)*D55,D55)</f>
        <v>143906.92805959223</v>
      </c>
      <c r="O55" s="93">
        <f>IF(K55&lt;INDEX('Pace of change parameters'!$E$16:$I$16,1,$B$6),1,IF(K55&gt;INDEX('Pace of change parameters'!$E$17:$I$17,1,$B$6),0,(K55-INDEX('Pace of change parameters'!$E$17:$I$17,1,$B$6))/(INDEX('Pace of change parameters'!$E$16:$I$16,1,$B$6)-INDEX('Pace of change parameters'!$E$17:$I$17,1,$B$6))))</f>
        <v>0</v>
      </c>
      <c r="P55" s="56">
        <v>1.9004893392664313E-2</v>
      </c>
      <c r="Q55" s="56">
        <v>1.5057753685842057E-2</v>
      </c>
      <c r="R55" s="9">
        <f>IF(INDEX('Pace of change parameters'!$E$29:$I$29,1,$B$6)=1,D55*(1+P55),D55)</f>
        <v>143906.92805959223</v>
      </c>
      <c r="S55" s="102">
        <f>IF(P55&lt;INDEX('Pace of change parameters'!$E$22:$I$22,1,$B$6),INDEX('Pace of change parameters'!$E$22:$I$22,1,$B$6),P55)</f>
        <v>3.6600638350738075E-2</v>
      </c>
      <c r="T55" s="131">
        <v>3.258534110704292E-2</v>
      </c>
      <c r="U55" s="116">
        <f t="shared" si="3"/>
        <v>146391.85194980627</v>
      </c>
      <c r="V55" s="130">
        <f>IF(J55&gt;INDEX('Pace of change parameters'!$E$24:$I$24,1,$B$6),0,IF(J55&lt;INDEX('Pace of change parameters'!$E$23:$I$23,1,$B$6),1,(J55-INDEX('Pace of change parameters'!$E$24:$I$24,1,$B$6))/(INDEX('Pace of change parameters'!$E$23:$I$23,1,$B$6)-INDEX('Pace of change parameters'!$E$24:$I$24,1,$B$6))))</f>
        <v>1</v>
      </c>
      <c r="W55" s="131">
        <f>MIN(S55, S55+(INDEX('Pace of change parameters'!$E$25:$I$25,1,$B$6)-S55)*(1-V55))</f>
        <v>3.6600638350738075E-2</v>
      </c>
      <c r="X55" s="131">
        <v>3.258534110704292E-2</v>
      </c>
      <c r="Y55" s="107">
        <f t="shared" si="4"/>
        <v>146391.85194980627</v>
      </c>
      <c r="Z55" s="96">
        <v>0</v>
      </c>
      <c r="AA55" s="98">
        <f t="shared" si="7"/>
        <v>150595.59405916862</v>
      </c>
      <c r="AB55" s="98">
        <f>IF(INDEX('Pace of change parameters'!$E$27:$I$27,1,$B$6)=1,MAX(AA55,Y55),Y55)</f>
        <v>146391.85194980627</v>
      </c>
      <c r="AC55" s="96">
        <f t="shared" si="5"/>
        <v>3.6600638350738013E-2</v>
      </c>
      <c r="AD55" s="142">
        <v>3.258534110704292E-2</v>
      </c>
      <c r="AE55" s="55">
        <f>IF(ROUND(AB55,0)/D55 &gt; (1+'Pace of change parameters'!$I$25), ROUND(AB55,0), ROUNDUP(AB55,0))</f>
        <v>146392</v>
      </c>
      <c r="AF55" s="55">
        <v>1162.9584968653892</v>
      </c>
      <c r="AG55" s="16">
        <f t="shared" si="10"/>
        <v>3.6601686694093694E-2</v>
      </c>
      <c r="AH55" s="16">
        <f t="shared" si="10"/>
        <v>3.2586385389615335E-2</v>
      </c>
      <c r="AI55" s="55"/>
      <c r="AJ55" s="55">
        <v>150595.59405916862</v>
      </c>
      <c r="AK55" s="55">
        <v>1196.3524352533</v>
      </c>
      <c r="AL55" s="16">
        <f t="shared" si="8"/>
        <v>-2.7913127773957602E-2</v>
      </c>
      <c r="AM55" s="57">
        <f t="shared" si="8"/>
        <v>-2.7913127773957713E-2</v>
      </c>
      <c r="AN55" s="10"/>
    </row>
    <row r="56" spans="1:40" x14ac:dyDescent="0.2">
      <c r="A56" s="188" t="s">
        <v>159</v>
      </c>
      <c r="B56" s="188" t="s">
        <v>160</v>
      </c>
      <c r="D56" s="67">
        <v>458931</v>
      </c>
      <c r="E56" s="72">
        <v>1318.3625561226104</v>
      </c>
      <c r="F56" s="54"/>
      <c r="G56" s="87">
        <v>466366.85234671598</v>
      </c>
      <c r="H56" s="80">
        <v>1331.8464991456863</v>
      </c>
      <c r="I56" s="89"/>
      <c r="J56" s="102">
        <f t="shared" si="9"/>
        <v>-1.5944212821514703E-2</v>
      </c>
      <c r="K56" s="125">
        <f t="shared" si="9"/>
        <v>-1.0124247074813186E-2</v>
      </c>
      <c r="L56" s="102">
        <v>2.1061073247951478E-2</v>
      </c>
      <c r="M56" s="96">
        <f>INDEX('Pace of change parameters'!$E$20:$I$20,1,$B$6)</f>
        <v>1.5057753685842057E-2</v>
      </c>
      <c r="N56" s="107">
        <f>IF(INDEX('Pace of change parameters'!$E$28:$I$28,1,$B$6)=1,(1+L56)*D56,D56)</f>
        <v>468596.57940675563</v>
      </c>
      <c r="O56" s="93">
        <f>IF(K56&lt;INDEX('Pace of change parameters'!$E$16:$I$16,1,$B$6),1,IF(K56&gt;INDEX('Pace of change parameters'!$E$17:$I$17,1,$B$6),0,(K56-INDEX('Pace of change parameters'!$E$17:$I$17,1,$B$6))/(INDEX('Pace of change parameters'!$E$16:$I$16,1,$B$6)-INDEX('Pace of change parameters'!$E$17:$I$17,1,$B$6))))</f>
        <v>0</v>
      </c>
      <c r="P56" s="56">
        <v>2.1061073247951478E-2</v>
      </c>
      <c r="Q56" s="56">
        <v>1.5057753685842057E-2</v>
      </c>
      <c r="R56" s="9">
        <f>IF(INDEX('Pace of change parameters'!$E$29:$I$29,1,$B$6)=1,D56*(1+P56),D56)</f>
        <v>468596.57940675563</v>
      </c>
      <c r="S56" s="102">
        <f>IF(P56&lt;INDEX('Pace of change parameters'!$E$22:$I$22,1,$B$6),INDEX('Pace of change parameters'!$E$22:$I$22,1,$B$6),P56)</f>
        <v>3.6600638350738075E-2</v>
      </c>
      <c r="T56" s="131">
        <v>3.0505954052852946E-2</v>
      </c>
      <c r="U56" s="116">
        <f t="shared" si="3"/>
        <v>475728.16755894257</v>
      </c>
      <c r="V56" s="130">
        <f>IF(J56&gt;INDEX('Pace of change parameters'!$E$24:$I$24,1,$B$6),0,IF(J56&lt;INDEX('Pace of change parameters'!$E$23:$I$23,1,$B$6),1,(J56-INDEX('Pace of change parameters'!$E$24:$I$24,1,$B$6))/(INDEX('Pace of change parameters'!$E$23:$I$23,1,$B$6)-INDEX('Pace of change parameters'!$E$24:$I$24,1,$B$6))))</f>
        <v>1</v>
      </c>
      <c r="W56" s="131">
        <f>MIN(S56, S56+(INDEX('Pace of change parameters'!$E$25:$I$25,1,$B$6)-S56)*(1-V56))</f>
        <v>3.6600638350738075E-2</v>
      </c>
      <c r="X56" s="131">
        <v>3.0505954052852946E-2</v>
      </c>
      <c r="Y56" s="107">
        <f t="shared" si="4"/>
        <v>475728.16755894257</v>
      </c>
      <c r="Z56" s="96">
        <v>0</v>
      </c>
      <c r="AA56" s="98">
        <f t="shared" si="7"/>
        <v>484383.13924837572</v>
      </c>
      <c r="AB56" s="98">
        <f>IF(INDEX('Pace of change parameters'!$E$27:$I$27,1,$B$6)=1,MAX(AA56,Y56),Y56)</f>
        <v>475728.16755894257</v>
      </c>
      <c r="AC56" s="96">
        <f t="shared" si="5"/>
        <v>3.6600638350738013E-2</v>
      </c>
      <c r="AD56" s="142">
        <v>3.0505954052852946E-2</v>
      </c>
      <c r="AE56" s="55">
        <f>IF(ROUND(AB56,0)/D56 &gt; (1+'Pace of change parameters'!$I$25), ROUND(AB56,0), ROUNDUP(AB56,0))</f>
        <v>475728</v>
      </c>
      <c r="AF56" s="55">
        <v>1358.5799851712825</v>
      </c>
      <c r="AG56" s="16">
        <f t="shared" si="10"/>
        <v>3.6600273243690307E-2</v>
      </c>
      <c r="AH56" s="16">
        <f t="shared" si="10"/>
        <v>3.0505591092448991E-2</v>
      </c>
      <c r="AI56" s="55"/>
      <c r="AJ56" s="55">
        <v>484383.13924837572</v>
      </c>
      <c r="AK56" s="55">
        <v>1383.2972583856269</v>
      </c>
      <c r="AL56" s="16">
        <f t="shared" si="8"/>
        <v>-1.7868374324106373E-2</v>
      </c>
      <c r="AM56" s="57">
        <f t="shared" si="8"/>
        <v>-1.7868374324106373E-2</v>
      </c>
      <c r="AN56" s="10"/>
    </row>
    <row r="57" spans="1:40" x14ac:dyDescent="0.2">
      <c r="A57" s="188" t="s">
        <v>161</v>
      </c>
      <c r="B57" s="188" t="s">
        <v>162</v>
      </c>
      <c r="D57" s="67">
        <v>290057</v>
      </c>
      <c r="E57" s="72">
        <v>1297.125428728096</v>
      </c>
      <c r="F57" s="54"/>
      <c r="G57" s="87">
        <v>275053.77016268909</v>
      </c>
      <c r="H57" s="80">
        <v>1222.2770672592426</v>
      </c>
      <c r="I57" s="89"/>
      <c r="J57" s="102">
        <f t="shared" si="9"/>
        <v>5.4546534041095995E-2</v>
      </c>
      <c r="K57" s="125">
        <f t="shared" si="9"/>
        <v>6.1236820581677787E-2</v>
      </c>
      <c r="L57" s="102">
        <v>2.1497514292113218E-2</v>
      </c>
      <c r="M57" s="96">
        <f>INDEX('Pace of change parameters'!$E$20:$I$20,1,$B$6)</f>
        <v>1.5057753685842057E-2</v>
      </c>
      <c r="N57" s="107">
        <f>IF(INDEX('Pace of change parameters'!$E$28:$I$28,1,$B$6)=1,(1+L57)*D57,D57)</f>
        <v>296292.50450302748</v>
      </c>
      <c r="O57" s="93">
        <f>IF(K57&lt;INDEX('Pace of change parameters'!$E$16:$I$16,1,$B$6),1,IF(K57&gt;INDEX('Pace of change parameters'!$E$17:$I$17,1,$B$6),0,(K57-INDEX('Pace of change parameters'!$E$17:$I$17,1,$B$6))/(INDEX('Pace of change parameters'!$E$16:$I$16,1,$B$6)-INDEX('Pace of change parameters'!$E$17:$I$17,1,$B$6))))</f>
        <v>0</v>
      </c>
      <c r="P57" s="56">
        <v>2.1497514292113218E-2</v>
      </c>
      <c r="Q57" s="56">
        <v>1.5057753685842057E-2</v>
      </c>
      <c r="R57" s="9">
        <f>IF(INDEX('Pace of change parameters'!$E$29:$I$29,1,$B$6)=1,D57*(1+P57),D57)</f>
        <v>296292.50450302748</v>
      </c>
      <c r="S57" s="102">
        <f>IF(P57&lt;INDEX('Pace of change parameters'!$E$22:$I$22,1,$B$6),INDEX('Pace of change parameters'!$E$22:$I$22,1,$B$6),P57)</f>
        <v>3.6600638350738075E-2</v>
      </c>
      <c r="T57" s="131">
        <v>3.0065664097851386E-2</v>
      </c>
      <c r="U57" s="116">
        <f t="shared" si="3"/>
        <v>300673.2713581</v>
      </c>
      <c r="V57" s="130">
        <f>IF(J57&gt;INDEX('Pace of change parameters'!$E$24:$I$24,1,$B$6),0,IF(J57&lt;INDEX('Pace of change parameters'!$E$23:$I$23,1,$B$6),1,(J57-INDEX('Pace of change parameters'!$E$24:$I$24,1,$B$6))/(INDEX('Pace of change parameters'!$E$23:$I$23,1,$B$6)-INDEX('Pace of change parameters'!$E$24:$I$24,1,$B$6))))</f>
        <v>0.9090693191780802</v>
      </c>
      <c r="W57" s="131">
        <f>MIN(S57, S57+(INDEX('Pace of change parameters'!$E$25:$I$25,1,$B$6)-S57)*(1-V57))</f>
        <v>3.460016337265584E-2</v>
      </c>
      <c r="X57" s="131">
        <v>2.8077800584581869E-2</v>
      </c>
      <c r="Y57" s="107">
        <f t="shared" si="4"/>
        <v>300093.01958738244</v>
      </c>
      <c r="Z57" s="96">
        <v>0</v>
      </c>
      <c r="AA57" s="98">
        <f t="shared" si="7"/>
        <v>285679.41306955274</v>
      </c>
      <c r="AB57" s="98">
        <f>IF(INDEX('Pace of change parameters'!$E$27:$I$27,1,$B$6)=1,MAX(AA57,Y57),Y57)</f>
        <v>300093.01958738244</v>
      </c>
      <c r="AC57" s="96">
        <f t="shared" si="5"/>
        <v>3.4600163372655812E-2</v>
      </c>
      <c r="AD57" s="142">
        <v>2.8077800584581869E-2</v>
      </c>
      <c r="AE57" s="55">
        <f>IF(ROUND(AB57,0)/D57 &gt; (1+'Pace of change parameters'!$I$25), ROUND(AB57,0), ROUNDUP(AB57,0))</f>
        <v>300093</v>
      </c>
      <c r="AF57" s="55">
        <v>1333.5457708071935</v>
      </c>
      <c r="AG57" s="16">
        <f t="shared" si="10"/>
        <v>3.4600095843230871E-2</v>
      </c>
      <c r="AH57" s="16">
        <f t="shared" si="10"/>
        <v>2.8077733480878386E-2</v>
      </c>
      <c r="AI57" s="55"/>
      <c r="AJ57" s="55">
        <v>285679.41306955274</v>
      </c>
      <c r="AK57" s="55">
        <v>1269.495033558208</v>
      </c>
      <c r="AL57" s="16">
        <f t="shared" si="8"/>
        <v>5.0453712346916868E-2</v>
      </c>
      <c r="AM57" s="57">
        <f t="shared" si="8"/>
        <v>5.045371234691709E-2</v>
      </c>
      <c r="AN57" s="10"/>
    </row>
    <row r="58" spans="1:40" x14ac:dyDescent="0.2">
      <c r="A58" s="188" t="s">
        <v>163</v>
      </c>
      <c r="B58" s="188" t="s">
        <v>164</v>
      </c>
      <c r="D58" s="67">
        <v>459636</v>
      </c>
      <c r="E58" s="72">
        <v>1450.2996999435361</v>
      </c>
      <c r="F58" s="54"/>
      <c r="G58" s="87">
        <v>434035.710938651</v>
      </c>
      <c r="H58" s="80">
        <v>1366.2367251905334</v>
      </c>
      <c r="I58" s="89"/>
      <c r="J58" s="102">
        <f t="shared" si="9"/>
        <v>5.8981987924416446E-2</v>
      </c>
      <c r="K58" s="125">
        <f t="shared" si="9"/>
        <v>6.1528850164146665E-2</v>
      </c>
      <c r="L58" s="102">
        <v>1.7498977704273999E-2</v>
      </c>
      <c r="M58" s="96">
        <f>INDEX('Pace of change parameters'!$E$20:$I$20,1,$B$6)</f>
        <v>1.5057753685842057E-2</v>
      </c>
      <c r="N58" s="107">
        <f>IF(INDEX('Pace of change parameters'!$E$28:$I$28,1,$B$6)=1,(1+L58)*D58,D58)</f>
        <v>467679.16011608171</v>
      </c>
      <c r="O58" s="93">
        <f>IF(K58&lt;INDEX('Pace of change parameters'!$E$16:$I$16,1,$B$6),1,IF(K58&gt;INDEX('Pace of change parameters'!$E$17:$I$17,1,$B$6),0,(K58-INDEX('Pace of change parameters'!$E$17:$I$17,1,$B$6))/(INDEX('Pace of change parameters'!$E$16:$I$16,1,$B$6)-INDEX('Pace of change parameters'!$E$17:$I$17,1,$B$6))))</f>
        <v>0</v>
      </c>
      <c r="P58" s="56">
        <v>1.7498977704273999E-2</v>
      </c>
      <c r="Q58" s="56">
        <v>1.5057753685842057E-2</v>
      </c>
      <c r="R58" s="9">
        <f>IF(INDEX('Pace of change parameters'!$E$29:$I$29,1,$B$6)=1,D58*(1+P58),D58)</f>
        <v>467679.16011608171</v>
      </c>
      <c r="S58" s="102">
        <f>IF(P58&lt;INDEX('Pace of change parameters'!$E$22:$I$22,1,$B$6),INDEX('Pace of change parameters'!$E$22:$I$22,1,$B$6),P58)</f>
        <v>3.6600638350738075E-2</v>
      </c>
      <c r="T58" s="131">
        <v>3.411358486831273E-2</v>
      </c>
      <c r="U58" s="116">
        <f t="shared" si="3"/>
        <v>476458.97100897983</v>
      </c>
      <c r="V58" s="130">
        <f>IF(J58&gt;INDEX('Pace of change parameters'!$E$24:$I$24,1,$B$6),0,IF(J58&lt;INDEX('Pace of change parameters'!$E$23:$I$23,1,$B$6),1,(J58-INDEX('Pace of change parameters'!$E$24:$I$24,1,$B$6))/(INDEX('Pace of change parameters'!$E$23:$I$23,1,$B$6)-INDEX('Pace of change parameters'!$E$24:$I$24,1,$B$6))))</f>
        <v>0.8203602415116712</v>
      </c>
      <c r="W58" s="131">
        <f>MIN(S58, S58+(INDEX('Pace of change parameters'!$E$25:$I$25,1,$B$6)-S58)*(1-V58))</f>
        <v>3.2648563663994844E-2</v>
      </c>
      <c r="X58" s="131">
        <v>3.0170992156351994E-2</v>
      </c>
      <c r="Y58" s="107">
        <f t="shared" si="4"/>
        <v>474642.45520826394</v>
      </c>
      <c r="Z58" s="96">
        <v>0</v>
      </c>
      <c r="AA58" s="98">
        <f t="shared" si="7"/>
        <v>450803.00873112597</v>
      </c>
      <c r="AB58" s="98">
        <f>IF(INDEX('Pace of change parameters'!$E$27:$I$27,1,$B$6)=1,MAX(AA58,Y58),Y58)</f>
        <v>474642.45520826394</v>
      </c>
      <c r="AC58" s="96">
        <f t="shared" si="5"/>
        <v>3.2648563663994823E-2</v>
      </c>
      <c r="AD58" s="142">
        <v>3.0170992156351994E-2</v>
      </c>
      <c r="AE58" s="55">
        <f>IF(ROUND(AB58,0)/D58 &gt; (1+'Pace of change parameters'!$I$25), ROUND(AB58,0), ROUNDUP(AB58,0))</f>
        <v>474642</v>
      </c>
      <c r="AF58" s="55">
        <v>1494.0552479322237</v>
      </c>
      <c r="AG58" s="16">
        <f t="shared" si="10"/>
        <v>3.264757329713075E-2</v>
      </c>
      <c r="AH58" s="16">
        <f t="shared" si="10"/>
        <v>3.017000416561566E-2</v>
      </c>
      <c r="AI58" s="55"/>
      <c r="AJ58" s="55">
        <v>450803.00873112597</v>
      </c>
      <c r="AK58" s="55">
        <v>1419.0160183430348</v>
      </c>
      <c r="AL58" s="16">
        <f t="shared" si="8"/>
        <v>5.2881171614123756E-2</v>
      </c>
      <c r="AM58" s="57">
        <f t="shared" si="8"/>
        <v>5.2881171614123978E-2</v>
      </c>
      <c r="AN58" s="10"/>
    </row>
    <row r="59" spans="1:40" x14ac:dyDescent="0.2">
      <c r="A59" s="188" t="s">
        <v>165</v>
      </c>
      <c r="B59" s="188" t="s">
        <v>166</v>
      </c>
      <c r="D59" s="67">
        <v>399813</v>
      </c>
      <c r="E59" s="72">
        <v>1301.7003051756647</v>
      </c>
      <c r="F59" s="54"/>
      <c r="G59" s="87">
        <v>396869.80395032093</v>
      </c>
      <c r="H59" s="80">
        <v>1286.0819560299842</v>
      </c>
      <c r="I59" s="89"/>
      <c r="J59" s="102">
        <f t="shared" si="9"/>
        <v>7.4160241479281908E-3</v>
      </c>
      <c r="K59" s="125">
        <f t="shared" si="9"/>
        <v>1.2144132084624504E-2</v>
      </c>
      <c r="L59" s="102">
        <v>1.9821726569305698E-2</v>
      </c>
      <c r="M59" s="96">
        <f>INDEX('Pace of change parameters'!$E$20:$I$20,1,$B$6)</f>
        <v>1.5057753685842057E-2</v>
      </c>
      <c r="N59" s="107">
        <f>IF(INDEX('Pace of change parameters'!$E$28:$I$28,1,$B$6)=1,(1+L59)*D59,D59)</f>
        <v>407737.9839648538</v>
      </c>
      <c r="O59" s="93">
        <f>IF(K59&lt;INDEX('Pace of change parameters'!$E$16:$I$16,1,$B$6),1,IF(K59&gt;INDEX('Pace of change parameters'!$E$17:$I$17,1,$B$6),0,(K59-INDEX('Pace of change parameters'!$E$17:$I$17,1,$B$6))/(INDEX('Pace of change parameters'!$E$16:$I$16,1,$B$6)-INDEX('Pace of change parameters'!$E$17:$I$17,1,$B$6))))</f>
        <v>0</v>
      </c>
      <c r="P59" s="56">
        <v>1.9821726569305698E-2</v>
      </c>
      <c r="Q59" s="56">
        <v>1.5057753685842057E-2</v>
      </c>
      <c r="R59" s="9">
        <f>IF(INDEX('Pace of change parameters'!$E$29:$I$29,1,$B$6)=1,D59*(1+P59),D59)</f>
        <v>407737.9839648538</v>
      </c>
      <c r="S59" s="102">
        <f>IF(P59&lt;INDEX('Pace of change parameters'!$E$22:$I$22,1,$B$6),INDEX('Pace of change parameters'!$E$22:$I$22,1,$B$6),P59)</f>
        <v>3.6600638350738075E-2</v>
      </c>
      <c r="T59" s="131">
        <v>3.1758284826169936E-2</v>
      </c>
      <c r="U59" s="116">
        <f t="shared" si="3"/>
        <v>414446.41102092364</v>
      </c>
      <c r="V59" s="130">
        <f>IF(J59&gt;INDEX('Pace of change parameters'!$E$24:$I$24,1,$B$6),0,IF(J59&lt;INDEX('Pace of change parameters'!$E$23:$I$23,1,$B$6),1,(J59-INDEX('Pace of change parameters'!$E$24:$I$24,1,$B$6))/(INDEX('Pace of change parameters'!$E$23:$I$23,1,$B$6)-INDEX('Pace of change parameters'!$E$24:$I$24,1,$B$6))))</f>
        <v>1</v>
      </c>
      <c r="W59" s="131">
        <f>MIN(S59, S59+(INDEX('Pace of change parameters'!$E$25:$I$25,1,$B$6)-S59)*(1-V59))</f>
        <v>3.6600638350738075E-2</v>
      </c>
      <c r="X59" s="131">
        <v>3.1758284826169936E-2</v>
      </c>
      <c r="Y59" s="107">
        <f t="shared" si="4"/>
        <v>414446.41102092364</v>
      </c>
      <c r="Z59" s="96">
        <v>0</v>
      </c>
      <c r="AA59" s="98">
        <f t="shared" si="7"/>
        <v>412201.34008886863</v>
      </c>
      <c r="AB59" s="98">
        <f>IF(INDEX('Pace of change parameters'!$E$27:$I$27,1,$B$6)=1,MAX(AA59,Y59),Y59)</f>
        <v>414446.41102092364</v>
      </c>
      <c r="AC59" s="96">
        <f t="shared" si="5"/>
        <v>3.6600638350738013E-2</v>
      </c>
      <c r="AD59" s="142">
        <v>3.1758284826169936E-2</v>
      </c>
      <c r="AE59" s="55">
        <f>IF(ROUND(AB59,0)/D59 &gt; (1+'Pace of change parameters'!$I$25), ROUND(AB59,0), ROUNDUP(AB59,0))</f>
        <v>414446</v>
      </c>
      <c r="AF59" s="55">
        <v>1343.0387422861822</v>
      </c>
      <c r="AG59" s="16">
        <f t="shared" si="10"/>
        <v>3.6599610317823661E-2</v>
      </c>
      <c r="AH59" s="16">
        <f t="shared" si="10"/>
        <v>3.1757261595585895E-2</v>
      </c>
      <c r="AI59" s="55"/>
      <c r="AJ59" s="55">
        <v>412201.34008886863</v>
      </c>
      <c r="AK59" s="55">
        <v>1335.7647784310452</v>
      </c>
      <c r="AL59" s="16">
        <f t="shared" si="8"/>
        <v>5.4455424881623138E-3</v>
      </c>
      <c r="AM59" s="57">
        <f t="shared" si="8"/>
        <v>5.4455424881623138E-3</v>
      </c>
      <c r="AN59" s="10"/>
    </row>
    <row r="60" spans="1:40" x14ac:dyDescent="0.2">
      <c r="A60" s="188" t="s">
        <v>167</v>
      </c>
      <c r="B60" s="188" t="s">
        <v>168</v>
      </c>
      <c r="D60" s="67">
        <v>308231</v>
      </c>
      <c r="E60" s="72">
        <v>1227.7487849198174</v>
      </c>
      <c r="F60" s="54"/>
      <c r="G60" s="87">
        <v>297082.5145162628</v>
      </c>
      <c r="H60" s="80">
        <v>1176.0839852958602</v>
      </c>
      <c r="I60" s="89"/>
      <c r="J60" s="102">
        <f t="shared" si="9"/>
        <v>3.7526562281493314E-2</v>
      </c>
      <c r="K60" s="125">
        <f t="shared" si="9"/>
        <v>4.3929515468200231E-2</v>
      </c>
      <c r="L60" s="102">
        <v>2.1322043695306991E-2</v>
      </c>
      <c r="M60" s="96">
        <f>INDEX('Pace of change parameters'!$E$20:$I$20,1,$B$6)</f>
        <v>1.5057753685842057E-2</v>
      </c>
      <c r="N60" s="107">
        <f>IF(INDEX('Pace of change parameters'!$E$28:$I$28,1,$B$6)=1,(1+L60)*D60,D60)</f>
        <v>314803.11485024815</v>
      </c>
      <c r="O60" s="93">
        <f>IF(K60&lt;INDEX('Pace of change parameters'!$E$16:$I$16,1,$B$6),1,IF(K60&gt;INDEX('Pace of change parameters'!$E$17:$I$17,1,$B$6),0,(K60-INDEX('Pace of change parameters'!$E$17:$I$17,1,$B$6))/(INDEX('Pace of change parameters'!$E$16:$I$16,1,$B$6)-INDEX('Pace of change parameters'!$E$17:$I$17,1,$B$6))))</f>
        <v>0</v>
      </c>
      <c r="P60" s="56">
        <v>2.1322043695306991E-2</v>
      </c>
      <c r="Q60" s="56">
        <v>1.5057753685842057E-2</v>
      </c>
      <c r="R60" s="9">
        <f>IF(INDEX('Pace of change parameters'!$E$29:$I$29,1,$B$6)=1,D60*(1+P60),D60)</f>
        <v>314803.11485024815</v>
      </c>
      <c r="S60" s="102">
        <f>IF(P60&lt;INDEX('Pace of change parameters'!$E$22:$I$22,1,$B$6),INDEX('Pace of change parameters'!$E$22:$I$22,1,$B$6),P60)</f>
        <v>3.6600638350738075E-2</v>
      </c>
      <c r="T60" s="131">
        <v>3.0242636912591658E-2</v>
      </c>
      <c r="U60" s="116">
        <f t="shared" si="3"/>
        <v>319512.45135948632</v>
      </c>
      <c r="V60" s="130">
        <f>IF(J60&gt;INDEX('Pace of change parameters'!$E$24:$I$24,1,$B$6),0,IF(J60&lt;INDEX('Pace of change parameters'!$E$23:$I$23,1,$B$6),1,(J60-INDEX('Pace of change parameters'!$E$24:$I$24,1,$B$6))/(INDEX('Pace of change parameters'!$E$23:$I$23,1,$B$6)-INDEX('Pace of change parameters'!$E$24:$I$24,1,$B$6))))</f>
        <v>1</v>
      </c>
      <c r="W60" s="131">
        <f>MIN(S60, S60+(INDEX('Pace of change parameters'!$E$25:$I$25,1,$B$6)-S60)*(1-V60))</f>
        <v>3.6600638350738075E-2</v>
      </c>
      <c r="X60" s="131">
        <v>3.0242636912591658E-2</v>
      </c>
      <c r="Y60" s="107">
        <f t="shared" si="4"/>
        <v>319512.45135948632</v>
      </c>
      <c r="Z60" s="96">
        <v>0</v>
      </c>
      <c r="AA60" s="98">
        <f t="shared" si="7"/>
        <v>308559.15310680389</v>
      </c>
      <c r="AB60" s="98">
        <f>IF(INDEX('Pace of change parameters'!$E$27:$I$27,1,$B$6)=1,MAX(AA60,Y60),Y60)</f>
        <v>319512.45135948632</v>
      </c>
      <c r="AC60" s="96">
        <f t="shared" si="5"/>
        <v>3.6600638350738013E-2</v>
      </c>
      <c r="AD60" s="142">
        <v>3.0242636912591658E-2</v>
      </c>
      <c r="AE60" s="55">
        <f>IF(ROUND(AB60,0)/D60 &gt; (1+'Pace of change parameters'!$I$25), ROUND(AB60,0), ROUNDUP(AB60,0))</f>
        <v>319512</v>
      </c>
      <c r="AF60" s="55">
        <v>1264.8773588096192</v>
      </c>
      <c r="AG60" s="16">
        <f t="shared" si="10"/>
        <v>3.6599173996126222E-2</v>
      </c>
      <c r="AH60" s="16">
        <f t="shared" si="10"/>
        <v>3.0241181539614859E-2</v>
      </c>
      <c r="AI60" s="55"/>
      <c r="AJ60" s="55">
        <v>308559.15310680389</v>
      </c>
      <c r="AK60" s="55">
        <v>1221.517459808292</v>
      </c>
      <c r="AL60" s="16">
        <f t="shared" si="8"/>
        <v>3.5496749271297423E-2</v>
      </c>
      <c r="AM60" s="57">
        <f t="shared" si="8"/>
        <v>3.5496749271297645E-2</v>
      </c>
      <c r="AN60" s="10"/>
    </row>
    <row r="61" spans="1:40" x14ac:dyDescent="0.2">
      <c r="A61" s="188" t="s">
        <v>169</v>
      </c>
      <c r="B61" s="188" t="s">
        <v>170</v>
      </c>
      <c r="D61" s="67">
        <v>193187</v>
      </c>
      <c r="E61" s="72">
        <v>1336.9225384676097</v>
      </c>
      <c r="F61" s="54"/>
      <c r="G61" s="87">
        <v>182321.90245853321</v>
      </c>
      <c r="H61" s="80">
        <v>1259.0469162325005</v>
      </c>
      <c r="I61" s="89"/>
      <c r="J61" s="102">
        <f t="shared" si="9"/>
        <v>5.9592936421546616E-2</v>
      </c>
      <c r="K61" s="125">
        <f t="shared" si="9"/>
        <v>6.1852835848357213E-2</v>
      </c>
      <c r="L61" s="102">
        <v>1.7222668491221116E-2</v>
      </c>
      <c r="M61" s="96">
        <f>INDEX('Pace of change parameters'!$E$20:$I$20,1,$B$6)</f>
        <v>1.5057753685842057E-2</v>
      </c>
      <c r="N61" s="107">
        <f>IF(INDEX('Pace of change parameters'!$E$28:$I$28,1,$B$6)=1,(1+L61)*D61,D61)</f>
        <v>196514.19565781354</v>
      </c>
      <c r="O61" s="93">
        <f>IF(K61&lt;INDEX('Pace of change parameters'!$E$16:$I$16,1,$B$6),1,IF(K61&gt;INDEX('Pace of change parameters'!$E$17:$I$17,1,$B$6),0,(K61-INDEX('Pace of change parameters'!$E$17:$I$17,1,$B$6))/(INDEX('Pace of change parameters'!$E$16:$I$16,1,$B$6)-INDEX('Pace of change parameters'!$E$17:$I$17,1,$B$6))))</f>
        <v>0</v>
      </c>
      <c r="P61" s="56">
        <v>1.7222668491221116E-2</v>
      </c>
      <c r="Q61" s="56">
        <v>1.5057753685842057E-2</v>
      </c>
      <c r="R61" s="9">
        <f>IF(INDEX('Pace of change parameters'!$E$29:$I$29,1,$B$6)=1,D61*(1+P61),D61)</f>
        <v>196514.19565781354</v>
      </c>
      <c r="S61" s="102">
        <f>IF(P61&lt;INDEX('Pace of change parameters'!$E$22:$I$22,1,$B$6),INDEX('Pace of change parameters'!$E$22:$I$22,1,$B$6),P61)</f>
        <v>3.6600638350738075E-2</v>
      </c>
      <c r="T61" s="131">
        <v>3.4394482177911412E-2</v>
      </c>
      <c r="U61" s="116">
        <f t="shared" si="3"/>
        <v>200257.76752106403</v>
      </c>
      <c r="V61" s="130">
        <f>IF(J61&gt;INDEX('Pace of change parameters'!$E$24:$I$24,1,$B$6),0,IF(J61&lt;INDEX('Pace of change parameters'!$E$23:$I$23,1,$B$6),1,(J61-INDEX('Pace of change parameters'!$E$24:$I$24,1,$B$6))/(INDEX('Pace of change parameters'!$E$23:$I$23,1,$B$6)-INDEX('Pace of change parameters'!$E$24:$I$24,1,$B$6))))</f>
        <v>0.80814127156906779</v>
      </c>
      <c r="W61" s="131">
        <f>MIN(S61, S61+(INDEX('Pace of change parameters'!$E$25:$I$25,1,$B$6)-S61)*(1-V61))</f>
        <v>3.2379746325257565E-2</v>
      </c>
      <c r="X61" s="131">
        <v>3.0182573310121974E-2</v>
      </c>
      <c r="Y61" s="107">
        <f t="shared" si="4"/>
        <v>199442.34605333753</v>
      </c>
      <c r="Z61" s="96">
        <v>0</v>
      </c>
      <c r="AA61" s="98">
        <f t="shared" si="7"/>
        <v>189365.20685853661</v>
      </c>
      <c r="AB61" s="98">
        <f>IF(INDEX('Pace of change parameters'!$E$27:$I$27,1,$B$6)=1,MAX(AA61,Y61),Y61)</f>
        <v>199442.34605333753</v>
      </c>
      <c r="AC61" s="96">
        <f t="shared" si="5"/>
        <v>3.237974632525753E-2</v>
      </c>
      <c r="AD61" s="142">
        <v>3.0182573310121974E-2</v>
      </c>
      <c r="AE61" s="55">
        <f>IF(ROUND(AB61,0)/D61 &gt; (1+'Pace of change parameters'!$I$25), ROUND(AB61,0), ROUNDUP(AB61,0))</f>
        <v>199442</v>
      </c>
      <c r="AF61" s="55">
        <v>1377.2719112798497</v>
      </c>
      <c r="AG61" s="16">
        <f t="shared" si="10"/>
        <v>3.2377955038382478E-2</v>
      </c>
      <c r="AH61" s="16">
        <f t="shared" si="10"/>
        <v>3.0180785835571822E-2</v>
      </c>
      <c r="AI61" s="55"/>
      <c r="AJ61" s="55">
        <v>189365.20685853661</v>
      </c>
      <c r="AK61" s="55">
        <v>1307.6853440095908</v>
      </c>
      <c r="AL61" s="16">
        <f t="shared" si="8"/>
        <v>5.321354069542017E-2</v>
      </c>
      <c r="AM61" s="57">
        <f t="shared" si="8"/>
        <v>5.321354069542017E-2</v>
      </c>
      <c r="AN61" s="10"/>
    </row>
    <row r="62" spans="1:40" x14ac:dyDescent="0.2">
      <c r="A62" s="188" t="s">
        <v>171</v>
      </c>
      <c r="B62" s="188" t="s">
        <v>172</v>
      </c>
      <c r="D62" s="67">
        <v>201609</v>
      </c>
      <c r="E62" s="72">
        <v>1230.3386532131933</v>
      </c>
      <c r="F62" s="54"/>
      <c r="G62" s="87">
        <v>194773.78549882217</v>
      </c>
      <c r="H62" s="80">
        <v>1184.7059363572032</v>
      </c>
      <c r="I62" s="89"/>
      <c r="J62" s="102">
        <f t="shared" si="9"/>
        <v>3.5093092654499891E-2</v>
      </c>
      <c r="K62" s="125">
        <f t="shared" si="9"/>
        <v>3.8518180297385962E-2</v>
      </c>
      <c r="L62" s="102">
        <v>1.8416545077299729E-2</v>
      </c>
      <c r="M62" s="96">
        <f>INDEX('Pace of change parameters'!$E$20:$I$20,1,$B$6)</f>
        <v>1.5057753685842057E-2</v>
      </c>
      <c r="N62" s="107">
        <f>IF(INDEX('Pace of change parameters'!$E$28:$I$28,1,$B$6)=1,(1+L62)*D62,D62)</f>
        <v>205321.94123648931</v>
      </c>
      <c r="O62" s="93">
        <f>IF(K62&lt;INDEX('Pace of change parameters'!$E$16:$I$16,1,$B$6),1,IF(K62&gt;INDEX('Pace of change parameters'!$E$17:$I$17,1,$B$6),0,(K62-INDEX('Pace of change parameters'!$E$17:$I$17,1,$B$6))/(INDEX('Pace of change parameters'!$E$16:$I$16,1,$B$6)-INDEX('Pace of change parameters'!$E$17:$I$17,1,$B$6))))</f>
        <v>0</v>
      </c>
      <c r="P62" s="56">
        <v>1.8416545077299729E-2</v>
      </c>
      <c r="Q62" s="56">
        <v>1.5057753685842057E-2</v>
      </c>
      <c r="R62" s="9">
        <f>IF(INDEX('Pace of change parameters'!$E$29:$I$29,1,$B$6)=1,D62*(1+P62),D62)</f>
        <v>205321.94123648931</v>
      </c>
      <c r="S62" s="102">
        <f>IF(P62&lt;INDEX('Pace of change parameters'!$E$22:$I$22,1,$B$6),INDEX('Pace of change parameters'!$E$22:$I$22,1,$B$6),P62)</f>
        <v>3.6600638350738075E-2</v>
      </c>
      <c r="T62" s="131">
        <v>3.3181874862161953E-2</v>
      </c>
      <c r="U62" s="116">
        <f t="shared" si="3"/>
        <v>208988.01809725395</v>
      </c>
      <c r="V62" s="130">
        <f>IF(J62&gt;INDEX('Pace of change parameters'!$E$24:$I$24,1,$B$6),0,IF(J62&lt;INDEX('Pace of change parameters'!$E$23:$I$23,1,$B$6),1,(J62-INDEX('Pace of change parameters'!$E$24:$I$24,1,$B$6))/(INDEX('Pace of change parameters'!$E$23:$I$23,1,$B$6)-INDEX('Pace of change parameters'!$E$24:$I$24,1,$B$6))))</f>
        <v>1</v>
      </c>
      <c r="W62" s="131">
        <f>MIN(S62, S62+(INDEX('Pace of change parameters'!$E$25:$I$25,1,$B$6)-S62)*(1-V62))</f>
        <v>3.6600638350738075E-2</v>
      </c>
      <c r="X62" s="131">
        <v>3.3181874862161953E-2</v>
      </c>
      <c r="Y62" s="107">
        <f t="shared" si="4"/>
        <v>208988.01809725395</v>
      </c>
      <c r="Z62" s="96">
        <v>0</v>
      </c>
      <c r="AA62" s="98">
        <f t="shared" si="7"/>
        <v>202298.12043560346</v>
      </c>
      <c r="AB62" s="98">
        <f>IF(INDEX('Pace of change parameters'!$E$27:$I$27,1,$B$6)=1,MAX(AA62,Y62),Y62)</f>
        <v>208988.01809725395</v>
      </c>
      <c r="AC62" s="96">
        <f t="shared" si="5"/>
        <v>3.6600638350738013E-2</v>
      </c>
      <c r="AD62" s="142">
        <v>3.3181874862161953E-2</v>
      </c>
      <c r="AE62" s="55">
        <f>IF(ROUND(AB62,0)/D62 &gt; (1+'Pace of change parameters'!$I$25), ROUND(AB62,0), ROUNDUP(AB62,0))</f>
        <v>208988</v>
      </c>
      <c r="AF62" s="55">
        <v>1271.1634863661691</v>
      </c>
      <c r="AG62" s="16">
        <f t="shared" si="10"/>
        <v>3.660054858662054E-2</v>
      </c>
      <c r="AH62" s="16">
        <f t="shared" si="10"/>
        <v>3.3181785394091445E-2</v>
      </c>
      <c r="AI62" s="55"/>
      <c r="AJ62" s="55">
        <v>202298.12043560346</v>
      </c>
      <c r="AK62" s="55">
        <v>1230.4724867372522</v>
      </c>
      <c r="AL62" s="16">
        <f t="shared" si="8"/>
        <v>3.3069410383010034E-2</v>
      </c>
      <c r="AM62" s="57">
        <f t="shared" si="8"/>
        <v>3.3069410383009812E-2</v>
      </c>
      <c r="AN62" s="10"/>
    </row>
    <row r="63" spans="1:40" x14ac:dyDescent="0.2">
      <c r="A63" s="188" t="s">
        <v>173</v>
      </c>
      <c r="B63" s="188" t="s">
        <v>174</v>
      </c>
      <c r="D63" s="67">
        <v>405613</v>
      </c>
      <c r="E63" s="72">
        <v>1377.9201965908946</v>
      </c>
      <c r="F63" s="54"/>
      <c r="G63" s="87">
        <v>392210.11746916414</v>
      </c>
      <c r="H63" s="80">
        <v>1329.3501960478361</v>
      </c>
      <c r="I63" s="89"/>
      <c r="J63" s="102">
        <f t="shared" si="9"/>
        <v>3.4172709815140312E-2</v>
      </c>
      <c r="K63" s="125">
        <f t="shared" si="9"/>
        <v>3.6536648271807914E-2</v>
      </c>
      <c r="L63" s="102">
        <v>1.7377998686413987E-2</v>
      </c>
      <c r="M63" s="96">
        <f>INDEX('Pace of change parameters'!$E$20:$I$20,1,$B$6)</f>
        <v>1.5057753685842057E-2</v>
      </c>
      <c r="N63" s="107">
        <f>IF(INDEX('Pace of change parameters'!$E$28:$I$28,1,$B$6)=1,(1+L63)*D63,D63)</f>
        <v>412661.74218119244</v>
      </c>
      <c r="O63" s="93">
        <f>IF(K63&lt;INDEX('Pace of change parameters'!$E$16:$I$16,1,$B$6),1,IF(K63&gt;INDEX('Pace of change parameters'!$E$17:$I$17,1,$B$6),0,(K63-INDEX('Pace of change parameters'!$E$17:$I$17,1,$B$6))/(INDEX('Pace of change parameters'!$E$16:$I$16,1,$B$6)-INDEX('Pace of change parameters'!$E$17:$I$17,1,$B$6))))</f>
        <v>0</v>
      </c>
      <c r="P63" s="56">
        <v>1.7377998686413987E-2</v>
      </c>
      <c r="Q63" s="56">
        <v>1.5057753685842057E-2</v>
      </c>
      <c r="R63" s="9">
        <f>IF(INDEX('Pace of change parameters'!$E$29:$I$29,1,$B$6)=1,D63*(1+P63),D63)</f>
        <v>412661.74218119244</v>
      </c>
      <c r="S63" s="102">
        <f>IF(P63&lt;INDEX('Pace of change parameters'!$E$22:$I$22,1,$B$6),INDEX('Pace of change parameters'!$E$22:$I$22,1,$B$6),P63)</f>
        <v>3.6600638350738075E-2</v>
      </c>
      <c r="T63" s="131">
        <v>3.4236553957495364E-2</v>
      </c>
      <c r="U63" s="116">
        <f t="shared" si="3"/>
        <v>420458.69472335791</v>
      </c>
      <c r="V63" s="130">
        <f>IF(J63&gt;INDEX('Pace of change parameters'!$E$24:$I$24,1,$B$6),0,IF(J63&lt;INDEX('Pace of change parameters'!$E$23:$I$23,1,$B$6),1,(J63-INDEX('Pace of change parameters'!$E$24:$I$24,1,$B$6))/(INDEX('Pace of change parameters'!$E$23:$I$23,1,$B$6)-INDEX('Pace of change parameters'!$E$24:$I$24,1,$B$6))))</f>
        <v>1</v>
      </c>
      <c r="W63" s="131">
        <f>MIN(S63, S63+(INDEX('Pace of change parameters'!$E$25:$I$25,1,$B$6)-S63)*(1-V63))</f>
        <v>3.6600638350738075E-2</v>
      </c>
      <c r="X63" s="131">
        <v>3.4236553957495364E-2</v>
      </c>
      <c r="Y63" s="107">
        <f t="shared" si="4"/>
        <v>420458.69472335791</v>
      </c>
      <c r="Z63" s="96">
        <v>0</v>
      </c>
      <c r="AA63" s="98">
        <f t="shared" si="7"/>
        <v>407361.64456956112</v>
      </c>
      <c r="AB63" s="98">
        <f>IF(INDEX('Pace of change parameters'!$E$27:$I$27,1,$B$6)=1,MAX(AA63,Y63),Y63)</f>
        <v>420458.69472335791</v>
      </c>
      <c r="AC63" s="96">
        <f t="shared" si="5"/>
        <v>3.6600638350738013E-2</v>
      </c>
      <c r="AD63" s="142">
        <v>3.4236553957495364E-2</v>
      </c>
      <c r="AE63" s="55">
        <f>IF(ROUND(AB63,0)/D63 &gt; (1+'Pace of change parameters'!$I$25), ROUND(AB63,0), ROUNDUP(AB63,0))</f>
        <v>420459</v>
      </c>
      <c r="AF63" s="55">
        <v>1425.0964704499781</v>
      </c>
      <c r="AG63" s="16">
        <f t="shared" si="10"/>
        <v>3.6601390981058302E-2</v>
      </c>
      <c r="AH63" s="16">
        <f t="shared" si="10"/>
        <v>3.4237304871357566E-2</v>
      </c>
      <c r="AI63" s="55"/>
      <c r="AJ63" s="55">
        <v>407361.64456956112</v>
      </c>
      <c r="AK63" s="55">
        <v>1380.7045202333168</v>
      </c>
      <c r="AL63" s="16">
        <f t="shared" si="8"/>
        <v>3.2151665737401913E-2</v>
      </c>
      <c r="AM63" s="57">
        <f t="shared" si="8"/>
        <v>3.2151665737401913E-2</v>
      </c>
      <c r="AN63" s="10"/>
    </row>
    <row r="64" spans="1:40" x14ac:dyDescent="0.2">
      <c r="A64" s="188" t="s">
        <v>175</v>
      </c>
      <c r="B64" s="188" t="s">
        <v>176</v>
      </c>
      <c r="D64" s="67">
        <v>266519</v>
      </c>
      <c r="E64" s="72">
        <v>1221.0061296952742</v>
      </c>
      <c r="F64" s="54"/>
      <c r="G64" s="87">
        <v>262330.22377604159</v>
      </c>
      <c r="H64" s="80">
        <v>1192.9906359459214</v>
      </c>
      <c r="I64" s="89"/>
      <c r="J64" s="102">
        <f t="shared" si="9"/>
        <v>1.5967570048407653E-2</v>
      </c>
      <c r="K64" s="125">
        <f t="shared" si="9"/>
        <v>2.3483414626418453E-2</v>
      </c>
      <c r="L64" s="102">
        <v>2.2566867696286463E-2</v>
      </c>
      <c r="M64" s="96">
        <f>INDEX('Pace of change parameters'!$E$20:$I$20,1,$B$6)</f>
        <v>1.5057753685842057E-2</v>
      </c>
      <c r="N64" s="107">
        <f>IF(INDEX('Pace of change parameters'!$E$28:$I$28,1,$B$6)=1,(1+L64)*D64,D64)</f>
        <v>272533.49901154655</v>
      </c>
      <c r="O64" s="93">
        <f>IF(K64&lt;INDEX('Pace of change parameters'!$E$16:$I$16,1,$B$6),1,IF(K64&gt;INDEX('Pace of change parameters'!$E$17:$I$17,1,$B$6),0,(K64-INDEX('Pace of change parameters'!$E$17:$I$17,1,$B$6))/(INDEX('Pace of change parameters'!$E$16:$I$16,1,$B$6)-INDEX('Pace of change parameters'!$E$17:$I$17,1,$B$6))))</f>
        <v>0</v>
      </c>
      <c r="P64" s="56">
        <v>2.2566867696286463E-2</v>
      </c>
      <c r="Q64" s="56">
        <v>1.5057753685842057E-2</v>
      </c>
      <c r="R64" s="9">
        <f>IF(INDEX('Pace of change parameters'!$E$29:$I$29,1,$B$6)=1,D64*(1+P64),D64)</f>
        <v>272533.49901154655</v>
      </c>
      <c r="S64" s="102">
        <f>IF(P64&lt;INDEX('Pace of change parameters'!$E$22:$I$22,1,$B$6),INDEX('Pace of change parameters'!$E$22:$I$22,1,$B$6),P64)</f>
        <v>3.6600638350738075E-2</v>
      </c>
      <c r="T64" s="131">
        <v>2.8988468797257916E-2</v>
      </c>
      <c r="U64" s="116">
        <f t="shared" si="3"/>
        <v>276273.76553260034</v>
      </c>
      <c r="V64" s="130">
        <f>IF(J64&gt;INDEX('Pace of change parameters'!$E$24:$I$24,1,$B$6),0,IF(J64&lt;INDEX('Pace of change parameters'!$E$23:$I$23,1,$B$6),1,(J64-INDEX('Pace of change parameters'!$E$24:$I$24,1,$B$6))/(INDEX('Pace of change parameters'!$E$23:$I$23,1,$B$6)-INDEX('Pace of change parameters'!$E$24:$I$24,1,$B$6))))</f>
        <v>1</v>
      </c>
      <c r="W64" s="131">
        <f>MIN(S64, S64+(INDEX('Pace of change parameters'!$E$25:$I$25,1,$B$6)-S64)*(1-V64))</f>
        <v>3.6600638350738075E-2</v>
      </c>
      <c r="X64" s="131">
        <v>2.8988468797257916E-2</v>
      </c>
      <c r="Y64" s="107">
        <f t="shared" si="4"/>
        <v>276273.76553260034</v>
      </c>
      <c r="Z64" s="96">
        <v>0</v>
      </c>
      <c r="AA64" s="98">
        <f t="shared" si="7"/>
        <v>272464.34147918422</v>
      </c>
      <c r="AB64" s="98">
        <f>IF(INDEX('Pace of change parameters'!$E$27:$I$27,1,$B$6)=1,MAX(AA64,Y64),Y64)</f>
        <v>276273.76553260034</v>
      </c>
      <c r="AC64" s="96">
        <f t="shared" si="5"/>
        <v>3.6600638350738013E-2</v>
      </c>
      <c r="AD64" s="142">
        <v>2.8988468797257916E-2</v>
      </c>
      <c r="AE64" s="55">
        <f>IF(ROUND(AB64,0)/D64 &gt; (1+'Pace of change parameters'!$I$25), ROUND(AB64,0), ROUNDUP(AB64,0))</f>
        <v>276274</v>
      </c>
      <c r="AF64" s="55">
        <v>1256.4022940669822</v>
      </c>
      <c r="AG64" s="16">
        <f t="shared" si="10"/>
        <v>3.6601518090642715E-2</v>
      </c>
      <c r="AH64" s="16">
        <f t="shared" si="10"/>
        <v>2.898934207688364E-2</v>
      </c>
      <c r="AI64" s="55"/>
      <c r="AJ64" s="55">
        <v>272464.34147918422</v>
      </c>
      <c r="AK64" s="55">
        <v>1239.0772337820304</v>
      </c>
      <c r="AL64" s="16">
        <f t="shared" si="8"/>
        <v>1.3982227913324374E-2</v>
      </c>
      <c r="AM64" s="57">
        <f t="shared" si="8"/>
        <v>1.3982227913324374E-2</v>
      </c>
      <c r="AN64" s="10"/>
    </row>
    <row r="65" spans="1:40" x14ac:dyDescent="0.2">
      <c r="A65" s="188" t="s">
        <v>177</v>
      </c>
      <c r="B65" s="188" t="s">
        <v>178</v>
      </c>
      <c r="D65" s="67">
        <v>387146</v>
      </c>
      <c r="E65" s="72">
        <v>1380.1727458194357</v>
      </c>
      <c r="F65" s="54"/>
      <c r="G65" s="87">
        <v>393572.90302350133</v>
      </c>
      <c r="H65" s="80">
        <v>1394.545928024196</v>
      </c>
      <c r="I65" s="89"/>
      <c r="J65" s="102">
        <f t="shared" si="9"/>
        <v>-1.6329637975909028E-2</v>
      </c>
      <c r="K65" s="125">
        <f t="shared" si="9"/>
        <v>-1.0306711249821854E-2</v>
      </c>
      <c r="L65" s="102">
        <v>2.1272862638211709E-2</v>
      </c>
      <c r="M65" s="96">
        <f>INDEX('Pace of change parameters'!$E$20:$I$20,1,$B$6)</f>
        <v>1.5057753685842057E-2</v>
      </c>
      <c r="N65" s="107">
        <f>IF(INDEX('Pace of change parameters'!$E$28:$I$28,1,$B$6)=1,(1+L65)*D65,D65)</f>
        <v>395381.70367893309</v>
      </c>
      <c r="O65" s="93">
        <f>IF(K65&lt;INDEX('Pace of change parameters'!$E$16:$I$16,1,$B$6),1,IF(K65&gt;INDEX('Pace of change parameters'!$E$17:$I$17,1,$B$6),0,(K65-INDEX('Pace of change parameters'!$E$17:$I$17,1,$B$6))/(INDEX('Pace of change parameters'!$E$16:$I$16,1,$B$6)-INDEX('Pace of change parameters'!$E$17:$I$17,1,$B$6))))</f>
        <v>0</v>
      </c>
      <c r="P65" s="56">
        <v>2.1272862638211709E-2</v>
      </c>
      <c r="Q65" s="56">
        <v>1.5057753685842057E-2</v>
      </c>
      <c r="R65" s="9">
        <f>IF(INDEX('Pace of change parameters'!$E$29:$I$29,1,$B$6)=1,D65*(1+P65),D65)</f>
        <v>395381.70367893309</v>
      </c>
      <c r="S65" s="102">
        <f>IF(P65&lt;INDEX('Pace of change parameters'!$E$22:$I$22,1,$B$6),INDEX('Pace of change parameters'!$E$22:$I$22,1,$B$6),P65)</f>
        <v>3.6600638350738075E-2</v>
      </c>
      <c r="T65" s="131">
        <v>3.0292249923767667E-2</v>
      </c>
      <c r="U65" s="116">
        <f t="shared" si="3"/>
        <v>401315.7907349348</v>
      </c>
      <c r="V65" s="130">
        <f>IF(J65&gt;INDEX('Pace of change parameters'!$E$24:$I$24,1,$B$6),0,IF(J65&lt;INDEX('Pace of change parameters'!$E$23:$I$23,1,$B$6),1,(J65-INDEX('Pace of change parameters'!$E$24:$I$24,1,$B$6))/(INDEX('Pace of change parameters'!$E$23:$I$23,1,$B$6)-INDEX('Pace of change parameters'!$E$24:$I$24,1,$B$6))))</f>
        <v>1</v>
      </c>
      <c r="W65" s="131">
        <f>MIN(S65, S65+(INDEX('Pace of change parameters'!$E$25:$I$25,1,$B$6)-S65)*(1-V65))</f>
        <v>3.6600638350738075E-2</v>
      </c>
      <c r="X65" s="131">
        <v>3.0292249923767667E-2</v>
      </c>
      <c r="Y65" s="107">
        <f t="shared" si="4"/>
        <v>401315.7907349348</v>
      </c>
      <c r="Z65" s="96">
        <v>0</v>
      </c>
      <c r="AA65" s="98">
        <f t="shared" si="7"/>
        <v>408777.07609435881</v>
      </c>
      <c r="AB65" s="98">
        <f>IF(INDEX('Pace of change parameters'!$E$27:$I$27,1,$B$6)=1,MAX(AA65,Y65),Y65)</f>
        <v>401315.7907349348</v>
      </c>
      <c r="AC65" s="96">
        <f t="shared" si="5"/>
        <v>3.6600638350738013E-2</v>
      </c>
      <c r="AD65" s="142">
        <v>3.0292249923767667E-2</v>
      </c>
      <c r="AE65" s="55">
        <f>IF(ROUND(AB65,0)/D65 &gt; (1+'Pace of change parameters'!$I$25), ROUND(AB65,0), ROUNDUP(AB65,0))</f>
        <v>401316</v>
      </c>
      <c r="AF65" s="55">
        <v>1421.9820250621769</v>
      </c>
      <c r="AG65" s="16">
        <f t="shared" si="10"/>
        <v>3.6601178883418628E-2</v>
      </c>
      <c r="AH65" s="16">
        <f t="shared" si="10"/>
        <v>3.0292787166955826E-2</v>
      </c>
      <c r="AI65" s="55"/>
      <c r="AJ65" s="55">
        <v>408777.07609435881</v>
      </c>
      <c r="AK65" s="55">
        <v>1448.4188381815127</v>
      </c>
      <c r="AL65" s="16">
        <f t="shared" si="8"/>
        <v>-1.8252188125726931E-2</v>
      </c>
      <c r="AM65" s="57">
        <f t="shared" si="8"/>
        <v>-1.8252188125726931E-2</v>
      </c>
      <c r="AN65" s="10"/>
    </row>
    <row r="66" spans="1:40" x14ac:dyDescent="0.2">
      <c r="A66" s="188" t="s">
        <v>179</v>
      </c>
      <c r="B66" s="188" t="s">
        <v>180</v>
      </c>
      <c r="D66" s="67">
        <v>434599</v>
      </c>
      <c r="E66" s="72">
        <v>1158.8616404773109</v>
      </c>
      <c r="F66" s="54"/>
      <c r="G66" s="87">
        <v>428686.33993448975</v>
      </c>
      <c r="H66" s="80">
        <v>1138.3820954744051</v>
      </c>
      <c r="I66" s="89"/>
      <c r="J66" s="102">
        <f t="shared" si="9"/>
        <v>1.3792508682254345E-2</v>
      </c>
      <c r="K66" s="125">
        <f t="shared" si="9"/>
        <v>1.7990044892941759E-2</v>
      </c>
      <c r="L66" s="102">
        <v>1.9260528554018386E-2</v>
      </c>
      <c r="M66" s="96">
        <f>INDEX('Pace of change parameters'!$E$20:$I$20,1,$B$6)</f>
        <v>1.5057753685842057E-2</v>
      </c>
      <c r="N66" s="107">
        <f>IF(INDEX('Pace of change parameters'!$E$28:$I$28,1,$B$6)=1,(1+L66)*D66,D66)</f>
        <v>442969.60644904786</v>
      </c>
      <c r="O66" s="93">
        <f>IF(K66&lt;INDEX('Pace of change parameters'!$E$16:$I$16,1,$B$6),1,IF(K66&gt;INDEX('Pace of change parameters'!$E$17:$I$17,1,$B$6),0,(K66-INDEX('Pace of change parameters'!$E$17:$I$17,1,$B$6))/(INDEX('Pace of change parameters'!$E$16:$I$16,1,$B$6)-INDEX('Pace of change parameters'!$E$17:$I$17,1,$B$6))))</f>
        <v>0</v>
      </c>
      <c r="P66" s="56">
        <v>1.9260528554018386E-2</v>
      </c>
      <c r="Q66" s="56">
        <v>1.5057753685842057E-2</v>
      </c>
      <c r="R66" s="9">
        <f>IF(INDEX('Pace of change parameters'!$E$29:$I$29,1,$B$6)=1,D66*(1+P66),D66)</f>
        <v>442969.60644904786</v>
      </c>
      <c r="S66" s="102">
        <f>IF(P66&lt;INDEX('Pace of change parameters'!$E$22:$I$22,1,$B$6),INDEX('Pace of change parameters'!$E$22:$I$22,1,$B$6),P66)</f>
        <v>3.6600638350738075E-2</v>
      </c>
      <c r="T66" s="131">
        <v>3.2326364022292609E-2</v>
      </c>
      <c r="U66" s="116">
        <f t="shared" si="3"/>
        <v>450505.60082659242</v>
      </c>
      <c r="V66" s="130">
        <f>IF(J66&gt;INDEX('Pace of change parameters'!$E$24:$I$24,1,$B$6),0,IF(J66&lt;INDEX('Pace of change parameters'!$E$23:$I$23,1,$B$6),1,(J66-INDEX('Pace of change parameters'!$E$24:$I$24,1,$B$6))/(INDEX('Pace of change parameters'!$E$23:$I$23,1,$B$6)-INDEX('Pace of change parameters'!$E$24:$I$24,1,$B$6))))</f>
        <v>1</v>
      </c>
      <c r="W66" s="131">
        <f>MIN(S66, S66+(INDEX('Pace of change parameters'!$E$25:$I$25,1,$B$6)-S66)*(1-V66))</f>
        <v>3.6600638350738075E-2</v>
      </c>
      <c r="X66" s="131">
        <v>3.2326364022292609E-2</v>
      </c>
      <c r="Y66" s="107">
        <f t="shared" si="4"/>
        <v>450505.60082659242</v>
      </c>
      <c r="Z66" s="96">
        <v>0</v>
      </c>
      <c r="AA66" s="98">
        <f t="shared" si="7"/>
        <v>445246.98538392311</v>
      </c>
      <c r="AB66" s="98">
        <f>IF(INDEX('Pace of change parameters'!$E$27:$I$27,1,$B$6)=1,MAX(AA66,Y66),Y66)</f>
        <v>450505.60082659242</v>
      </c>
      <c r="AC66" s="96">
        <f t="shared" si="5"/>
        <v>3.6600638350738013E-2</v>
      </c>
      <c r="AD66" s="142">
        <v>3.2326364022292609E-2</v>
      </c>
      <c r="AE66" s="55">
        <f>IF(ROUND(AB66,0)/D66 &gt; (1+'Pace of change parameters'!$I$25), ROUND(AB66,0), ROUNDUP(AB66,0))</f>
        <v>450506</v>
      </c>
      <c r="AF66" s="55">
        <v>1196.3244837289751</v>
      </c>
      <c r="AG66" s="16">
        <f t="shared" si="10"/>
        <v>3.6601556837452476E-2</v>
      </c>
      <c r="AH66" s="16">
        <f t="shared" si="10"/>
        <v>3.2327278721758335E-2</v>
      </c>
      <c r="AI66" s="55"/>
      <c r="AJ66" s="55">
        <v>445246.98538392311</v>
      </c>
      <c r="AK66" s="55">
        <v>1182.3591027007506</v>
      </c>
      <c r="AL66" s="16">
        <f t="shared" si="8"/>
        <v>1.1811454740209504E-2</v>
      </c>
      <c r="AM66" s="57">
        <f t="shared" si="8"/>
        <v>1.1811454740209504E-2</v>
      </c>
      <c r="AN66" s="10"/>
    </row>
    <row r="67" spans="1:40" x14ac:dyDescent="0.2">
      <c r="A67" s="188" t="s">
        <v>181</v>
      </c>
      <c r="B67" s="188" t="s">
        <v>182</v>
      </c>
      <c r="D67" s="67">
        <v>234914</v>
      </c>
      <c r="E67" s="72">
        <v>1383.2162119786719</v>
      </c>
      <c r="F67" s="54"/>
      <c r="G67" s="87">
        <v>226403.8960706433</v>
      </c>
      <c r="H67" s="80">
        <v>1331.2107630041119</v>
      </c>
      <c r="I67" s="89"/>
      <c r="J67" s="102">
        <f t="shared" si="9"/>
        <v>3.7588151427841776E-2</v>
      </c>
      <c r="K67" s="125">
        <f t="shared" si="9"/>
        <v>3.9066277421916817E-2</v>
      </c>
      <c r="L67" s="102">
        <v>1.6503783354883339E-2</v>
      </c>
      <c r="M67" s="96">
        <f>INDEX('Pace of change parameters'!$E$20:$I$20,1,$B$6)</f>
        <v>1.5057753685842057E-2</v>
      </c>
      <c r="N67" s="107">
        <f>IF(INDEX('Pace of change parameters'!$E$28:$I$28,1,$B$6)=1,(1+L67)*D67,D67)</f>
        <v>238790.96976302908</v>
      </c>
      <c r="O67" s="93">
        <f>IF(K67&lt;INDEX('Pace of change parameters'!$E$16:$I$16,1,$B$6),1,IF(K67&gt;INDEX('Pace of change parameters'!$E$17:$I$17,1,$B$6),0,(K67-INDEX('Pace of change parameters'!$E$17:$I$17,1,$B$6))/(INDEX('Pace of change parameters'!$E$16:$I$16,1,$B$6)-INDEX('Pace of change parameters'!$E$17:$I$17,1,$B$6))))</f>
        <v>0</v>
      </c>
      <c r="P67" s="56">
        <v>1.6503783354883339E-2</v>
      </c>
      <c r="Q67" s="56">
        <v>1.5057753685842057E-2</v>
      </c>
      <c r="R67" s="9">
        <f>IF(INDEX('Pace of change parameters'!$E$29:$I$29,1,$B$6)=1,D67*(1+P67),D67)</f>
        <v>238790.96976302908</v>
      </c>
      <c r="S67" s="102">
        <f>IF(P67&lt;INDEX('Pace of change parameters'!$E$22:$I$22,1,$B$6),INDEX('Pace of change parameters'!$E$22:$I$22,1,$B$6),P67)</f>
        <v>3.6600638350738075E-2</v>
      </c>
      <c r="T67" s="131">
        <v>3.5126019856889235E-2</v>
      </c>
      <c r="U67" s="116">
        <f t="shared" si="3"/>
        <v>243512.00235752526</v>
      </c>
      <c r="V67" s="130">
        <f>IF(J67&gt;INDEX('Pace of change parameters'!$E$24:$I$24,1,$B$6),0,IF(J67&lt;INDEX('Pace of change parameters'!$E$23:$I$23,1,$B$6),1,(J67-INDEX('Pace of change parameters'!$E$24:$I$24,1,$B$6))/(INDEX('Pace of change parameters'!$E$23:$I$23,1,$B$6)-INDEX('Pace of change parameters'!$E$24:$I$24,1,$B$6))))</f>
        <v>1</v>
      </c>
      <c r="W67" s="131">
        <f>MIN(S67, S67+(INDEX('Pace of change parameters'!$E$25:$I$25,1,$B$6)-S67)*(1-V67))</f>
        <v>3.6600638350738075E-2</v>
      </c>
      <c r="X67" s="131">
        <v>3.5126019856889235E-2</v>
      </c>
      <c r="Y67" s="107">
        <f t="shared" si="4"/>
        <v>243512.00235752526</v>
      </c>
      <c r="Z67" s="96">
        <v>0</v>
      </c>
      <c r="AA67" s="98">
        <f t="shared" si="7"/>
        <v>235150.1384906123</v>
      </c>
      <c r="AB67" s="98">
        <f>IF(INDEX('Pace of change parameters'!$E$27:$I$27,1,$B$6)=1,MAX(AA67,Y67),Y67)</f>
        <v>243512.00235752526</v>
      </c>
      <c r="AC67" s="96">
        <f t="shared" si="5"/>
        <v>3.6600638350738013E-2</v>
      </c>
      <c r="AD67" s="142">
        <v>3.5126019856889235E-2</v>
      </c>
      <c r="AE67" s="55">
        <f>IF(ROUND(AB67,0)/D67 &gt; (1+'Pace of change parameters'!$I$25), ROUND(AB67,0), ROUNDUP(AB67,0))</f>
        <v>243512</v>
      </c>
      <c r="AF67" s="55">
        <v>1431.8030782452172</v>
      </c>
      <c r="AG67" s="16">
        <f t="shared" si="10"/>
        <v>3.6600628315042849E-2</v>
      </c>
      <c r="AH67" s="16">
        <f t="shared" si="10"/>
        <v>3.5126009835470651E-2</v>
      </c>
      <c r="AI67" s="55"/>
      <c r="AJ67" s="55">
        <v>235150.1384906123</v>
      </c>
      <c r="AK67" s="55">
        <v>1382.6369630270697</v>
      </c>
      <c r="AL67" s="16">
        <f t="shared" si="8"/>
        <v>3.5559670783360087E-2</v>
      </c>
      <c r="AM67" s="57">
        <f t="shared" si="8"/>
        <v>3.5559670783360087E-2</v>
      </c>
      <c r="AN67" s="10"/>
    </row>
    <row r="68" spans="1:40" x14ac:dyDescent="0.2">
      <c r="A68" s="188" t="s">
        <v>183</v>
      </c>
      <c r="B68" s="188" t="s">
        <v>184</v>
      </c>
      <c r="D68" s="67">
        <v>251207</v>
      </c>
      <c r="E68" s="72">
        <v>1287.0832553976443</v>
      </c>
      <c r="F68" s="54"/>
      <c r="G68" s="87">
        <v>239363.47510159216</v>
      </c>
      <c r="H68" s="80">
        <v>1218.7459281772044</v>
      </c>
      <c r="I68" s="89"/>
      <c r="J68" s="102">
        <f t="shared" si="9"/>
        <v>4.9479248633824024E-2</v>
      </c>
      <c r="K68" s="125">
        <f t="shared" si="9"/>
        <v>5.6071840439005483E-2</v>
      </c>
      <c r="L68" s="102">
        <v>2.1434117427618249E-2</v>
      </c>
      <c r="M68" s="96">
        <f>INDEX('Pace of change parameters'!$E$20:$I$20,1,$B$6)</f>
        <v>1.5057753685842057E-2</v>
      </c>
      <c r="N68" s="107">
        <f>IF(INDEX('Pace of change parameters'!$E$28:$I$28,1,$B$6)=1,(1+L68)*D68,D68)</f>
        <v>256591.40033663969</v>
      </c>
      <c r="O68" s="93">
        <f>IF(K68&lt;INDEX('Pace of change parameters'!$E$16:$I$16,1,$B$6),1,IF(K68&gt;INDEX('Pace of change parameters'!$E$17:$I$17,1,$B$6),0,(K68-INDEX('Pace of change parameters'!$E$17:$I$17,1,$B$6))/(INDEX('Pace of change parameters'!$E$16:$I$16,1,$B$6)-INDEX('Pace of change parameters'!$E$17:$I$17,1,$B$6))))</f>
        <v>0</v>
      </c>
      <c r="P68" s="56">
        <v>2.1434117427618249E-2</v>
      </c>
      <c r="Q68" s="56">
        <v>1.5057753685842057E-2</v>
      </c>
      <c r="R68" s="9">
        <f>IF(INDEX('Pace of change parameters'!$E$29:$I$29,1,$B$6)=1,D68*(1+P68),D68)</f>
        <v>256591.40033663969</v>
      </c>
      <c r="S68" s="102">
        <f>IF(P68&lt;INDEX('Pace of change parameters'!$E$22:$I$22,1,$B$6),INDEX('Pace of change parameters'!$E$22:$I$22,1,$B$6),P68)</f>
        <v>3.6600638350738075E-2</v>
      </c>
      <c r="T68" s="131">
        <v>3.0129596692439309E-2</v>
      </c>
      <c r="U68" s="116">
        <f t="shared" si="3"/>
        <v>260401.33655817385</v>
      </c>
      <c r="V68" s="130">
        <f>IF(J68&gt;INDEX('Pace of change parameters'!$E$24:$I$24,1,$B$6),0,IF(J68&lt;INDEX('Pace of change parameters'!$E$23:$I$23,1,$B$6),1,(J68-INDEX('Pace of change parameters'!$E$24:$I$24,1,$B$6))/(INDEX('Pace of change parameters'!$E$23:$I$23,1,$B$6)-INDEX('Pace of change parameters'!$E$24:$I$24,1,$B$6))))</f>
        <v>1</v>
      </c>
      <c r="W68" s="131">
        <f>MIN(S68, S68+(INDEX('Pace of change parameters'!$E$25:$I$25,1,$B$6)-S68)*(1-V68))</f>
        <v>3.6600638350738075E-2</v>
      </c>
      <c r="X68" s="131">
        <v>3.0129596692439309E-2</v>
      </c>
      <c r="Y68" s="107">
        <f t="shared" si="4"/>
        <v>260401.33655817385</v>
      </c>
      <c r="Z68" s="96">
        <v>0</v>
      </c>
      <c r="AA68" s="98">
        <f t="shared" si="7"/>
        <v>248610.36093730014</v>
      </c>
      <c r="AB68" s="98">
        <f>IF(INDEX('Pace of change parameters'!$E$27:$I$27,1,$B$6)=1,MAX(AA68,Y68),Y68)</f>
        <v>260401.33655817385</v>
      </c>
      <c r="AC68" s="96">
        <f t="shared" si="5"/>
        <v>3.6600638350738013E-2</v>
      </c>
      <c r="AD68" s="142">
        <v>3.0129596692439309E-2</v>
      </c>
      <c r="AE68" s="55">
        <f>IF(ROUND(AB68,0)/D68 &gt; (1+'Pace of change parameters'!$I$25), ROUND(AB68,0), ROUNDUP(AB68,0))</f>
        <v>260401</v>
      </c>
      <c r="AF68" s="55">
        <v>1325.8608411687503</v>
      </c>
      <c r="AG68" s="16">
        <f t="shared" si="10"/>
        <v>3.6599298586424744E-2</v>
      </c>
      <c r="AH68" s="16">
        <f t="shared" si="10"/>
        <v>3.0128265291685219E-2</v>
      </c>
      <c r="AI68" s="55"/>
      <c r="AJ68" s="55">
        <v>248610.36093730014</v>
      </c>
      <c r="AK68" s="55">
        <v>1265.8274825196347</v>
      </c>
      <c r="AL68" s="16">
        <f t="shared" si="8"/>
        <v>4.742617732522203E-2</v>
      </c>
      <c r="AM68" s="57">
        <f t="shared" si="8"/>
        <v>4.742617732522203E-2</v>
      </c>
      <c r="AN68" s="10"/>
    </row>
    <row r="69" spans="1:40" x14ac:dyDescent="0.2">
      <c r="A69" s="188" t="s">
        <v>185</v>
      </c>
      <c r="B69" s="188" t="s">
        <v>186</v>
      </c>
      <c r="D69" s="67">
        <v>230512</v>
      </c>
      <c r="E69" s="72">
        <v>1317.2672108883919</v>
      </c>
      <c r="F69" s="54"/>
      <c r="G69" s="87">
        <v>227239.11197739604</v>
      </c>
      <c r="H69" s="80">
        <v>1292.5830755914458</v>
      </c>
      <c r="I69" s="89"/>
      <c r="J69" s="102">
        <f t="shared" si="9"/>
        <v>1.4402837584269079E-2</v>
      </c>
      <c r="K69" s="125">
        <f t="shared" si="9"/>
        <v>1.9096749573060512E-2</v>
      </c>
      <c r="L69" s="102">
        <v>1.9754696145790396E-2</v>
      </c>
      <c r="M69" s="96">
        <f>INDEX('Pace of change parameters'!$E$20:$I$20,1,$B$6)</f>
        <v>1.5057753685842057E-2</v>
      </c>
      <c r="N69" s="107">
        <f>IF(INDEX('Pace of change parameters'!$E$28:$I$28,1,$B$6)=1,(1+L69)*D69,D69)</f>
        <v>235065.69451795844</v>
      </c>
      <c r="O69" s="93">
        <f>IF(K69&lt;INDEX('Pace of change parameters'!$E$16:$I$16,1,$B$6),1,IF(K69&gt;INDEX('Pace of change parameters'!$E$17:$I$17,1,$B$6),0,(K69-INDEX('Pace of change parameters'!$E$17:$I$17,1,$B$6))/(INDEX('Pace of change parameters'!$E$16:$I$16,1,$B$6)-INDEX('Pace of change parameters'!$E$17:$I$17,1,$B$6))))</f>
        <v>0</v>
      </c>
      <c r="P69" s="56">
        <v>1.9754696145790396E-2</v>
      </c>
      <c r="Q69" s="56">
        <v>1.5057753685842057E-2</v>
      </c>
      <c r="R69" s="9">
        <f>IF(INDEX('Pace of change parameters'!$E$29:$I$29,1,$B$6)=1,D69*(1+P69),D69)</f>
        <v>235065.69451795844</v>
      </c>
      <c r="S69" s="102">
        <f>IF(P69&lt;INDEX('Pace of change parameters'!$E$22:$I$22,1,$B$6),INDEX('Pace of change parameters'!$E$22:$I$22,1,$B$6),P69)</f>
        <v>3.6600638350738075E-2</v>
      </c>
      <c r="T69" s="131">
        <v>3.1826104268491529E-2</v>
      </c>
      <c r="U69" s="116">
        <f t="shared" si="3"/>
        <v>238948.88634750532</v>
      </c>
      <c r="V69" s="130">
        <f>IF(J69&gt;INDEX('Pace of change parameters'!$E$24:$I$24,1,$B$6),0,IF(J69&lt;INDEX('Pace of change parameters'!$E$23:$I$23,1,$B$6),1,(J69-INDEX('Pace of change parameters'!$E$24:$I$24,1,$B$6))/(INDEX('Pace of change parameters'!$E$23:$I$23,1,$B$6)-INDEX('Pace of change parameters'!$E$24:$I$24,1,$B$6))))</f>
        <v>1</v>
      </c>
      <c r="W69" s="131">
        <f>MIN(S69, S69+(INDEX('Pace of change parameters'!$E$25:$I$25,1,$B$6)-S69)*(1-V69))</f>
        <v>3.6600638350738075E-2</v>
      </c>
      <c r="X69" s="131">
        <v>3.1826104268491529E-2</v>
      </c>
      <c r="Y69" s="107">
        <f t="shared" si="4"/>
        <v>238948.88634750532</v>
      </c>
      <c r="Z69" s="96">
        <v>0</v>
      </c>
      <c r="AA69" s="98">
        <f t="shared" si="7"/>
        <v>236017.61974668215</v>
      </c>
      <c r="AB69" s="98">
        <f>IF(INDEX('Pace of change parameters'!$E$27:$I$27,1,$B$6)=1,MAX(AA69,Y69),Y69)</f>
        <v>238948.88634750532</v>
      </c>
      <c r="AC69" s="96">
        <f t="shared" si="5"/>
        <v>3.6600638350738013E-2</v>
      </c>
      <c r="AD69" s="142">
        <v>3.1826104268491529E-2</v>
      </c>
      <c r="AE69" s="55">
        <f>IF(ROUND(AB69,0)/D69 &gt; (1+'Pace of change parameters'!$I$25), ROUND(AB69,0), ROUNDUP(AB69,0))</f>
        <v>238949</v>
      </c>
      <c r="AF69" s="55">
        <v>1359.1913409704905</v>
      </c>
      <c r="AG69" s="16">
        <f t="shared" si="10"/>
        <v>3.6601131394460973E-2</v>
      </c>
      <c r="AH69" s="16">
        <f t="shared" si="10"/>
        <v>3.1826595041277939E-2</v>
      </c>
      <c r="AI69" s="55"/>
      <c r="AJ69" s="55">
        <v>236017.61974668215</v>
      </c>
      <c r="AK69" s="55">
        <v>1342.5170437045404</v>
      </c>
      <c r="AL69" s="16">
        <f t="shared" si="8"/>
        <v>1.2420175478695672E-2</v>
      </c>
      <c r="AM69" s="57">
        <f t="shared" si="8"/>
        <v>1.2420175478695672E-2</v>
      </c>
      <c r="AN69" s="10"/>
    </row>
    <row r="70" spans="1:40" x14ac:dyDescent="0.2">
      <c r="A70" s="188" t="s">
        <v>187</v>
      </c>
      <c r="B70" s="188" t="s">
        <v>188</v>
      </c>
      <c r="D70" s="67">
        <v>370593</v>
      </c>
      <c r="E70" s="72">
        <v>1408.8545282636328</v>
      </c>
      <c r="F70" s="54"/>
      <c r="G70" s="87">
        <v>350671.71655708784</v>
      </c>
      <c r="H70" s="80">
        <v>1328.2592696914539</v>
      </c>
      <c r="I70" s="89"/>
      <c r="J70" s="102">
        <f t="shared" si="9"/>
        <v>5.6808925562917612E-2</v>
      </c>
      <c r="K70" s="125">
        <f t="shared" si="9"/>
        <v>6.0677354497891578E-2</v>
      </c>
      <c r="L70" s="102">
        <v>1.87733532517107E-2</v>
      </c>
      <c r="M70" s="96">
        <f>INDEX('Pace of change parameters'!$E$20:$I$20,1,$B$6)</f>
        <v>1.5057753685842057E-2</v>
      </c>
      <c r="N70" s="107">
        <f>IF(INDEX('Pace of change parameters'!$E$28:$I$28,1,$B$6)=1,(1+L70)*D70,D70)</f>
        <v>377550.27330161125</v>
      </c>
      <c r="O70" s="93">
        <f>IF(K70&lt;INDEX('Pace of change parameters'!$E$16:$I$16,1,$B$6),1,IF(K70&gt;INDEX('Pace of change parameters'!$E$17:$I$17,1,$B$6),0,(K70-INDEX('Pace of change parameters'!$E$17:$I$17,1,$B$6))/(INDEX('Pace of change parameters'!$E$16:$I$16,1,$B$6)-INDEX('Pace of change parameters'!$E$17:$I$17,1,$B$6))))</f>
        <v>0</v>
      </c>
      <c r="P70" s="56">
        <v>1.87733532517107E-2</v>
      </c>
      <c r="Q70" s="56">
        <v>1.5057753685842057E-2</v>
      </c>
      <c r="R70" s="9">
        <f>IF(INDEX('Pace of change parameters'!$E$29:$I$29,1,$B$6)=1,D70*(1+P70),D70)</f>
        <v>377550.27330161125</v>
      </c>
      <c r="S70" s="102">
        <f>IF(P70&lt;INDEX('Pace of change parameters'!$E$22:$I$22,1,$B$6),INDEX('Pace of change parameters'!$E$22:$I$22,1,$B$6),P70)</f>
        <v>3.6600638350738075E-2</v>
      </c>
      <c r="T70" s="131">
        <v>3.2820020346211454E-2</v>
      </c>
      <c r="U70" s="116">
        <f t="shared" si="3"/>
        <v>384156.94036831503</v>
      </c>
      <c r="V70" s="130">
        <f>IF(J70&gt;INDEX('Pace of change parameters'!$E$24:$I$24,1,$B$6),0,IF(J70&lt;INDEX('Pace of change parameters'!$E$23:$I$23,1,$B$6),1,(J70-INDEX('Pace of change parameters'!$E$24:$I$24,1,$B$6))/(INDEX('Pace of change parameters'!$E$23:$I$23,1,$B$6)-INDEX('Pace of change parameters'!$E$24:$I$24,1,$B$6))))</f>
        <v>0.86382148874164788</v>
      </c>
      <c r="W70" s="131">
        <f>MIN(S70, S70+(INDEX('Pace of change parameters'!$E$25:$I$25,1,$B$6)-S70)*(1-V70))</f>
        <v>3.3604711103054331E-2</v>
      </c>
      <c r="X70" s="131">
        <v>2.9835019636746951E-2</v>
      </c>
      <c r="Y70" s="107">
        <f t="shared" si="4"/>
        <v>383046.67070181423</v>
      </c>
      <c r="Z70" s="96">
        <v>0</v>
      </c>
      <c r="AA70" s="98">
        <f t="shared" si="7"/>
        <v>364218.56754360069</v>
      </c>
      <c r="AB70" s="98">
        <f>IF(INDEX('Pace of change parameters'!$E$27:$I$27,1,$B$6)=1,MAX(AA70,Y70),Y70)</f>
        <v>383046.67070181423</v>
      </c>
      <c r="AC70" s="96">
        <f t="shared" si="5"/>
        <v>3.3604711103054408E-2</v>
      </c>
      <c r="AD70" s="142">
        <v>2.9835019636746951E-2</v>
      </c>
      <c r="AE70" s="55">
        <f>IF(ROUND(AB70,0)/D70 &gt; (1+'Pace of change parameters'!$I$25), ROUND(AB70,0), ROUNDUP(AB70,0))</f>
        <v>383047</v>
      </c>
      <c r="AF70" s="55">
        <v>1450.8889780812256</v>
      </c>
      <c r="AG70" s="16">
        <f t="shared" si="10"/>
        <v>3.3605599674035869E-2</v>
      </c>
      <c r="AH70" s="16">
        <f t="shared" si="10"/>
        <v>2.9835904966993843E-2</v>
      </c>
      <c r="AI70" s="55"/>
      <c r="AJ70" s="55">
        <v>364218.56754360069</v>
      </c>
      <c r="AK70" s="55">
        <v>1379.5714501393893</v>
      </c>
      <c r="AL70" s="16">
        <f t="shared" si="8"/>
        <v>5.1695421744651693E-2</v>
      </c>
      <c r="AM70" s="57">
        <f t="shared" si="8"/>
        <v>5.1695421744651471E-2</v>
      </c>
      <c r="AN70" s="10"/>
    </row>
    <row r="71" spans="1:40" x14ac:dyDescent="0.2">
      <c r="A71" s="188" t="s">
        <v>189</v>
      </c>
      <c r="B71" s="188" t="s">
        <v>190</v>
      </c>
      <c r="D71" s="67">
        <v>167901</v>
      </c>
      <c r="E71" s="72">
        <v>1405.368952624289</v>
      </c>
      <c r="F71" s="54"/>
      <c r="G71" s="87">
        <v>162591.7118253654</v>
      </c>
      <c r="H71" s="80">
        <v>1359.3213257527186</v>
      </c>
      <c r="I71" s="89"/>
      <c r="J71" s="102">
        <f t="shared" si="9"/>
        <v>3.2654113269544371E-2</v>
      </c>
      <c r="K71" s="125">
        <f t="shared" si="9"/>
        <v>3.387545387480162E-2</v>
      </c>
      <c r="L71" s="102">
        <v>1.6258282725843953E-2</v>
      </c>
      <c r="M71" s="96">
        <f>INDEX('Pace of change parameters'!$E$20:$I$20,1,$B$6)</f>
        <v>1.5057753685842057E-2</v>
      </c>
      <c r="N71" s="107">
        <f>IF(INDEX('Pace of change parameters'!$E$28:$I$28,1,$B$6)=1,(1+L71)*D71,D71)</f>
        <v>170630.78192795193</v>
      </c>
      <c r="O71" s="93">
        <f>IF(K71&lt;INDEX('Pace of change parameters'!$E$16:$I$16,1,$B$6),1,IF(K71&gt;INDEX('Pace of change parameters'!$E$17:$I$17,1,$B$6),0,(K71-INDEX('Pace of change parameters'!$E$17:$I$17,1,$B$6))/(INDEX('Pace of change parameters'!$E$16:$I$16,1,$B$6)-INDEX('Pace of change parameters'!$E$17:$I$17,1,$B$6))))</f>
        <v>0</v>
      </c>
      <c r="P71" s="56">
        <v>1.6258282725843953E-2</v>
      </c>
      <c r="Q71" s="56">
        <v>1.5057753685842057E-2</v>
      </c>
      <c r="R71" s="9">
        <f>IF(INDEX('Pace of change parameters'!$E$29:$I$29,1,$B$6)=1,D71*(1+P71),D71)</f>
        <v>170630.78192795193</v>
      </c>
      <c r="S71" s="102">
        <f>IF(P71&lt;INDEX('Pace of change parameters'!$E$22:$I$22,1,$B$6),INDEX('Pace of change parameters'!$E$22:$I$22,1,$B$6),P71)</f>
        <v>3.6600638350738075E-2</v>
      </c>
      <c r="T71" s="131">
        <v>3.5376078423032808E-2</v>
      </c>
      <c r="U71" s="116">
        <f t="shared" si="3"/>
        <v>174046.28377972727</v>
      </c>
      <c r="V71" s="130">
        <f>IF(J71&gt;INDEX('Pace of change parameters'!$E$24:$I$24,1,$B$6),0,IF(J71&lt;INDEX('Pace of change parameters'!$E$23:$I$23,1,$B$6),1,(J71-INDEX('Pace of change parameters'!$E$24:$I$24,1,$B$6))/(INDEX('Pace of change parameters'!$E$23:$I$23,1,$B$6)-INDEX('Pace of change parameters'!$E$24:$I$24,1,$B$6))))</f>
        <v>1</v>
      </c>
      <c r="W71" s="131">
        <f>MIN(S71, S71+(INDEX('Pace of change parameters'!$E$25:$I$25,1,$B$6)-S71)*(1-V71))</f>
        <v>3.6600638350738075E-2</v>
      </c>
      <c r="X71" s="131">
        <v>3.5376078423032808E-2</v>
      </c>
      <c r="Y71" s="107">
        <f t="shared" si="4"/>
        <v>174046.28377972727</v>
      </c>
      <c r="Z71" s="96">
        <v>0</v>
      </c>
      <c r="AA71" s="98">
        <f t="shared" si="7"/>
        <v>168872.81631068164</v>
      </c>
      <c r="AB71" s="98">
        <f>IF(INDEX('Pace of change parameters'!$E$27:$I$27,1,$B$6)=1,MAX(AA71,Y71),Y71)</f>
        <v>174046.28377972727</v>
      </c>
      <c r="AC71" s="96">
        <f t="shared" si="5"/>
        <v>3.6600638350738013E-2</v>
      </c>
      <c r="AD71" s="142">
        <v>3.5376078423032808E-2</v>
      </c>
      <c r="AE71" s="55">
        <f>IF(ROUND(AB71,0)/D71 &gt; (1+'Pace of change parameters'!$I$25), ROUND(AB71,0), ROUNDUP(AB71,0))</f>
        <v>174046</v>
      </c>
      <c r="AF71" s="55">
        <v>1455.083022411779</v>
      </c>
      <c r="AG71" s="16">
        <f t="shared" si="10"/>
        <v>3.6598948189707103E-2</v>
      </c>
      <c r="AH71" s="16">
        <f t="shared" si="10"/>
        <v>3.5374390258627431E-2</v>
      </c>
      <c r="AI71" s="55"/>
      <c r="AJ71" s="55">
        <v>168872.81631068164</v>
      </c>
      <c r="AK71" s="55">
        <v>1411.8334690859647</v>
      </c>
      <c r="AL71" s="16">
        <f t="shared" si="8"/>
        <v>3.0633608193050277E-2</v>
      </c>
      <c r="AM71" s="57">
        <f t="shared" si="8"/>
        <v>3.0633608193050277E-2</v>
      </c>
      <c r="AN71" s="10"/>
    </row>
    <row r="72" spans="1:40" x14ac:dyDescent="0.2">
      <c r="A72" s="188" t="s">
        <v>191</v>
      </c>
      <c r="B72" s="188" t="s">
        <v>192</v>
      </c>
      <c r="D72" s="67">
        <v>776048</v>
      </c>
      <c r="E72" s="72">
        <v>1298.1226866387399</v>
      </c>
      <c r="F72" s="54"/>
      <c r="G72" s="87">
        <v>736354.69980652642</v>
      </c>
      <c r="H72" s="80">
        <v>1226.0643841109109</v>
      </c>
      <c r="I72" s="89"/>
      <c r="J72" s="102">
        <f t="shared" si="9"/>
        <v>5.3905135940468307E-2</v>
      </c>
      <c r="K72" s="125">
        <f t="shared" si="9"/>
        <v>5.8772037962820933E-2</v>
      </c>
      <c r="L72" s="102">
        <v>1.9745259672621307E-2</v>
      </c>
      <c r="M72" s="96">
        <f>INDEX('Pace of change parameters'!$E$20:$I$20,1,$B$6)</f>
        <v>1.5057753685842057E-2</v>
      </c>
      <c r="N72" s="107">
        <f>IF(INDEX('Pace of change parameters'!$E$28:$I$28,1,$B$6)=1,(1+L72)*D72,D72)</f>
        <v>791371.26927841839</v>
      </c>
      <c r="O72" s="93">
        <f>IF(K72&lt;INDEX('Pace of change parameters'!$E$16:$I$16,1,$B$6),1,IF(K72&gt;INDEX('Pace of change parameters'!$E$17:$I$17,1,$B$6),0,(K72-INDEX('Pace of change parameters'!$E$17:$I$17,1,$B$6))/(INDEX('Pace of change parameters'!$E$16:$I$16,1,$B$6)-INDEX('Pace of change parameters'!$E$17:$I$17,1,$B$6))))</f>
        <v>0</v>
      </c>
      <c r="P72" s="56">
        <v>1.9745259672621307E-2</v>
      </c>
      <c r="Q72" s="56">
        <v>1.5057753685842057E-2</v>
      </c>
      <c r="R72" s="9">
        <f>IF(INDEX('Pace of change parameters'!$E$29:$I$29,1,$B$6)=1,D72*(1+P72),D72)</f>
        <v>791371.26927841839</v>
      </c>
      <c r="S72" s="102">
        <f>IF(P72&lt;INDEX('Pace of change parameters'!$E$22:$I$22,1,$B$6),INDEX('Pace of change parameters'!$E$22:$I$22,1,$B$6),P72)</f>
        <v>3.6600638350738075E-2</v>
      </c>
      <c r="T72" s="131">
        <v>3.1835652534841108E-2</v>
      </c>
      <c r="U72" s="116">
        <f t="shared" si="3"/>
        <v>804451.85219081352</v>
      </c>
      <c r="V72" s="130">
        <f>IF(J72&gt;INDEX('Pace of change parameters'!$E$24:$I$24,1,$B$6),0,IF(J72&lt;INDEX('Pace of change parameters'!$E$23:$I$23,1,$B$6),1,(J72-INDEX('Pace of change parameters'!$E$24:$I$24,1,$B$6))/(INDEX('Pace of change parameters'!$E$23:$I$23,1,$B$6)-INDEX('Pace of change parameters'!$E$24:$I$24,1,$B$6))))</f>
        <v>0.92189728119063397</v>
      </c>
      <c r="W72" s="131">
        <f>MIN(S72, S72+(INDEX('Pace of change parameters'!$E$25:$I$25,1,$B$6)-S72)*(1-V72))</f>
        <v>3.4882378536932025E-2</v>
      </c>
      <c r="X72" s="131">
        <v>3.0125291118294317E-2</v>
      </c>
      <c r="Y72" s="107">
        <f t="shared" si="4"/>
        <v>803118.40009882906</v>
      </c>
      <c r="Z72" s="96">
        <v>0</v>
      </c>
      <c r="AA72" s="98">
        <f t="shared" si="7"/>
        <v>764800.92720528925</v>
      </c>
      <c r="AB72" s="98">
        <f>IF(INDEX('Pace of change parameters'!$E$27:$I$27,1,$B$6)=1,MAX(AA72,Y72),Y72)</f>
        <v>803118.40009882906</v>
      </c>
      <c r="AC72" s="96">
        <f t="shared" si="5"/>
        <v>3.4882378536932102E-2</v>
      </c>
      <c r="AD72" s="142">
        <v>3.0125291118294317E-2</v>
      </c>
      <c r="AE72" s="55">
        <f>IF(ROUND(AB72,0)/D72 &gt; (1+'Pace of change parameters'!$I$25), ROUND(AB72,0), ROUNDUP(AB72,0))</f>
        <v>803118</v>
      </c>
      <c r="AF72" s="55">
        <v>1337.2283442980738</v>
      </c>
      <c r="AG72" s="16">
        <f t="shared" si="10"/>
        <v>3.4881862977547806E-2</v>
      </c>
      <c r="AH72" s="16">
        <f t="shared" si="10"/>
        <v>3.0124777928803637E-2</v>
      </c>
      <c r="AI72" s="55"/>
      <c r="AJ72" s="55">
        <v>764800.92720528925</v>
      </c>
      <c r="AK72" s="55">
        <v>1273.4286588077475</v>
      </c>
      <c r="AL72" s="16">
        <f t="shared" si="8"/>
        <v>5.0100714358084941E-2</v>
      </c>
      <c r="AM72" s="57">
        <f t="shared" si="8"/>
        <v>5.0100714358084941E-2</v>
      </c>
      <c r="AN72" s="10"/>
    </row>
    <row r="73" spans="1:40" x14ac:dyDescent="0.2">
      <c r="A73" s="188" t="s">
        <v>193</v>
      </c>
      <c r="B73" s="188" t="s">
        <v>194</v>
      </c>
      <c r="D73" s="67">
        <v>418426</v>
      </c>
      <c r="E73" s="72">
        <v>1159.0038852502159</v>
      </c>
      <c r="F73" s="54"/>
      <c r="G73" s="87">
        <v>409668.72612369055</v>
      </c>
      <c r="H73" s="80">
        <v>1128.4067561656746</v>
      </c>
      <c r="I73" s="89"/>
      <c r="J73" s="102">
        <f t="shared" si="9"/>
        <v>2.13764764500608E-2</v>
      </c>
      <c r="K73" s="125">
        <f t="shared" si="9"/>
        <v>2.7115336661498235E-2</v>
      </c>
      <c r="L73" s="102">
        <v>2.0761110566730245E-2</v>
      </c>
      <c r="M73" s="96">
        <f>INDEX('Pace of change parameters'!$E$20:$I$20,1,$B$6)</f>
        <v>1.5057753685842057E-2</v>
      </c>
      <c r="N73" s="107">
        <f>IF(INDEX('Pace of change parameters'!$E$28:$I$28,1,$B$6)=1,(1+L73)*D73,D73)</f>
        <v>427112.98844999465</v>
      </c>
      <c r="O73" s="93">
        <f>IF(K73&lt;INDEX('Pace of change parameters'!$E$16:$I$16,1,$B$6),1,IF(K73&gt;INDEX('Pace of change parameters'!$E$17:$I$17,1,$B$6),0,(K73-INDEX('Pace of change parameters'!$E$17:$I$17,1,$B$6))/(INDEX('Pace of change parameters'!$E$16:$I$16,1,$B$6)-INDEX('Pace of change parameters'!$E$17:$I$17,1,$B$6))))</f>
        <v>0</v>
      </c>
      <c r="P73" s="56">
        <v>2.0761110566730245E-2</v>
      </c>
      <c r="Q73" s="56">
        <v>1.5057753685842057E-2</v>
      </c>
      <c r="R73" s="9">
        <f>IF(INDEX('Pace of change parameters'!$E$29:$I$29,1,$B$6)=1,D73*(1+P73),D73)</f>
        <v>427112.98844999465</v>
      </c>
      <c r="S73" s="102">
        <f>IF(P73&lt;INDEX('Pace of change parameters'!$E$22:$I$22,1,$B$6),INDEX('Pace of change parameters'!$E$22:$I$22,1,$B$6),P73)</f>
        <v>3.6600638350738075E-2</v>
      </c>
      <c r="T73" s="131">
        <v>3.0808780371167854E-2</v>
      </c>
      <c r="U73" s="116">
        <f t="shared" ref="U73:U136" si="11">D73*(1+S73)</f>
        <v>433740.65870254592</v>
      </c>
      <c r="V73" s="130">
        <f>IF(J73&gt;INDEX('Pace of change parameters'!$E$24:$I$24,1,$B$6),0,IF(J73&lt;INDEX('Pace of change parameters'!$E$23:$I$23,1,$B$6),1,(J73-INDEX('Pace of change parameters'!$E$24:$I$24,1,$B$6))/(INDEX('Pace of change parameters'!$E$23:$I$23,1,$B$6)-INDEX('Pace of change parameters'!$E$24:$I$24,1,$B$6))))</f>
        <v>1</v>
      </c>
      <c r="W73" s="131">
        <f>MIN(S73, S73+(INDEX('Pace of change parameters'!$E$25:$I$25,1,$B$6)-S73)*(1-V73))</f>
        <v>3.6600638350738075E-2</v>
      </c>
      <c r="X73" s="131">
        <v>3.0808780371167854E-2</v>
      </c>
      <c r="Y73" s="107">
        <f t="shared" ref="Y73:Y136" si="12">D73*(1+W73)</f>
        <v>433740.65870254592</v>
      </c>
      <c r="Z73" s="96">
        <v>0</v>
      </c>
      <c r="AA73" s="98">
        <f t="shared" si="7"/>
        <v>425494.69931913278</v>
      </c>
      <c r="AB73" s="98">
        <f>IF(INDEX('Pace of change parameters'!$E$27:$I$27,1,$B$6)=1,MAX(AA73,Y73),Y73)</f>
        <v>433740.65870254592</v>
      </c>
      <c r="AC73" s="96">
        <f t="shared" ref="AC73:AC136" si="13">AB73/D73-1</f>
        <v>3.6600638350738013E-2</v>
      </c>
      <c r="AD73" s="142">
        <v>3.0808780371167854E-2</v>
      </c>
      <c r="AE73" s="55">
        <f>IF(ROUND(AB73,0)/D73 &gt; (1+'Pace of change parameters'!$I$25), ROUND(AB73,0), ROUNDUP(AB73,0))</f>
        <v>433741</v>
      </c>
      <c r="AF73" s="55">
        <v>1194.7123214826051</v>
      </c>
      <c r="AG73" s="16">
        <f t="shared" ref="AG73:AH104" si="14">AE73/D73 - 1</f>
        <v>3.6601454020543711E-2</v>
      </c>
      <c r="AH73" s="16">
        <f t="shared" si="14"/>
        <v>3.0809591483535126E-2</v>
      </c>
      <c r="AI73" s="55"/>
      <c r="AJ73" s="55">
        <v>425494.69931913278</v>
      </c>
      <c r="AK73" s="55">
        <v>1171.9984045826984</v>
      </c>
      <c r="AL73" s="16">
        <f t="shared" si="8"/>
        <v>1.9380501552810792E-2</v>
      </c>
      <c r="AM73" s="57">
        <f t="shared" si="8"/>
        <v>1.9380501552810792E-2</v>
      </c>
      <c r="AN73" s="10"/>
    </row>
    <row r="74" spans="1:40" x14ac:dyDescent="0.2">
      <c r="A74" s="188" t="s">
        <v>195</v>
      </c>
      <c r="B74" s="188" t="s">
        <v>196</v>
      </c>
      <c r="D74" s="67">
        <v>519079</v>
      </c>
      <c r="E74" s="72">
        <v>1399.5119861294825</v>
      </c>
      <c r="F74" s="54"/>
      <c r="G74" s="87">
        <v>504620.68059757393</v>
      </c>
      <c r="H74" s="80">
        <v>1353.5529795345819</v>
      </c>
      <c r="I74" s="89"/>
      <c r="J74" s="102">
        <f t="shared" si="9"/>
        <v>2.8651856648650442E-2</v>
      </c>
      <c r="K74" s="125">
        <f t="shared" si="9"/>
        <v>3.3954346294375215E-2</v>
      </c>
      <c r="L74" s="102">
        <v>2.029016851496368E-2</v>
      </c>
      <c r="M74" s="96">
        <f>INDEX('Pace of change parameters'!$E$20:$I$20,1,$B$6)</f>
        <v>1.5057753685842057E-2</v>
      </c>
      <c r="N74" s="107">
        <f>IF(INDEX('Pace of change parameters'!$E$28:$I$28,1,$B$6)=1,(1+L74)*D74,D74)</f>
        <v>529611.20038257889</v>
      </c>
      <c r="O74" s="93">
        <f>IF(K74&lt;INDEX('Pace of change parameters'!$E$16:$I$16,1,$B$6),1,IF(K74&gt;INDEX('Pace of change parameters'!$E$17:$I$17,1,$B$6),0,(K74-INDEX('Pace of change parameters'!$E$17:$I$17,1,$B$6))/(INDEX('Pace of change parameters'!$E$16:$I$16,1,$B$6)-INDEX('Pace of change parameters'!$E$17:$I$17,1,$B$6))))</f>
        <v>0</v>
      </c>
      <c r="P74" s="56">
        <v>2.029016851496368E-2</v>
      </c>
      <c r="Q74" s="56">
        <v>1.5057753685842057E-2</v>
      </c>
      <c r="R74" s="9">
        <f>IF(INDEX('Pace of change parameters'!$E$29:$I$29,1,$B$6)=1,D74*(1+P74),D74)</f>
        <v>529611.20038257889</v>
      </c>
      <c r="S74" s="102">
        <f>IF(P74&lt;INDEX('Pace of change parameters'!$E$22:$I$22,1,$B$6),INDEX('Pace of change parameters'!$E$22:$I$22,1,$B$6),P74)</f>
        <v>3.6600638350738075E-2</v>
      </c>
      <c r="T74" s="131">
        <v>3.1284577567874949E-2</v>
      </c>
      <c r="U74" s="116">
        <f t="shared" si="11"/>
        <v>538077.62275446276</v>
      </c>
      <c r="V74" s="130">
        <f>IF(J74&gt;INDEX('Pace of change parameters'!$E$24:$I$24,1,$B$6),0,IF(J74&lt;INDEX('Pace of change parameters'!$E$23:$I$23,1,$B$6),1,(J74-INDEX('Pace of change parameters'!$E$24:$I$24,1,$B$6))/(INDEX('Pace of change parameters'!$E$23:$I$23,1,$B$6)-INDEX('Pace of change parameters'!$E$24:$I$24,1,$B$6))))</f>
        <v>1</v>
      </c>
      <c r="W74" s="131">
        <f>MIN(S74, S74+(INDEX('Pace of change parameters'!$E$25:$I$25,1,$B$6)-S74)*(1-V74))</f>
        <v>3.6600638350738075E-2</v>
      </c>
      <c r="X74" s="131">
        <v>3.1284577567874949E-2</v>
      </c>
      <c r="Y74" s="107">
        <f t="shared" si="12"/>
        <v>538077.62275446276</v>
      </c>
      <c r="Z74" s="96">
        <v>0</v>
      </c>
      <c r="AA74" s="98">
        <f t="shared" ref="AA74:AA137" si="15">(1+Z74)*AJ74</f>
        <v>524114.75680048083</v>
      </c>
      <c r="AB74" s="98">
        <f>IF(INDEX('Pace of change parameters'!$E$27:$I$27,1,$B$6)=1,MAX(AA74,Y74),Y74)</f>
        <v>538077.62275446276</v>
      </c>
      <c r="AC74" s="96">
        <f t="shared" si="13"/>
        <v>3.6600638350738013E-2</v>
      </c>
      <c r="AD74" s="142">
        <v>3.1284577567874949E-2</v>
      </c>
      <c r="AE74" s="55">
        <f>IF(ROUND(AB74,0)/D74 &gt; (1+'Pace of change parameters'!$I$25), ROUND(AB74,0), ROUNDUP(AB74,0))</f>
        <v>538078</v>
      </c>
      <c r="AF74" s="55">
        <v>1443.2961393090998</v>
      </c>
      <c r="AG74" s="16">
        <f t="shared" si="14"/>
        <v>3.6601365110127793E-2</v>
      </c>
      <c r="AH74" s="16">
        <f t="shared" si="14"/>
        <v>3.1285300600180976E-2</v>
      </c>
      <c r="AI74" s="55"/>
      <c r="AJ74" s="55">
        <v>524114.75680048083</v>
      </c>
      <c r="AK74" s="55">
        <v>1405.8422850312813</v>
      </c>
      <c r="AL74" s="16">
        <f t="shared" ref="AL74:AM137" si="16">AE74/AJ74-1</f>
        <v>2.6641576140231882E-2</v>
      </c>
      <c r="AM74" s="57">
        <f t="shared" si="16"/>
        <v>2.6641576140231882E-2</v>
      </c>
      <c r="AN74" s="10"/>
    </row>
    <row r="75" spans="1:40" x14ac:dyDescent="0.2">
      <c r="A75" s="188" t="s">
        <v>197</v>
      </c>
      <c r="B75" s="188" t="s">
        <v>198</v>
      </c>
      <c r="D75" s="67">
        <v>951849</v>
      </c>
      <c r="E75" s="72">
        <v>1288.8987489656629</v>
      </c>
      <c r="F75" s="54"/>
      <c r="G75" s="87">
        <v>963685.84174302616</v>
      </c>
      <c r="H75" s="80">
        <v>1296.2752284074375</v>
      </c>
      <c r="I75" s="89"/>
      <c r="J75" s="102">
        <f t="shared" si="9"/>
        <v>-1.2282884349132717E-2</v>
      </c>
      <c r="K75" s="125">
        <f t="shared" si="9"/>
        <v>-5.6905194823765326E-3</v>
      </c>
      <c r="L75" s="102">
        <v>2.1832599405426034E-2</v>
      </c>
      <c r="M75" s="96">
        <f>INDEX('Pace of change parameters'!$E$20:$I$20,1,$B$6)</f>
        <v>1.5057753685842057E-2</v>
      </c>
      <c r="N75" s="107">
        <f>IF(INDEX('Pace of change parameters'!$E$28:$I$28,1,$B$6)=1,(1+L75)*D75,D75)</f>
        <v>972630.33791145531</v>
      </c>
      <c r="O75" s="93">
        <f>IF(K75&lt;INDEX('Pace of change parameters'!$E$16:$I$16,1,$B$6),1,IF(K75&gt;INDEX('Pace of change parameters'!$E$17:$I$17,1,$B$6),0,(K75-INDEX('Pace of change parameters'!$E$17:$I$17,1,$B$6))/(INDEX('Pace of change parameters'!$E$16:$I$16,1,$B$6)-INDEX('Pace of change parameters'!$E$17:$I$17,1,$B$6))))</f>
        <v>0</v>
      </c>
      <c r="P75" s="56">
        <v>2.1832599405426034E-2</v>
      </c>
      <c r="Q75" s="56">
        <v>1.5057753685842057E-2</v>
      </c>
      <c r="R75" s="9">
        <f>IF(INDEX('Pace of change parameters'!$E$29:$I$29,1,$B$6)=1,D75*(1+P75),D75)</f>
        <v>972630.33791145531</v>
      </c>
      <c r="S75" s="102">
        <f>IF(P75&lt;INDEX('Pace of change parameters'!$E$22:$I$22,1,$B$6),INDEX('Pace of change parameters'!$E$22:$I$22,1,$B$6),P75)</f>
        <v>3.6600638350738075E-2</v>
      </c>
      <c r="T75" s="131">
        <v>2.972787915149655E-2</v>
      </c>
      <c r="U75" s="116">
        <f t="shared" si="11"/>
        <v>986687.28101351159</v>
      </c>
      <c r="V75" s="130">
        <f>IF(J75&gt;INDEX('Pace of change parameters'!$E$24:$I$24,1,$B$6),0,IF(J75&lt;INDEX('Pace of change parameters'!$E$23:$I$23,1,$B$6),1,(J75-INDEX('Pace of change parameters'!$E$24:$I$24,1,$B$6))/(INDEX('Pace of change parameters'!$E$23:$I$23,1,$B$6)-INDEX('Pace of change parameters'!$E$24:$I$24,1,$B$6))))</f>
        <v>1</v>
      </c>
      <c r="W75" s="131">
        <f>MIN(S75, S75+(INDEX('Pace of change parameters'!$E$25:$I$25,1,$B$6)-S75)*(1-V75))</f>
        <v>3.6600638350738075E-2</v>
      </c>
      <c r="X75" s="131">
        <v>2.972787915149655E-2</v>
      </c>
      <c r="Y75" s="107">
        <f t="shared" si="12"/>
        <v>986687.28101351159</v>
      </c>
      <c r="Z75" s="96">
        <v>0</v>
      </c>
      <c r="AA75" s="98">
        <f t="shared" si="15"/>
        <v>1000914.1321340469</v>
      </c>
      <c r="AB75" s="98">
        <f>IF(INDEX('Pace of change parameters'!$E$27:$I$27,1,$B$6)=1,MAX(AA75,Y75),Y75)</f>
        <v>986687.28101351159</v>
      </c>
      <c r="AC75" s="96">
        <f t="shared" si="13"/>
        <v>3.6600638350738013E-2</v>
      </c>
      <c r="AD75" s="142">
        <v>2.972787915149655E-2</v>
      </c>
      <c r="AE75" s="55">
        <f>IF(ROUND(AB75,0)/D75 &gt; (1+'Pace of change parameters'!$I$25), ROUND(AB75,0), ROUNDUP(AB75,0))</f>
        <v>986687</v>
      </c>
      <c r="AF75" s="55">
        <v>1327.2145972159137</v>
      </c>
      <c r="AG75" s="16">
        <f t="shared" si="14"/>
        <v>3.6600343121650614E-2</v>
      </c>
      <c r="AH75" s="16">
        <f t="shared" si="14"/>
        <v>2.9727585879805618E-2</v>
      </c>
      <c r="AI75" s="55"/>
      <c r="AJ75" s="55">
        <v>1000914.1321340469</v>
      </c>
      <c r="AK75" s="55">
        <v>1346.3518286224557</v>
      </c>
      <c r="AL75" s="16">
        <f t="shared" si="16"/>
        <v>-1.4214138533255816E-2</v>
      </c>
      <c r="AM75" s="57">
        <f t="shared" si="16"/>
        <v>-1.4214138533255927E-2</v>
      </c>
      <c r="AN75" s="10"/>
    </row>
    <row r="76" spans="1:40" x14ac:dyDescent="0.2">
      <c r="A76" s="188" t="s">
        <v>199</v>
      </c>
      <c r="B76" s="188" t="s">
        <v>200</v>
      </c>
      <c r="D76" s="67">
        <v>363070</v>
      </c>
      <c r="E76" s="72">
        <v>1204.6011519564127</v>
      </c>
      <c r="F76" s="54"/>
      <c r="G76" s="87">
        <v>376721.53683177906</v>
      </c>
      <c r="H76" s="80">
        <v>1242.1900298929149</v>
      </c>
      <c r="I76" s="89"/>
      <c r="J76" s="102">
        <f t="shared" si="9"/>
        <v>-3.623773927710161E-2</v>
      </c>
      <c r="K76" s="125">
        <f t="shared" si="9"/>
        <v>-3.0260167149902761E-2</v>
      </c>
      <c r="L76" s="102">
        <v>2.1353477416898414E-2</v>
      </c>
      <c r="M76" s="96">
        <f>INDEX('Pace of change parameters'!$E$20:$I$20,1,$B$6)</f>
        <v>1.5057753685842057E-2</v>
      </c>
      <c r="N76" s="107">
        <f>IF(INDEX('Pace of change parameters'!$E$28:$I$28,1,$B$6)=1,(1+L76)*D76,D76)</f>
        <v>370822.80704575329</v>
      </c>
      <c r="O76" s="93">
        <f>IF(K76&lt;INDEX('Pace of change parameters'!$E$16:$I$16,1,$B$6),1,IF(K76&gt;INDEX('Pace of change parameters'!$E$17:$I$17,1,$B$6),0,(K76-INDEX('Pace of change parameters'!$E$17:$I$17,1,$B$6))/(INDEX('Pace of change parameters'!$E$16:$I$16,1,$B$6)-INDEX('Pace of change parameters'!$E$17:$I$17,1,$B$6))))</f>
        <v>0.35833698881758885</v>
      </c>
      <c r="P76" s="56">
        <v>2.7388341259151794E-2</v>
      </c>
      <c r="Q76" s="56">
        <v>2.1055418031206807E-2</v>
      </c>
      <c r="R76" s="9">
        <f>IF(INDEX('Pace of change parameters'!$E$29:$I$29,1,$B$6)=1,D76*(1+P76),D76)</f>
        <v>373013.88506096025</v>
      </c>
      <c r="S76" s="102">
        <f>IF(P76&lt;INDEX('Pace of change parameters'!$E$22:$I$22,1,$B$6),INDEX('Pace of change parameters'!$E$22:$I$22,1,$B$6),P76)</f>
        <v>3.6600638350738075E-2</v>
      </c>
      <c r="T76" s="131">
        <v>3.0210929613466941E-2</v>
      </c>
      <c r="U76" s="116">
        <f t="shared" si="11"/>
        <v>376358.59376600245</v>
      </c>
      <c r="V76" s="130">
        <f>IF(J76&gt;INDEX('Pace of change parameters'!$E$24:$I$24,1,$B$6),0,IF(J76&lt;INDEX('Pace of change parameters'!$E$23:$I$23,1,$B$6),1,(J76-INDEX('Pace of change parameters'!$E$24:$I$24,1,$B$6))/(INDEX('Pace of change parameters'!$E$23:$I$23,1,$B$6)-INDEX('Pace of change parameters'!$E$24:$I$24,1,$B$6))))</f>
        <v>1</v>
      </c>
      <c r="W76" s="131">
        <f>MIN(S76, S76+(INDEX('Pace of change parameters'!$E$25:$I$25,1,$B$6)-S76)*(1-V76))</f>
        <v>3.6600638350738075E-2</v>
      </c>
      <c r="X76" s="131">
        <v>3.0210929613466941E-2</v>
      </c>
      <c r="Y76" s="107">
        <f t="shared" si="12"/>
        <v>376358.59376600245</v>
      </c>
      <c r="Z76" s="96">
        <v>0</v>
      </c>
      <c r="AA76" s="98">
        <f t="shared" si="15"/>
        <v>391274.72228105209</v>
      </c>
      <c r="AB76" s="98">
        <f>IF(INDEX('Pace of change parameters'!$E$27:$I$27,1,$B$6)=1,MAX(AA76,Y76),Y76)</f>
        <v>376358.59376600245</v>
      </c>
      <c r="AC76" s="96">
        <f t="shared" si="13"/>
        <v>3.6600638350738013E-2</v>
      </c>
      <c r="AD76" s="142">
        <v>3.0210929613466941E-2</v>
      </c>
      <c r="AE76" s="55">
        <f>IF(ROUND(AB76,0)/D76 &gt; (1+'Pace of change parameters'!$I$25), ROUND(AB76,0), ROUNDUP(AB76,0))</f>
        <v>376359</v>
      </c>
      <c r="AF76" s="55">
        <v>1240.994612073981</v>
      </c>
      <c r="AG76" s="16">
        <f t="shared" si="14"/>
        <v>3.6601757236896404E-2</v>
      </c>
      <c r="AH76" s="16">
        <f t="shared" si="14"/>
        <v>3.0212041602700745E-2</v>
      </c>
      <c r="AI76" s="55"/>
      <c r="AJ76" s="55">
        <v>391274.72228105209</v>
      </c>
      <c r="AK76" s="55">
        <v>1290.1772567987716</v>
      </c>
      <c r="AL76" s="16">
        <f t="shared" si="16"/>
        <v>-3.8120843059056941E-2</v>
      </c>
      <c r="AM76" s="57">
        <f t="shared" si="16"/>
        <v>-3.8120843059056941E-2</v>
      </c>
      <c r="AN76" s="10"/>
    </row>
    <row r="77" spans="1:40" x14ac:dyDescent="0.2">
      <c r="A77" s="188" t="s">
        <v>201</v>
      </c>
      <c r="B77" s="188" t="s">
        <v>202</v>
      </c>
      <c r="D77" s="67">
        <v>174401</v>
      </c>
      <c r="E77" s="72">
        <v>1307.0677308271554</v>
      </c>
      <c r="F77" s="54"/>
      <c r="G77" s="87">
        <v>174856.70560519942</v>
      </c>
      <c r="H77" s="80">
        <v>1306.4947662303264</v>
      </c>
      <c r="I77" s="89"/>
      <c r="J77" s="102">
        <f t="shared" si="9"/>
        <v>-2.6061660239002915E-3</v>
      </c>
      <c r="K77" s="125">
        <f t="shared" si="9"/>
        <v>4.3855100811640568E-4</v>
      </c>
      <c r="L77" s="102">
        <v>1.815639288517179E-2</v>
      </c>
      <c r="M77" s="96">
        <f>INDEX('Pace of change parameters'!$E$20:$I$20,1,$B$6)</f>
        <v>1.5057753685842057E-2</v>
      </c>
      <c r="N77" s="107">
        <f>IF(INDEX('Pace of change parameters'!$E$28:$I$28,1,$B$6)=1,(1+L77)*D77,D77)</f>
        <v>177567.49307556683</v>
      </c>
      <c r="O77" s="93">
        <f>IF(K77&lt;INDEX('Pace of change parameters'!$E$16:$I$16,1,$B$6),1,IF(K77&gt;INDEX('Pace of change parameters'!$E$17:$I$17,1,$B$6),0,(K77-INDEX('Pace of change parameters'!$E$17:$I$17,1,$B$6))/(INDEX('Pace of change parameters'!$E$16:$I$16,1,$B$6)-INDEX('Pace of change parameters'!$E$17:$I$17,1,$B$6))))</f>
        <v>0</v>
      </c>
      <c r="P77" s="56">
        <v>1.815639288517179E-2</v>
      </c>
      <c r="Q77" s="56">
        <v>1.5057753685842057E-2</v>
      </c>
      <c r="R77" s="9">
        <f>IF(INDEX('Pace of change parameters'!$E$29:$I$29,1,$B$6)=1,D77*(1+P77),D77)</f>
        <v>177567.49307556683</v>
      </c>
      <c r="S77" s="102">
        <f>IF(P77&lt;INDEX('Pace of change parameters'!$E$22:$I$22,1,$B$6),INDEX('Pace of change parameters'!$E$22:$I$22,1,$B$6),P77)</f>
        <v>3.6600638350738075E-2</v>
      </c>
      <c r="T77" s="131">
        <v>3.3445866260232604E-2</v>
      </c>
      <c r="U77" s="116">
        <f t="shared" si="11"/>
        <v>180784.18792900705</v>
      </c>
      <c r="V77" s="130">
        <f>IF(J77&gt;INDEX('Pace of change parameters'!$E$24:$I$24,1,$B$6),0,IF(J77&lt;INDEX('Pace of change parameters'!$E$23:$I$23,1,$B$6),1,(J77-INDEX('Pace of change parameters'!$E$24:$I$24,1,$B$6))/(INDEX('Pace of change parameters'!$E$23:$I$23,1,$B$6)-INDEX('Pace of change parameters'!$E$24:$I$24,1,$B$6))))</f>
        <v>1</v>
      </c>
      <c r="W77" s="131">
        <f>MIN(S77, S77+(INDEX('Pace of change parameters'!$E$25:$I$25,1,$B$6)-S77)*(1-V77))</f>
        <v>3.6600638350738075E-2</v>
      </c>
      <c r="X77" s="131">
        <v>3.3445866260232604E-2</v>
      </c>
      <c r="Y77" s="107">
        <f t="shared" si="12"/>
        <v>180784.18792900705</v>
      </c>
      <c r="Z77" s="96">
        <v>0</v>
      </c>
      <c r="AA77" s="98">
        <f t="shared" si="15"/>
        <v>181611.62088061075</v>
      </c>
      <c r="AB77" s="98">
        <f>IF(INDEX('Pace of change parameters'!$E$27:$I$27,1,$B$6)=1,MAX(AA77,Y77),Y77)</f>
        <v>180784.18792900705</v>
      </c>
      <c r="AC77" s="96">
        <f t="shared" si="13"/>
        <v>3.6600638350738013E-2</v>
      </c>
      <c r="AD77" s="142">
        <v>3.3445866260232604E-2</v>
      </c>
      <c r="AE77" s="55">
        <f>IF(ROUND(AB77,0)/D77 &gt; (1+'Pace of change parameters'!$I$25), ROUND(AB77,0), ROUNDUP(AB77,0))</f>
        <v>180784</v>
      </c>
      <c r="AF77" s="55">
        <v>1350.7823391770457</v>
      </c>
      <c r="AG77" s="16">
        <f t="shared" si="14"/>
        <v>3.6599560782335061E-2</v>
      </c>
      <c r="AH77" s="16">
        <f t="shared" si="14"/>
        <v>3.3444791971282362E-2</v>
      </c>
      <c r="AI77" s="55"/>
      <c r="AJ77" s="55">
        <v>181611.62088061075</v>
      </c>
      <c r="AK77" s="55">
        <v>1356.9661589236114</v>
      </c>
      <c r="AL77" s="16">
        <f t="shared" si="16"/>
        <v>-4.5570920880377841E-3</v>
      </c>
      <c r="AM77" s="57">
        <f t="shared" si="16"/>
        <v>-4.5570920880376731E-3</v>
      </c>
      <c r="AN77" s="10"/>
    </row>
    <row r="78" spans="1:40" x14ac:dyDescent="0.2">
      <c r="A78" s="188" t="s">
        <v>203</v>
      </c>
      <c r="B78" s="188" t="s">
        <v>204</v>
      </c>
      <c r="D78" s="67">
        <v>620687</v>
      </c>
      <c r="E78" s="72">
        <v>1218.0642919561044</v>
      </c>
      <c r="F78" s="54"/>
      <c r="G78" s="87">
        <v>639860.01870805607</v>
      </c>
      <c r="H78" s="80">
        <v>1242.8099630799729</v>
      </c>
      <c r="I78" s="89"/>
      <c r="J78" s="102">
        <f t="shared" si="9"/>
        <v>-2.9964395566968505E-2</v>
      </c>
      <c r="K78" s="125">
        <f t="shared" si="9"/>
        <v>-1.9911065938466588E-2</v>
      </c>
      <c r="L78" s="102">
        <v>2.5577687328623089E-2</v>
      </c>
      <c r="M78" s="96">
        <f>INDEX('Pace of change parameters'!$E$20:$I$20,1,$B$6)</f>
        <v>1.5057753685842057E-2</v>
      </c>
      <c r="N78" s="107">
        <f>IF(INDEX('Pace of change parameters'!$E$28:$I$28,1,$B$6)=1,(1+L78)*D78,D78)</f>
        <v>636562.7380149411</v>
      </c>
      <c r="O78" s="93">
        <f>IF(K78&lt;INDEX('Pace of change parameters'!$E$16:$I$16,1,$B$6),1,IF(K78&gt;INDEX('Pace of change parameters'!$E$17:$I$17,1,$B$6),0,(K78-INDEX('Pace of change parameters'!$E$17:$I$17,1,$B$6))/(INDEX('Pace of change parameters'!$E$16:$I$16,1,$B$6)-INDEX('Pace of change parameters'!$E$17:$I$17,1,$B$6))))</f>
        <v>0</v>
      </c>
      <c r="P78" s="56">
        <v>2.5577687328623089E-2</v>
      </c>
      <c r="Q78" s="56">
        <v>1.5057753685842057E-2</v>
      </c>
      <c r="R78" s="9">
        <f>IF(INDEX('Pace of change parameters'!$E$29:$I$29,1,$B$6)=1,D78*(1+P78),D78)</f>
        <v>636562.7380149411</v>
      </c>
      <c r="S78" s="102">
        <f>IF(P78&lt;INDEX('Pace of change parameters'!$E$22:$I$22,1,$B$6),INDEX('Pace of change parameters'!$E$22:$I$22,1,$B$6),P78)</f>
        <v>3.6600638350738075E-2</v>
      </c>
      <c r="T78" s="131">
        <v>2.5967636029949448E-2</v>
      </c>
      <c r="U78" s="116">
        <f t="shared" si="11"/>
        <v>643404.54041600449</v>
      </c>
      <c r="V78" s="130">
        <f>IF(J78&gt;INDEX('Pace of change parameters'!$E$24:$I$24,1,$B$6),0,IF(J78&lt;INDEX('Pace of change parameters'!$E$23:$I$23,1,$B$6),1,(J78-INDEX('Pace of change parameters'!$E$24:$I$24,1,$B$6))/(INDEX('Pace of change parameters'!$E$23:$I$23,1,$B$6)-INDEX('Pace of change parameters'!$E$24:$I$24,1,$B$6))))</f>
        <v>1</v>
      </c>
      <c r="W78" s="131">
        <f>MIN(S78, S78+(INDEX('Pace of change parameters'!$E$25:$I$25,1,$B$6)-S78)*(1-V78))</f>
        <v>3.6600638350738075E-2</v>
      </c>
      <c r="X78" s="131">
        <v>2.5967636029949448E-2</v>
      </c>
      <c r="Y78" s="107">
        <f t="shared" si="12"/>
        <v>643404.54041600449</v>
      </c>
      <c r="Z78" s="96">
        <v>0</v>
      </c>
      <c r="AA78" s="98">
        <f t="shared" si="15"/>
        <v>664578.54579877516</v>
      </c>
      <c r="AB78" s="98">
        <f>IF(INDEX('Pace of change parameters'!$E$27:$I$27,1,$B$6)=1,MAX(AA78,Y78),Y78)</f>
        <v>643404.54041600449</v>
      </c>
      <c r="AC78" s="96">
        <f t="shared" si="13"/>
        <v>3.6600638350738013E-2</v>
      </c>
      <c r="AD78" s="142">
        <v>2.5967636029949448E-2</v>
      </c>
      <c r="AE78" s="55">
        <f>IF(ROUND(AB78,0)/D78 &gt; (1+'Pace of change parameters'!$I$25), ROUND(AB78,0), ROUNDUP(AB78,0))</f>
        <v>643405</v>
      </c>
      <c r="AF78" s="55">
        <v>1249.6954348077668</v>
      </c>
      <c r="AG78" s="16">
        <f t="shared" si="14"/>
        <v>3.6601378794786976E-2</v>
      </c>
      <c r="AH78" s="16">
        <f t="shared" si="14"/>
        <v>2.5968368878842574E-2</v>
      </c>
      <c r="AI78" s="55"/>
      <c r="AJ78" s="55">
        <v>664578.54579877516</v>
      </c>
      <c r="AK78" s="55">
        <v>1290.8211387165375</v>
      </c>
      <c r="AL78" s="16">
        <f t="shared" si="16"/>
        <v>-3.1860110340044323E-2</v>
      </c>
      <c r="AM78" s="57">
        <f t="shared" si="16"/>
        <v>-3.1860110340044434E-2</v>
      </c>
      <c r="AN78" s="10"/>
    </row>
    <row r="79" spans="1:40" x14ac:dyDescent="0.2">
      <c r="A79" s="188" t="s">
        <v>205</v>
      </c>
      <c r="B79" s="188" t="s">
        <v>206</v>
      </c>
      <c r="D79" s="67">
        <v>430035</v>
      </c>
      <c r="E79" s="72">
        <v>1347.3177448744295</v>
      </c>
      <c r="F79" s="54"/>
      <c r="G79" s="87">
        <v>438775.34654434311</v>
      </c>
      <c r="H79" s="80">
        <v>1370.5276728477577</v>
      </c>
      <c r="I79" s="89"/>
      <c r="J79" s="102">
        <f t="shared" si="9"/>
        <v>-1.9919866996127578E-2</v>
      </c>
      <c r="K79" s="125">
        <f t="shared" si="9"/>
        <v>-1.6935030523755334E-2</v>
      </c>
      <c r="L79" s="102">
        <v>1.8149114588628334E-2</v>
      </c>
      <c r="M79" s="96">
        <f>INDEX('Pace of change parameters'!$E$20:$I$20,1,$B$6)</f>
        <v>1.5057753685842057E-2</v>
      </c>
      <c r="N79" s="107">
        <f>IF(INDEX('Pace of change parameters'!$E$28:$I$28,1,$B$6)=1,(1+L79)*D79,D79)</f>
        <v>437839.75449212076</v>
      </c>
      <c r="O79" s="93">
        <f>IF(K79&lt;INDEX('Pace of change parameters'!$E$16:$I$16,1,$B$6),1,IF(K79&gt;INDEX('Pace of change parameters'!$E$17:$I$17,1,$B$6),0,(K79-INDEX('Pace of change parameters'!$E$17:$I$17,1,$B$6))/(INDEX('Pace of change parameters'!$E$16:$I$16,1,$B$6)-INDEX('Pace of change parameters'!$E$17:$I$17,1,$B$6))))</f>
        <v>0</v>
      </c>
      <c r="P79" s="56">
        <v>1.8149114588628334E-2</v>
      </c>
      <c r="Q79" s="56">
        <v>1.5057753685842057E-2</v>
      </c>
      <c r="R79" s="9">
        <f>IF(INDEX('Pace of change parameters'!$E$29:$I$29,1,$B$6)=1,D79*(1+P79),D79)</f>
        <v>437839.75449212076</v>
      </c>
      <c r="S79" s="102">
        <f>IF(P79&lt;INDEX('Pace of change parameters'!$E$22:$I$22,1,$B$6),INDEX('Pace of change parameters'!$E$22:$I$22,1,$B$6),P79)</f>
        <v>3.6600638350738075E-2</v>
      </c>
      <c r="T79" s="131">
        <v>3.3453253906470692E-2</v>
      </c>
      <c r="U79" s="116">
        <f t="shared" si="11"/>
        <v>445774.5555131596</v>
      </c>
      <c r="V79" s="130">
        <f>IF(J79&gt;INDEX('Pace of change parameters'!$E$24:$I$24,1,$B$6),0,IF(J79&lt;INDEX('Pace of change parameters'!$E$23:$I$23,1,$B$6),1,(J79-INDEX('Pace of change parameters'!$E$24:$I$24,1,$B$6))/(INDEX('Pace of change parameters'!$E$23:$I$23,1,$B$6)-INDEX('Pace of change parameters'!$E$24:$I$24,1,$B$6))))</f>
        <v>1</v>
      </c>
      <c r="W79" s="131">
        <f>MIN(S79, S79+(INDEX('Pace of change parameters'!$E$25:$I$25,1,$B$6)-S79)*(1-V79))</f>
        <v>3.6600638350738075E-2</v>
      </c>
      <c r="X79" s="131">
        <v>3.3453253906470692E-2</v>
      </c>
      <c r="Y79" s="107">
        <f t="shared" si="12"/>
        <v>445774.5555131596</v>
      </c>
      <c r="Z79" s="96">
        <v>0</v>
      </c>
      <c r="AA79" s="98">
        <f t="shared" si="15"/>
        <v>455725.74190143228</v>
      </c>
      <c r="AB79" s="98">
        <f>IF(INDEX('Pace of change parameters'!$E$27:$I$27,1,$B$6)=1,MAX(AA79,Y79),Y79)</f>
        <v>445774.5555131596</v>
      </c>
      <c r="AC79" s="96">
        <f t="shared" si="13"/>
        <v>3.6600638350738013E-2</v>
      </c>
      <c r="AD79" s="142">
        <v>3.3453253906470692E-2</v>
      </c>
      <c r="AE79" s="55">
        <f>IF(ROUND(AB79,0)/D79 &gt; (1+'Pace of change parameters'!$I$25), ROUND(AB79,0), ROUNDUP(AB79,0))</f>
        <v>445775</v>
      </c>
      <c r="AF79" s="55">
        <v>1392.3912958540989</v>
      </c>
      <c r="AG79" s="16">
        <f t="shared" si="14"/>
        <v>3.6601671956933757E-2</v>
      </c>
      <c r="AH79" s="16">
        <f t="shared" si="14"/>
        <v>3.3454284374373922E-2</v>
      </c>
      <c r="AI79" s="55"/>
      <c r="AJ79" s="55">
        <v>455725.74190143228</v>
      </c>
      <c r="AK79" s="55">
        <v>1423.4727302343242</v>
      </c>
      <c r="AL79" s="16">
        <f t="shared" si="16"/>
        <v>-2.1834934888502522E-2</v>
      </c>
      <c r="AM79" s="57">
        <f t="shared" si="16"/>
        <v>-2.1834934888502522E-2</v>
      </c>
      <c r="AN79" s="10"/>
    </row>
    <row r="80" spans="1:40" x14ac:dyDescent="0.2">
      <c r="A80" s="188" t="s">
        <v>207</v>
      </c>
      <c r="B80" s="188" t="s">
        <v>208</v>
      </c>
      <c r="D80" s="67">
        <v>167313</v>
      </c>
      <c r="E80" s="72">
        <v>1179.2597287897008</v>
      </c>
      <c r="F80" s="54"/>
      <c r="G80" s="87">
        <v>171258.88781707743</v>
      </c>
      <c r="H80" s="80">
        <v>1199.4619786690039</v>
      </c>
      <c r="I80" s="89"/>
      <c r="J80" s="102">
        <f t="shared" si="9"/>
        <v>-2.3040484890291091E-2</v>
      </c>
      <c r="K80" s="125">
        <f t="shared" si="9"/>
        <v>-1.6842759702746624E-2</v>
      </c>
      <c r="L80" s="102">
        <v>2.1497169966182561E-2</v>
      </c>
      <c r="M80" s="96">
        <f>INDEX('Pace of change parameters'!$E$20:$I$20,1,$B$6)</f>
        <v>1.5057753685842057E-2</v>
      </c>
      <c r="N80" s="107">
        <f>IF(INDEX('Pace of change parameters'!$E$28:$I$28,1,$B$6)=1,(1+L80)*D80,D80)</f>
        <v>170909.7559985519</v>
      </c>
      <c r="O80" s="93">
        <f>IF(K80&lt;INDEX('Pace of change parameters'!$E$16:$I$16,1,$B$6),1,IF(K80&gt;INDEX('Pace of change parameters'!$E$17:$I$17,1,$B$6),0,(K80-INDEX('Pace of change parameters'!$E$17:$I$17,1,$B$6))/(INDEX('Pace of change parameters'!$E$16:$I$16,1,$B$6)-INDEX('Pace of change parameters'!$E$17:$I$17,1,$B$6))))</f>
        <v>0</v>
      </c>
      <c r="P80" s="56">
        <v>2.1497169966182561E-2</v>
      </c>
      <c r="Q80" s="56">
        <v>1.5057753685842057E-2</v>
      </c>
      <c r="R80" s="9">
        <f>IF(INDEX('Pace of change parameters'!$E$29:$I$29,1,$B$6)=1,D80*(1+P80),D80)</f>
        <v>170909.7559985519</v>
      </c>
      <c r="S80" s="102">
        <f>IF(P80&lt;INDEX('Pace of change parameters'!$E$22:$I$22,1,$B$6),INDEX('Pace of change parameters'!$E$22:$I$22,1,$B$6),P80)</f>
        <v>3.6600638350738075E-2</v>
      </c>
      <c r="T80" s="131">
        <v>3.0066011312047225E-2</v>
      </c>
      <c r="U80" s="116">
        <f t="shared" si="11"/>
        <v>173436.76260437703</v>
      </c>
      <c r="V80" s="130">
        <f>IF(J80&gt;INDEX('Pace of change parameters'!$E$24:$I$24,1,$B$6),0,IF(J80&lt;INDEX('Pace of change parameters'!$E$23:$I$23,1,$B$6),1,(J80-INDEX('Pace of change parameters'!$E$24:$I$24,1,$B$6))/(INDEX('Pace of change parameters'!$E$23:$I$23,1,$B$6)-INDEX('Pace of change parameters'!$E$24:$I$24,1,$B$6))))</f>
        <v>1</v>
      </c>
      <c r="W80" s="131">
        <f>MIN(S80, S80+(INDEX('Pace of change parameters'!$E$25:$I$25,1,$B$6)-S80)*(1-V80))</f>
        <v>3.6600638350738075E-2</v>
      </c>
      <c r="X80" s="131">
        <v>3.0066011312047225E-2</v>
      </c>
      <c r="Y80" s="107">
        <f t="shared" si="12"/>
        <v>173436.76260437703</v>
      </c>
      <c r="Z80" s="96">
        <v>0</v>
      </c>
      <c r="AA80" s="98">
        <f t="shared" si="15"/>
        <v>177874.81526098971</v>
      </c>
      <c r="AB80" s="98">
        <f>IF(INDEX('Pace of change parameters'!$E$27:$I$27,1,$B$6)=1,MAX(AA80,Y80),Y80)</f>
        <v>173436.76260437703</v>
      </c>
      <c r="AC80" s="96">
        <f t="shared" si="13"/>
        <v>3.6600638350738013E-2</v>
      </c>
      <c r="AD80" s="142">
        <v>3.0066011312047225E-2</v>
      </c>
      <c r="AE80" s="55">
        <f>IF(ROUND(AB80,0)/D80 &gt; (1+'Pace of change parameters'!$I$25), ROUND(AB80,0), ROUNDUP(AB80,0))</f>
        <v>173437</v>
      </c>
      <c r="AF80" s="55">
        <v>1214.7170278053843</v>
      </c>
      <c r="AG80" s="16">
        <f t="shared" si="14"/>
        <v>3.6602057222092643E-2</v>
      </c>
      <c r="AH80" s="16">
        <f t="shared" si="14"/>
        <v>3.0067421238978431E-2</v>
      </c>
      <c r="AI80" s="55"/>
      <c r="AJ80" s="55">
        <v>177874.81526098971</v>
      </c>
      <c r="AK80" s="55">
        <v>1245.7985719036953</v>
      </c>
      <c r="AL80" s="16">
        <f t="shared" si="16"/>
        <v>-2.4949092734000922E-2</v>
      </c>
      <c r="AM80" s="57">
        <f t="shared" si="16"/>
        <v>-2.4949092734000811E-2</v>
      </c>
      <c r="AN80" s="10"/>
    </row>
    <row r="81" spans="1:40" x14ac:dyDescent="0.2">
      <c r="A81" s="188" t="s">
        <v>209</v>
      </c>
      <c r="B81" s="188" t="s">
        <v>210</v>
      </c>
      <c r="D81" s="67">
        <v>239149</v>
      </c>
      <c r="E81" s="72">
        <v>1269.1109715085188</v>
      </c>
      <c r="F81" s="54"/>
      <c r="G81" s="87">
        <v>238249.56344098412</v>
      </c>
      <c r="H81" s="80">
        <v>1257.3389645591501</v>
      </c>
      <c r="I81" s="89"/>
      <c r="J81" s="102">
        <f t="shared" si="9"/>
        <v>3.7751865985629074E-3</v>
      </c>
      <c r="K81" s="125">
        <f t="shared" si="9"/>
        <v>9.3626359169551865E-3</v>
      </c>
      <c r="L81" s="102">
        <v>2.0708006680419278E-2</v>
      </c>
      <c r="M81" s="96">
        <f>INDEX('Pace of change parameters'!$E$20:$I$20,1,$B$6)</f>
        <v>1.5057753685842057E-2</v>
      </c>
      <c r="N81" s="107">
        <f>IF(INDEX('Pace of change parameters'!$E$28:$I$28,1,$B$6)=1,(1+L81)*D81,D81)</f>
        <v>244101.29908961558</v>
      </c>
      <c r="O81" s="93">
        <f>IF(K81&lt;INDEX('Pace of change parameters'!$E$16:$I$16,1,$B$6),1,IF(K81&gt;INDEX('Pace of change parameters'!$E$17:$I$17,1,$B$6),0,(K81-INDEX('Pace of change parameters'!$E$17:$I$17,1,$B$6))/(INDEX('Pace of change parameters'!$E$16:$I$16,1,$B$6)-INDEX('Pace of change parameters'!$E$17:$I$17,1,$B$6))))</f>
        <v>0</v>
      </c>
      <c r="P81" s="56">
        <v>2.0708006680419278E-2</v>
      </c>
      <c r="Q81" s="56">
        <v>1.5057753685842057E-2</v>
      </c>
      <c r="R81" s="9">
        <f>IF(INDEX('Pace of change parameters'!$E$29:$I$29,1,$B$6)=1,D81*(1+P81),D81)</f>
        <v>244101.29908961558</v>
      </c>
      <c r="S81" s="102">
        <f>IF(P81&lt;INDEX('Pace of change parameters'!$E$22:$I$22,1,$B$6),INDEX('Pace of change parameters'!$E$22:$I$22,1,$B$6),P81)</f>
        <v>3.6600638350738075E-2</v>
      </c>
      <c r="T81" s="131">
        <v>3.0862409765591181E-2</v>
      </c>
      <c r="U81" s="116">
        <f t="shared" si="11"/>
        <v>247902.00606094065</v>
      </c>
      <c r="V81" s="130">
        <f>IF(J81&gt;INDEX('Pace of change parameters'!$E$24:$I$24,1,$B$6),0,IF(J81&lt;INDEX('Pace of change parameters'!$E$23:$I$23,1,$B$6),1,(J81-INDEX('Pace of change parameters'!$E$24:$I$24,1,$B$6))/(INDEX('Pace of change parameters'!$E$23:$I$23,1,$B$6)-INDEX('Pace of change parameters'!$E$24:$I$24,1,$B$6))))</f>
        <v>1</v>
      </c>
      <c r="W81" s="131">
        <f>MIN(S81, S81+(INDEX('Pace of change parameters'!$E$25:$I$25,1,$B$6)-S81)*(1-V81))</f>
        <v>3.6600638350738075E-2</v>
      </c>
      <c r="X81" s="131">
        <v>3.0862409765591181E-2</v>
      </c>
      <c r="Y81" s="107">
        <f t="shared" si="12"/>
        <v>247902.00606094065</v>
      </c>
      <c r="Z81" s="96">
        <v>0</v>
      </c>
      <c r="AA81" s="98">
        <f t="shared" si="15"/>
        <v>247453.41759045707</v>
      </c>
      <c r="AB81" s="98">
        <f>IF(INDEX('Pace of change parameters'!$E$27:$I$27,1,$B$6)=1,MAX(AA81,Y81),Y81)</f>
        <v>247902.00606094065</v>
      </c>
      <c r="AC81" s="96">
        <f t="shared" si="13"/>
        <v>3.6600638350738013E-2</v>
      </c>
      <c r="AD81" s="142">
        <v>3.0862409765591181E-2</v>
      </c>
      <c r="AE81" s="55">
        <f>IF(ROUND(AB81,0)/D81 &gt; (1+'Pace of change parameters'!$I$25), ROUND(AB81,0), ROUNDUP(AB81,0))</f>
        <v>247902</v>
      </c>
      <c r="AF81" s="55">
        <v>1308.2787623631959</v>
      </c>
      <c r="AG81" s="16">
        <f t="shared" si="14"/>
        <v>3.660061300695383E-2</v>
      </c>
      <c r="AH81" s="16">
        <f t="shared" si="14"/>
        <v>3.0862384562100775E-2</v>
      </c>
      <c r="AI81" s="55"/>
      <c r="AJ81" s="55">
        <v>247453.41759045707</v>
      </c>
      <c r="AK81" s="55">
        <v>1305.911412202347</v>
      </c>
      <c r="AL81" s="16">
        <f t="shared" si="16"/>
        <v>1.8127953693707344E-3</v>
      </c>
      <c r="AM81" s="57">
        <f t="shared" si="16"/>
        <v>1.8127953693707344E-3</v>
      </c>
      <c r="AN81" s="10"/>
    </row>
    <row r="82" spans="1:40" x14ac:dyDescent="0.2">
      <c r="A82" s="188" t="s">
        <v>211</v>
      </c>
      <c r="B82" s="188" t="s">
        <v>212</v>
      </c>
      <c r="D82" s="67">
        <v>292441</v>
      </c>
      <c r="E82" s="72">
        <v>1340.8295636110672</v>
      </c>
      <c r="F82" s="54"/>
      <c r="G82" s="87">
        <v>285483.88605700532</v>
      </c>
      <c r="H82" s="80">
        <v>1306.2817512473976</v>
      </c>
      <c r="I82" s="89"/>
      <c r="J82" s="102">
        <f t="shared" si="9"/>
        <v>2.4369550376673432E-2</v>
      </c>
      <c r="K82" s="125">
        <f t="shared" si="9"/>
        <v>2.6447443157403994E-2</v>
      </c>
      <c r="L82" s="102">
        <v>1.7116757858343101E-2</v>
      </c>
      <c r="M82" s="96">
        <f>INDEX('Pace of change parameters'!$E$20:$I$20,1,$B$6)</f>
        <v>1.5057753685842057E-2</v>
      </c>
      <c r="N82" s="107">
        <f>IF(INDEX('Pace of change parameters'!$E$28:$I$28,1,$B$6)=1,(1+L82)*D82,D82)</f>
        <v>297446.64178485173</v>
      </c>
      <c r="O82" s="93">
        <f>IF(K82&lt;INDEX('Pace of change parameters'!$E$16:$I$16,1,$B$6),1,IF(K82&gt;INDEX('Pace of change parameters'!$E$17:$I$17,1,$B$6),0,(K82-INDEX('Pace of change parameters'!$E$17:$I$17,1,$B$6))/(INDEX('Pace of change parameters'!$E$16:$I$16,1,$B$6)-INDEX('Pace of change parameters'!$E$17:$I$17,1,$B$6))))</f>
        <v>0</v>
      </c>
      <c r="P82" s="56">
        <v>1.7116757858343101E-2</v>
      </c>
      <c r="Q82" s="56">
        <v>1.5057753685842057E-2</v>
      </c>
      <c r="R82" s="9">
        <f>IF(INDEX('Pace of change parameters'!$E$29:$I$29,1,$B$6)=1,D82*(1+P82),D82)</f>
        <v>297446.64178485173</v>
      </c>
      <c r="S82" s="102">
        <f>IF(P82&lt;INDEX('Pace of change parameters'!$E$22:$I$22,1,$B$6),INDEX('Pace of change parameters'!$E$22:$I$22,1,$B$6),P82)</f>
        <v>3.6600638350738075E-2</v>
      </c>
      <c r="T82" s="131">
        <v>3.4502191910748659E-2</v>
      </c>
      <c r="U82" s="116">
        <f t="shared" si="11"/>
        <v>303144.52727992815</v>
      </c>
      <c r="V82" s="130">
        <f>IF(J82&gt;INDEX('Pace of change parameters'!$E$24:$I$24,1,$B$6),0,IF(J82&lt;INDEX('Pace of change parameters'!$E$23:$I$23,1,$B$6),1,(J82-INDEX('Pace of change parameters'!$E$24:$I$24,1,$B$6))/(INDEX('Pace of change parameters'!$E$23:$I$23,1,$B$6)-INDEX('Pace of change parameters'!$E$24:$I$24,1,$B$6))))</f>
        <v>1</v>
      </c>
      <c r="W82" s="131">
        <f>MIN(S82, S82+(INDEX('Pace of change parameters'!$E$25:$I$25,1,$B$6)-S82)*(1-V82))</f>
        <v>3.6600638350738075E-2</v>
      </c>
      <c r="X82" s="131">
        <v>3.4502191910748659E-2</v>
      </c>
      <c r="Y82" s="107">
        <f t="shared" si="12"/>
        <v>303144.52727992815</v>
      </c>
      <c r="Z82" s="96">
        <v>0</v>
      </c>
      <c r="AA82" s="98">
        <f t="shared" si="15"/>
        <v>296512.45631478162</v>
      </c>
      <c r="AB82" s="98">
        <f>IF(INDEX('Pace of change parameters'!$E$27:$I$27,1,$B$6)=1,MAX(AA82,Y82),Y82)</f>
        <v>303144.52727992815</v>
      </c>
      <c r="AC82" s="96">
        <f t="shared" si="13"/>
        <v>3.6600638350738013E-2</v>
      </c>
      <c r="AD82" s="142">
        <v>3.4502191910748659E-2</v>
      </c>
      <c r="AE82" s="55">
        <f>IF(ROUND(AB82,0)/D82 &gt; (1+'Pace of change parameters'!$I$25), ROUND(AB82,0), ROUNDUP(AB82,0))</f>
        <v>303145</v>
      </c>
      <c r="AF82" s="55">
        <v>1387.0932855482449</v>
      </c>
      <c r="AG82" s="16">
        <f t="shared" si="14"/>
        <v>3.6602254813791424E-2</v>
      </c>
      <c r="AH82" s="16">
        <f t="shared" si="14"/>
        <v>3.4503805101508966E-2</v>
      </c>
      <c r="AI82" s="55"/>
      <c r="AJ82" s="55">
        <v>296512.45631478162</v>
      </c>
      <c r="AK82" s="55">
        <v>1356.7449149273477</v>
      </c>
      <c r="AL82" s="16">
        <f t="shared" si="16"/>
        <v>2.2368516208901346E-2</v>
      </c>
      <c r="AM82" s="57">
        <f t="shared" si="16"/>
        <v>2.2368516208901568E-2</v>
      </c>
      <c r="AN82" s="10"/>
    </row>
    <row r="83" spans="1:40" x14ac:dyDescent="0.2">
      <c r="A83" s="188" t="s">
        <v>213</v>
      </c>
      <c r="B83" s="188" t="s">
        <v>214</v>
      </c>
      <c r="D83" s="67">
        <v>209755</v>
      </c>
      <c r="E83" s="72">
        <v>1183.2505712302859</v>
      </c>
      <c r="F83" s="54"/>
      <c r="G83" s="87">
        <v>211713.68404335118</v>
      </c>
      <c r="H83" s="80">
        <v>1189.1213505287087</v>
      </c>
      <c r="I83" s="89"/>
      <c r="J83" s="102">
        <f t="shared" si="9"/>
        <v>-9.2515703564541862E-3</v>
      </c>
      <c r="K83" s="125">
        <f t="shared" si="9"/>
        <v>-4.9370733237718012E-3</v>
      </c>
      <c r="L83" s="102">
        <v>1.9478112613743104E-2</v>
      </c>
      <c r="M83" s="96">
        <f>INDEX('Pace of change parameters'!$E$20:$I$20,1,$B$6)</f>
        <v>1.5057753685842057E-2</v>
      </c>
      <c r="N83" s="107">
        <f>IF(INDEX('Pace of change parameters'!$E$28:$I$28,1,$B$6)=1,(1+L83)*D83,D83)</f>
        <v>213840.63151129568</v>
      </c>
      <c r="O83" s="93">
        <f>IF(K83&lt;INDEX('Pace of change parameters'!$E$16:$I$16,1,$B$6),1,IF(K83&gt;INDEX('Pace of change parameters'!$E$17:$I$17,1,$B$6),0,(K83-INDEX('Pace of change parameters'!$E$17:$I$17,1,$B$6))/(INDEX('Pace of change parameters'!$E$16:$I$16,1,$B$6)-INDEX('Pace of change parameters'!$E$17:$I$17,1,$B$6))))</f>
        <v>0</v>
      </c>
      <c r="P83" s="56">
        <v>1.9478112613743104E-2</v>
      </c>
      <c r="Q83" s="56">
        <v>1.5057753685842057E-2</v>
      </c>
      <c r="R83" s="9">
        <f>IF(INDEX('Pace of change parameters'!$E$29:$I$29,1,$B$6)=1,D83*(1+P83),D83)</f>
        <v>213840.63151129568</v>
      </c>
      <c r="S83" s="102">
        <f>IF(P83&lt;INDEX('Pace of change parameters'!$E$22:$I$22,1,$B$6),INDEX('Pace of change parameters'!$E$22:$I$22,1,$B$6),P83)</f>
        <v>3.6600638350738075E-2</v>
      </c>
      <c r="T83" s="131">
        <v>3.2106037800017084E-2</v>
      </c>
      <c r="U83" s="116">
        <f t="shared" si="11"/>
        <v>217432.16689725904</v>
      </c>
      <c r="V83" s="130">
        <f>IF(J83&gt;INDEX('Pace of change parameters'!$E$24:$I$24,1,$B$6),0,IF(J83&lt;INDEX('Pace of change parameters'!$E$23:$I$23,1,$B$6),1,(J83-INDEX('Pace of change parameters'!$E$24:$I$24,1,$B$6))/(INDEX('Pace of change parameters'!$E$23:$I$23,1,$B$6)-INDEX('Pace of change parameters'!$E$24:$I$24,1,$B$6))))</f>
        <v>1</v>
      </c>
      <c r="W83" s="131">
        <f>MIN(S83, S83+(INDEX('Pace of change parameters'!$E$25:$I$25,1,$B$6)-S83)*(1-V83))</f>
        <v>3.6600638350738075E-2</v>
      </c>
      <c r="X83" s="131">
        <v>3.2106037800017084E-2</v>
      </c>
      <c r="Y83" s="107">
        <f t="shared" si="12"/>
        <v>217432.16689725904</v>
      </c>
      <c r="Z83" s="96">
        <v>0</v>
      </c>
      <c r="AA83" s="98">
        <f t="shared" si="15"/>
        <v>219892.42670814216</v>
      </c>
      <c r="AB83" s="98">
        <f>IF(INDEX('Pace of change parameters'!$E$27:$I$27,1,$B$6)=1,MAX(AA83,Y83),Y83)</f>
        <v>217432.16689725904</v>
      </c>
      <c r="AC83" s="96">
        <f t="shared" si="13"/>
        <v>3.6600638350738013E-2</v>
      </c>
      <c r="AD83" s="142">
        <v>3.2106037800017084E-2</v>
      </c>
      <c r="AE83" s="55">
        <f>IF(ROUND(AB83,0)/D83 &gt; (1+'Pace of change parameters'!$I$25), ROUND(AB83,0), ROUNDUP(AB83,0))</f>
        <v>217432</v>
      </c>
      <c r="AF83" s="55">
        <v>1221.239121393854</v>
      </c>
      <c r="AG83" s="16">
        <f t="shared" si="14"/>
        <v>3.6599842673595395E-2</v>
      </c>
      <c r="AH83" s="16">
        <f t="shared" si="14"/>
        <v>3.2105245572854102E-2</v>
      </c>
      <c r="AI83" s="55"/>
      <c r="AJ83" s="55">
        <v>219892.42670814216</v>
      </c>
      <c r="AK83" s="55">
        <v>1235.0584734271586</v>
      </c>
      <c r="AL83" s="16">
        <f t="shared" si="16"/>
        <v>-1.1189228956065E-2</v>
      </c>
      <c r="AM83" s="57">
        <f t="shared" si="16"/>
        <v>-1.1189228956065E-2</v>
      </c>
      <c r="AN83" s="10"/>
    </row>
    <row r="84" spans="1:40" x14ac:dyDescent="0.2">
      <c r="A84" s="188" t="s">
        <v>215</v>
      </c>
      <c r="B84" s="188" t="s">
        <v>216</v>
      </c>
      <c r="D84" s="67">
        <v>712258</v>
      </c>
      <c r="E84" s="72">
        <v>1224.5670091154332</v>
      </c>
      <c r="F84" s="54"/>
      <c r="G84" s="87">
        <v>738397.04171092098</v>
      </c>
      <c r="H84" s="80">
        <v>1259.7957186648632</v>
      </c>
      <c r="I84" s="89"/>
      <c r="J84" s="102">
        <f t="shared" si="9"/>
        <v>-3.5399710771260473E-2</v>
      </c>
      <c r="K84" s="125">
        <f t="shared" si="9"/>
        <v>-2.7963827013768205E-2</v>
      </c>
      <c r="L84" s="102">
        <v>2.2882602535497565E-2</v>
      </c>
      <c r="M84" s="96">
        <f>INDEX('Pace of change parameters'!$E$20:$I$20,1,$B$6)</f>
        <v>1.5057753685842057E-2</v>
      </c>
      <c r="N84" s="107">
        <f>IF(INDEX('Pace of change parameters'!$E$28:$I$28,1,$B$6)=1,(1+L84)*D84,D84)</f>
        <v>728556.31671672838</v>
      </c>
      <c r="O84" s="93">
        <f>IF(K84&lt;INDEX('Pace of change parameters'!$E$16:$I$16,1,$B$6),1,IF(K84&gt;INDEX('Pace of change parameters'!$E$17:$I$17,1,$B$6),0,(K84-INDEX('Pace of change parameters'!$E$17:$I$17,1,$B$6))/(INDEX('Pace of change parameters'!$E$16:$I$16,1,$B$6)-INDEX('Pace of change parameters'!$E$17:$I$17,1,$B$6))))</f>
        <v>0.22113964626883717</v>
      </c>
      <c r="P84" s="56">
        <v>2.6612459409372402E-2</v>
      </c>
      <c r="Q84" s="56">
        <v>1.875907789507214E-2</v>
      </c>
      <c r="R84" s="9">
        <f>IF(INDEX('Pace of change parameters'!$E$29:$I$29,1,$B$6)=1,D84*(1+P84),D84)</f>
        <v>731212.93711400079</v>
      </c>
      <c r="S84" s="102">
        <f>IF(P84&lt;INDEX('Pace of change parameters'!$E$22:$I$22,1,$B$6),INDEX('Pace of change parameters'!$E$22:$I$22,1,$B$6),P84)</f>
        <v>3.6600638350738075E-2</v>
      </c>
      <c r="T84" s="131">
        <v>2.8670849250361119E-2</v>
      </c>
      <c r="U84" s="116">
        <f t="shared" si="11"/>
        <v>738327.09747041995</v>
      </c>
      <c r="V84" s="130">
        <f>IF(J84&gt;INDEX('Pace of change parameters'!$E$24:$I$24,1,$B$6),0,IF(J84&lt;INDEX('Pace of change parameters'!$E$23:$I$23,1,$B$6),1,(J84-INDEX('Pace of change parameters'!$E$24:$I$24,1,$B$6))/(INDEX('Pace of change parameters'!$E$23:$I$23,1,$B$6)-INDEX('Pace of change parameters'!$E$24:$I$24,1,$B$6))))</f>
        <v>1</v>
      </c>
      <c r="W84" s="131">
        <f>MIN(S84, S84+(INDEX('Pace of change parameters'!$E$25:$I$25,1,$B$6)-S84)*(1-V84))</f>
        <v>3.6600638350738075E-2</v>
      </c>
      <c r="X84" s="131">
        <v>2.8670849250361119E-2</v>
      </c>
      <c r="Y84" s="107">
        <f t="shared" si="12"/>
        <v>738327.09747041995</v>
      </c>
      <c r="Z84" s="96">
        <v>0</v>
      </c>
      <c r="AA84" s="98">
        <f t="shared" si="15"/>
        <v>766922.16712208686</v>
      </c>
      <c r="AB84" s="98">
        <f>IF(INDEX('Pace of change parameters'!$E$27:$I$27,1,$B$6)=1,MAX(AA84,Y84),Y84)</f>
        <v>738327.09747041995</v>
      </c>
      <c r="AC84" s="96">
        <f t="shared" si="13"/>
        <v>3.6600638350738013E-2</v>
      </c>
      <c r="AD84" s="142">
        <v>2.8670849250361119E-2</v>
      </c>
      <c r="AE84" s="55">
        <f>IF(ROUND(AB84,0)/D84 &gt; (1+'Pace of change parameters'!$I$25), ROUND(AB84,0), ROUNDUP(AB84,0))</f>
        <v>738327</v>
      </c>
      <c r="AF84" s="55">
        <v>1259.6762189342826</v>
      </c>
      <c r="AG84" s="16">
        <f t="shared" si="14"/>
        <v>3.6600501503668559E-2</v>
      </c>
      <c r="AH84" s="16">
        <f t="shared" si="14"/>
        <v>2.8670713450144714E-2</v>
      </c>
      <c r="AI84" s="55"/>
      <c r="AJ84" s="55">
        <v>766922.16712208686</v>
      </c>
      <c r="AK84" s="55">
        <v>1308.4630735395513</v>
      </c>
      <c r="AL84" s="16">
        <f t="shared" si="16"/>
        <v>-3.7285618212590799E-2</v>
      </c>
      <c r="AM84" s="57">
        <f t="shared" si="16"/>
        <v>-3.7285618212590688E-2</v>
      </c>
      <c r="AN84" s="10"/>
    </row>
    <row r="85" spans="1:40" x14ac:dyDescent="0.2">
      <c r="A85" s="188" t="s">
        <v>217</v>
      </c>
      <c r="B85" s="188" t="s">
        <v>218</v>
      </c>
      <c r="D85" s="67">
        <v>400186</v>
      </c>
      <c r="E85" s="72">
        <v>1294.8886804998854</v>
      </c>
      <c r="F85" s="54"/>
      <c r="G85" s="87">
        <v>406662.66859068151</v>
      </c>
      <c r="H85" s="80">
        <v>1309.9294172277212</v>
      </c>
      <c r="I85" s="89"/>
      <c r="J85" s="102">
        <f t="shared" si="9"/>
        <v>-1.5926390817054492E-2</v>
      </c>
      <c r="K85" s="125">
        <f t="shared" si="9"/>
        <v>-1.1482097073342579E-2</v>
      </c>
      <c r="L85" s="102">
        <v>1.9641978668724969E-2</v>
      </c>
      <c r="M85" s="96">
        <f>INDEX('Pace of change parameters'!$E$20:$I$20,1,$B$6)</f>
        <v>1.5057753685842057E-2</v>
      </c>
      <c r="N85" s="107">
        <f>IF(INDEX('Pace of change parameters'!$E$28:$I$28,1,$B$6)=1,(1+L85)*D85,D85)</f>
        <v>408046.44487552234</v>
      </c>
      <c r="O85" s="93">
        <f>IF(K85&lt;INDEX('Pace of change parameters'!$E$16:$I$16,1,$B$6),1,IF(K85&gt;INDEX('Pace of change parameters'!$E$17:$I$17,1,$B$6),0,(K85-INDEX('Pace of change parameters'!$E$17:$I$17,1,$B$6))/(INDEX('Pace of change parameters'!$E$16:$I$16,1,$B$6)-INDEX('Pace of change parameters'!$E$17:$I$17,1,$B$6))))</f>
        <v>0</v>
      </c>
      <c r="P85" s="56">
        <v>1.9641978668724969E-2</v>
      </c>
      <c r="Q85" s="56">
        <v>1.5057753685842057E-2</v>
      </c>
      <c r="R85" s="9">
        <f>IF(INDEX('Pace of change parameters'!$E$29:$I$29,1,$B$6)=1,D85*(1+P85),D85)</f>
        <v>408046.44487552234</v>
      </c>
      <c r="S85" s="102">
        <f>IF(P85&lt;INDEX('Pace of change parameters'!$E$22:$I$22,1,$B$6),INDEX('Pace of change parameters'!$E$22:$I$22,1,$B$6),P85)</f>
        <v>3.6600638350738075E-2</v>
      </c>
      <c r="T85" s="131">
        <v>3.1940168653517231E-2</v>
      </c>
      <c r="U85" s="116">
        <f t="shared" si="11"/>
        <v>414833.06305902847</v>
      </c>
      <c r="V85" s="130">
        <f>IF(J85&gt;INDEX('Pace of change parameters'!$E$24:$I$24,1,$B$6),0,IF(J85&lt;INDEX('Pace of change parameters'!$E$23:$I$23,1,$B$6),1,(J85-INDEX('Pace of change parameters'!$E$24:$I$24,1,$B$6))/(INDEX('Pace of change parameters'!$E$23:$I$23,1,$B$6)-INDEX('Pace of change parameters'!$E$24:$I$24,1,$B$6))))</f>
        <v>1</v>
      </c>
      <c r="W85" s="131">
        <f>MIN(S85, S85+(INDEX('Pace of change parameters'!$E$25:$I$25,1,$B$6)-S85)*(1-V85))</f>
        <v>3.6600638350738075E-2</v>
      </c>
      <c r="X85" s="131">
        <v>3.1940168653517231E-2</v>
      </c>
      <c r="Y85" s="107">
        <f t="shared" si="12"/>
        <v>414833.06305902847</v>
      </c>
      <c r="Z85" s="96">
        <v>0</v>
      </c>
      <c r="AA85" s="98">
        <f t="shared" si="15"/>
        <v>422372.51433262852</v>
      </c>
      <c r="AB85" s="98">
        <f>IF(INDEX('Pace of change parameters'!$E$27:$I$27,1,$B$6)=1,MAX(AA85,Y85),Y85)</f>
        <v>414833.06305902847</v>
      </c>
      <c r="AC85" s="96">
        <f t="shared" si="13"/>
        <v>3.6600638350738013E-2</v>
      </c>
      <c r="AD85" s="142">
        <v>3.1940168653517231E-2</v>
      </c>
      <c r="AE85" s="55">
        <f>IF(ROUND(AB85,0)/D85 &gt; (1+'Pace of change parameters'!$I$25), ROUND(AB85,0), ROUNDUP(AB85,0))</f>
        <v>414833</v>
      </c>
      <c r="AF85" s="55">
        <v>1336.2474402187579</v>
      </c>
      <c r="AG85" s="16">
        <f t="shared" si="14"/>
        <v>3.6600480776438848E-2</v>
      </c>
      <c r="AH85" s="16">
        <f t="shared" si="14"/>
        <v>3.1940011787658928E-2</v>
      </c>
      <c r="AI85" s="55"/>
      <c r="AJ85" s="55">
        <v>422372.51433262852</v>
      </c>
      <c r="AK85" s="55">
        <v>1360.5334944320616</v>
      </c>
      <c r="AL85" s="16">
        <f t="shared" si="16"/>
        <v>-1.7850390536281346E-2</v>
      </c>
      <c r="AM85" s="57">
        <f t="shared" si="16"/>
        <v>-1.7850390536281235E-2</v>
      </c>
      <c r="AN85" s="10"/>
    </row>
    <row r="86" spans="1:40" x14ac:dyDescent="0.2">
      <c r="A86" s="188" t="s">
        <v>219</v>
      </c>
      <c r="B86" s="188" t="s">
        <v>220</v>
      </c>
      <c r="D86" s="67">
        <v>310322</v>
      </c>
      <c r="E86" s="72">
        <v>1248.8684890120082</v>
      </c>
      <c r="F86" s="54"/>
      <c r="G86" s="87">
        <v>320093.87794250442</v>
      </c>
      <c r="H86" s="80">
        <v>1280.7452723669519</v>
      </c>
      <c r="I86" s="89"/>
      <c r="J86" s="102">
        <f t="shared" si="9"/>
        <v>-3.052816256691937E-2</v>
      </c>
      <c r="K86" s="125">
        <f t="shared" si="9"/>
        <v>-2.4889245381348957E-2</v>
      </c>
      <c r="L86" s="102">
        <v>2.0961820612386939E-2</v>
      </c>
      <c r="M86" s="96">
        <f>INDEX('Pace of change parameters'!$E$20:$I$20,1,$B$6)</f>
        <v>1.5057753685842057E-2</v>
      </c>
      <c r="N86" s="107">
        <f>IF(INDEX('Pace of change parameters'!$E$28:$I$28,1,$B$6)=1,(1+L86)*D86,D86)</f>
        <v>316826.91409607715</v>
      </c>
      <c r="O86" s="93">
        <f>IF(K86&lt;INDEX('Pace of change parameters'!$E$16:$I$16,1,$B$6),1,IF(K86&gt;INDEX('Pace of change parameters'!$E$17:$I$17,1,$B$6),0,(K86-INDEX('Pace of change parameters'!$E$17:$I$17,1,$B$6))/(INDEX('Pace of change parameters'!$E$16:$I$16,1,$B$6)-INDEX('Pace of change parameters'!$E$17:$I$17,1,$B$6))))</f>
        <v>3.7445417883671395E-2</v>
      </c>
      <c r="P86" s="56">
        <v>2.1592208627209564E-2</v>
      </c>
      <c r="Q86" s="56">
        <v>1.5684496262653003E-2</v>
      </c>
      <c r="R86" s="9">
        <f>IF(INDEX('Pace of change parameters'!$E$29:$I$29,1,$B$6)=1,D86*(1+P86),D86)</f>
        <v>317022.53736561292</v>
      </c>
      <c r="S86" s="102">
        <f>IF(P86&lt;INDEX('Pace of change parameters'!$E$22:$I$22,1,$B$6),INDEX('Pace of change parameters'!$E$22:$I$22,1,$B$6),P86)</f>
        <v>3.6600638350738075E-2</v>
      </c>
      <c r="T86" s="131">
        <v>3.0606134519780781E-2</v>
      </c>
      <c r="U86" s="116">
        <f t="shared" si="11"/>
        <v>321679.98329427774</v>
      </c>
      <c r="V86" s="130">
        <f>IF(J86&gt;INDEX('Pace of change parameters'!$E$24:$I$24,1,$B$6),0,IF(J86&lt;INDEX('Pace of change parameters'!$E$23:$I$23,1,$B$6),1,(J86-INDEX('Pace of change parameters'!$E$24:$I$24,1,$B$6))/(INDEX('Pace of change parameters'!$E$23:$I$23,1,$B$6)-INDEX('Pace of change parameters'!$E$24:$I$24,1,$B$6))))</f>
        <v>1</v>
      </c>
      <c r="W86" s="131">
        <f>MIN(S86, S86+(INDEX('Pace of change parameters'!$E$25:$I$25,1,$B$6)-S86)*(1-V86))</f>
        <v>3.6600638350738075E-2</v>
      </c>
      <c r="X86" s="131">
        <v>3.0606134519780781E-2</v>
      </c>
      <c r="Y86" s="107">
        <f t="shared" si="12"/>
        <v>321679.98329427774</v>
      </c>
      <c r="Z86" s="96">
        <v>0</v>
      </c>
      <c r="AA86" s="98">
        <f t="shared" si="15"/>
        <v>332459.47191956016</v>
      </c>
      <c r="AB86" s="98">
        <f>IF(INDEX('Pace of change parameters'!$E$27:$I$27,1,$B$6)=1,MAX(AA86,Y86),Y86)</f>
        <v>321679.98329427774</v>
      </c>
      <c r="AC86" s="96">
        <f t="shared" si="13"/>
        <v>3.6600638350738013E-2</v>
      </c>
      <c r="AD86" s="142">
        <v>3.0606134519780781E-2</v>
      </c>
      <c r="AE86" s="55">
        <f>IF(ROUND(AB86,0)/D86 &gt; (1+'Pace of change parameters'!$I$25), ROUND(AB86,0), ROUNDUP(AB86,0))</f>
        <v>321680</v>
      </c>
      <c r="AF86" s="55">
        <v>1287.0915928264121</v>
      </c>
      <c r="AG86" s="16">
        <f t="shared" si="14"/>
        <v>3.6600692184247441E-2</v>
      </c>
      <c r="AH86" s="16">
        <f t="shared" si="14"/>
        <v>3.0606188041979232E-2</v>
      </c>
      <c r="AI86" s="55"/>
      <c r="AJ86" s="55">
        <v>332459.47191956016</v>
      </c>
      <c r="AK86" s="55">
        <v>1330.221932551525</v>
      </c>
      <c r="AL86" s="16">
        <f t="shared" si="16"/>
        <v>-3.2423416476364708E-2</v>
      </c>
      <c r="AM86" s="57">
        <f t="shared" si="16"/>
        <v>-3.2423416476364708E-2</v>
      </c>
      <c r="AN86" s="10"/>
    </row>
    <row r="87" spans="1:40" x14ac:dyDescent="0.2">
      <c r="A87" s="188" t="s">
        <v>221</v>
      </c>
      <c r="B87" s="188" t="s">
        <v>222</v>
      </c>
      <c r="D87" s="67">
        <v>264141</v>
      </c>
      <c r="E87" s="72">
        <v>1199.1854205808866</v>
      </c>
      <c r="F87" s="54"/>
      <c r="G87" s="87">
        <v>270428.86482619413</v>
      </c>
      <c r="H87" s="80">
        <v>1222.4645473224302</v>
      </c>
      <c r="I87" s="89"/>
      <c r="J87" s="102">
        <f t="shared" si="9"/>
        <v>-2.3251455905919483E-2</v>
      </c>
      <c r="K87" s="125">
        <f t="shared" si="9"/>
        <v>-1.9042782706894856E-2</v>
      </c>
      <c r="L87" s="102">
        <v>1.9431495924036923E-2</v>
      </c>
      <c r="M87" s="96">
        <f>INDEX('Pace of change parameters'!$E$20:$I$20,1,$B$6)</f>
        <v>1.5057753685842057E-2</v>
      </c>
      <c r="N87" s="107">
        <f>IF(INDEX('Pace of change parameters'!$E$28:$I$28,1,$B$6)=1,(1+L87)*D87,D87)</f>
        <v>269273.65476487105</v>
      </c>
      <c r="O87" s="93">
        <f>IF(K87&lt;INDEX('Pace of change parameters'!$E$16:$I$16,1,$B$6),1,IF(K87&gt;INDEX('Pace of change parameters'!$E$17:$I$17,1,$B$6),0,(K87-INDEX('Pace of change parameters'!$E$17:$I$17,1,$B$6))/(INDEX('Pace of change parameters'!$E$16:$I$16,1,$B$6)-INDEX('Pace of change parameters'!$E$17:$I$17,1,$B$6))))</f>
        <v>0</v>
      </c>
      <c r="P87" s="56">
        <v>1.9431495924036923E-2</v>
      </c>
      <c r="Q87" s="56">
        <v>1.5057753685842057E-2</v>
      </c>
      <c r="R87" s="9">
        <f>IF(INDEX('Pace of change parameters'!$E$29:$I$29,1,$B$6)=1,D87*(1+P87),D87)</f>
        <v>269273.65476487105</v>
      </c>
      <c r="S87" s="102">
        <f>IF(P87&lt;INDEX('Pace of change parameters'!$E$22:$I$22,1,$B$6),INDEX('Pace of change parameters'!$E$22:$I$22,1,$B$6),P87)</f>
        <v>3.6600638350738075E-2</v>
      </c>
      <c r="T87" s="131">
        <v>3.2153234072743953E-2</v>
      </c>
      <c r="U87" s="116">
        <f t="shared" si="11"/>
        <v>273808.72921460227</v>
      </c>
      <c r="V87" s="130">
        <f>IF(J87&gt;INDEX('Pace of change parameters'!$E$24:$I$24,1,$B$6),0,IF(J87&lt;INDEX('Pace of change parameters'!$E$23:$I$23,1,$B$6),1,(J87-INDEX('Pace of change parameters'!$E$24:$I$24,1,$B$6))/(INDEX('Pace of change parameters'!$E$23:$I$23,1,$B$6)-INDEX('Pace of change parameters'!$E$24:$I$24,1,$B$6))))</f>
        <v>1</v>
      </c>
      <c r="W87" s="131">
        <f>MIN(S87, S87+(INDEX('Pace of change parameters'!$E$25:$I$25,1,$B$6)-S87)*(1-V87))</f>
        <v>3.6600638350738075E-2</v>
      </c>
      <c r="X87" s="131">
        <v>3.2153234072743953E-2</v>
      </c>
      <c r="Y87" s="107">
        <f t="shared" si="12"/>
        <v>273808.72921460227</v>
      </c>
      <c r="Z87" s="96">
        <v>0</v>
      </c>
      <c r="AA87" s="98">
        <f t="shared" si="15"/>
        <v>280875.84233045456</v>
      </c>
      <c r="AB87" s="98">
        <f>IF(INDEX('Pace of change parameters'!$E$27:$I$27,1,$B$6)=1,MAX(AA87,Y87),Y87)</f>
        <v>273808.72921460227</v>
      </c>
      <c r="AC87" s="96">
        <f t="shared" si="13"/>
        <v>3.6600638350738013E-2</v>
      </c>
      <c r="AD87" s="142">
        <v>3.2153234072743953E-2</v>
      </c>
      <c r="AE87" s="55">
        <f>IF(ROUND(AB87,0)/D87 &gt; (1+'Pace of change parameters'!$I$25), ROUND(AB87,0), ROUNDUP(AB87,0))</f>
        <v>273809</v>
      </c>
      <c r="AF87" s="55">
        <v>1237.7443341816879</v>
      </c>
      <c r="AG87" s="16">
        <f t="shared" si="14"/>
        <v>3.6601663505476223E-2</v>
      </c>
      <c r="AH87" s="16">
        <f t="shared" si="14"/>
        <v>3.2154254829185103E-2</v>
      </c>
      <c r="AI87" s="55"/>
      <c r="AJ87" s="55">
        <v>280875.84233045456</v>
      </c>
      <c r="AK87" s="55">
        <v>1269.6897561914664</v>
      </c>
      <c r="AL87" s="16">
        <f t="shared" si="16"/>
        <v>-2.5160021851008185E-2</v>
      </c>
      <c r="AM87" s="57">
        <f t="shared" si="16"/>
        <v>-2.5160021851008074E-2</v>
      </c>
      <c r="AN87" s="10"/>
    </row>
    <row r="88" spans="1:40" x14ac:dyDescent="0.2">
      <c r="A88" s="188" t="s">
        <v>223</v>
      </c>
      <c r="B88" s="188" t="s">
        <v>224</v>
      </c>
      <c r="D88" s="67">
        <v>339821</v>
      </c>
      <c r="E88" s="72">
        <v>1198.3733238736695</v>
      </c>
      <c r="F88" s="54"/>
      <c r="G88" s="87">
        <v>348681.86031257047</v>
      </c>
      <c r="H88" s="80">
        <v>1222.5632214977866</v>
      </c>
      <c r="I88" s="89"/>
      <c r="J88" s="102">
        <f t="shared" si="9"/>
        <v>-2.541244991817837E-2</v>
      </c>
      <c r="K88" s="125">
        <f t="shared" si="9"/>
        <v>-1.9786214077732178E-2</v>
      </c>
      <c r="L88" s="102">
        <v>2.0917621599638725E-2</v>
      </c>
      <c r="M88" s="96">
        <f>INDEX('Pace of change parameters'!$E$20:$I$20,1,$B$6)</f>
        <v>1.5057753685842057E-2</v>
      </c>
      <c r="N88" s="107">
        <f>IF(INDEX('Pace of change parameters'!$E$28:$I$28,1,$B$6)=1,(1+L88)*D88,D88)</f>
        <v>346929.24708961084</v>
      </c>
      <c r="O88" s="93">
        <f>IF(K88&lt;INDEX('Pace of change parameters'!$E$16:$I$16,1,$B$6),1,IF(K88&gt;INDEX('Pace of change parameters'!$E$17:$I$17,1,$B$6),0,(K88-INDEX('Pace of change parameters'!$E$17:$I$17,1,$B$6))/(INDEX('Pace of change parameters'!$E$16:$I$16,1,$B$6)-INDEX('Pace of change parameters'!$E$17:$I$17,1,$B$6))))</f>
        <v>0</v>
      </c>
      <c r="P88" s="56">
        <v>2.0917621599638725E-2</v>
      </c>
      <c r="Q88" s="56">
        <v>1.5057753685842057E-2</v>
      </c>
      <c r="R88" s="9">
        <f>IF(INDEX('Pace of change parameters'!$E$29:$I$29,1,$B$6)=1,D88*(1+P88),D88)</f>
        <v>346929.24708961084</v>
      </c>
      <c r="S88" s="102">
        <f>IF(P88&lt;INDEX('Pace of change parameters'!$E$22:$I$22,1,$B$6),INDEX('Pace of change parameters'!$E$22:$I$22,1,$B$6),P88)</f>
        <v>3.6600638350738075E-2</v>
      </c>
      <c r="T88" s="131">
        <v>3.0650752981363105E-2</v>
      </c>
      <c r="U88" s="116">
        <f t="shared" si="11"/>
        <v>352258.66552498617</v>
      </c>
      <c r="V88" s="130">
        <f>IF(J88&gt;INDEX('Pace of change parameters'!$E$24:$I$24,1,$B$6),0,IF(J88&lt;INDEX('Pace of change parameters'!$E$23:$I$23,1,$B$6),1,(J88-INDEX('Pace of change parameters'!$E$24:$I$24,1,$B$6))/(INDEX('Pace of change parameters'!$E$23:$I$23,1,$B$6)-INDEX('Pace of change parameters'!$E$24:$I$24,1,$B$6))))</f>
        <v>1</v>
      </c>
      <c r="W88" s="131">
        <f>MIN(S88, S88+(INDEX('Pace of change parameters'!$E$25:$I$25,1,$B$6)-S88)*(1-V88))</f>
        <v>3.6600638350738075E-2</v>
      </c>
      <c r="X88" s="131">
        <v>3.0650752981363105E-2</v>
      </c>
      <c r="Y88" s="107">
        <f t="shared" si="12"/>
        <v>352258.66552498617</v>
      </c>
      <c r="Z88" s="96">
        <v>0</v>
      </c>
      <c r="AA88" s="98">
        <f t="shared" si="15"/>
        <v>362151.84086797549</v>
      </c>
      <c r="AB88" s="98">
        <f>IF(INDEX('Pace of change parameters'!$E$27:$I$27,1,$B$6)=1,MAX(AA88,Y88),Y88)</f>
        <v>352258.66552498617</v>
      </c>
      <c r="AC88" s="96">
        <f t="shared" si="13"/>
        <v>3.6600638350738013E-2</v>
      </c>
      <c r="AD88" s="142">
        <v>3.0650752981363105E-2</v>
      </c>
      <c r="AE88" s="55">
        <f>IF(ROUND(AB88,0)/D88 &gt; (1+'Pace of change parameters'!$I$25), ROUND(AB88,0), ROUNDUP(AB88,0))</f>
        <v>352259</v>
      </c>
      <c r="AF88" s="55">
        <v>1235.1055413537465</v>
      </c>
      <c r="AG88" s="16">
        <f t="shared" si="14"/>
        <v>3.6601622618966934E-2</v>
      </c>
      <c r="AH88" s="16">
        <f t="shared" si="14"/>
        <v>3.065173160008472E-2</v>
      </c>
      <c r="AI88" s="55"/>
      <c r="AJ88" s="55">
        <v>362151.84086797549</v>
      </c>
      <c r="AK88" s="55">
        <v>1269.7922422634956</v>
      </c>
      <c r="AL88" s="16">
        <f t="shared" si="16"/>
        <v>-2.7316831647921869E-2</v>
      </c>
      <c r="AM88" s="57">
        <f t="shared" si="16"/>
        <v>-2.7316831647921869E-2</v>
      </c>
      <c r="AN88" s="10"/>
    </row>
    <row r="89" spans="1:40" x14ac:dyDescent="0.2">
      <c r="A89" s="188" t="s">
        <v>225</v>
      </c>
      <c r="B89" s="188" t="s">
        <v>226</v>
      </c>
      <c r="D89" s="67">
        <v>358257</v>
      </c>
      <c r="E89" s="72">
        <v>1169.7571671301041</v>
      </c>
      <c r="F89" s="54"/>
      <c r="G89" s="87">
        <v>367468.32226812816</v>
      </c>
      <c r="H89" s="80">
        <v>1194.5401171589358</v>
      </c>
      <c r="I89" s="89"/>
      <c r="J89" s="102">
        <f t="shared" ref="J89:K152" si="17">D89/G89-1</f>
        <v>-2.5066983219867889E-2</v>
      </c>
      <c r="K89" s="125">
        <f t="shared" si="17"/>
        <v>-2.0746854519858915E-2</v>
      </c>
      <c r="L89" s="102">
        <v>1.9555683347048269E-2</v>
      </c>
      <c r="M89" s="96">
        <f>INDEX('Pace of change parameters'!$E$20:$I$20,1,$B$6)</f>
        <v>1.5057753685842057E-2</v>
      </c>
      <c r="N89" s="107">
        <f>IF(INDEX('Pace of change parameters'!$E$28:$I$28,1,$B$6)=1,(1+L89)*D89,D89)</f>
        <v>365262.96044886345</v>
      </c>
      <c r="O89" s="93">
        <f>IF(K89&lt;INDEX('Pace of change parameters'!$E$16:$I$16,1,$B$6),1,IF(K89&gt;INDEX('Pace of change parameters'!$E$17:$I$17,1,$B$6),0,(K89-INDEX('Pace of change parameters'!$E$17:$I$17,1,$B$6))/(INDEX('Pace of change parameters'!$E$16:$I$16,1,$B$6)-INDEX('Pace of change parameters'!$E$17:$I$17,1,$B$6))))</f>
        <v>0</v>
      </c>
      <c r="P89" s="56">
        <v>1.9555683347048269E-2</v>
      </c>
      <c r="Q89" s="56">
        <v>1.5057753685842057E-2</v>
      </c>
      <c r="R89" s="9">
        <f>IF(INDEX('Pace of change parameters'!$E$29:$I$29,1,$B$6)=1,D89*(1+P89),D89)</f>
        <v>365262.96044886345</v>
      </c>
      <c r="S89" s="102">
        <f>IF(P89&lt;INDEX('Pace of change parameters'!$E$22:$I$22,1,$B$6),INDEX('Pace of change parameters'!$E$22:$I$22,1,$B$6),P89)</f>
        <v>3.6600638350738075E-2</v>
      </c>
      <c r="T89" s="131">
        <v>3.2027512199592767E-2</v>
      </c>
      <c r="U89" s="116">
        <f t="shared" si="11"/>
        <v>371369.43489362038</v>
      </c>
      <c r="V89" s="130">
        <f>IF(J89&gt;INDEX('Pace of change parameters'!$E$24:$I$24,1,$B$6),0,IF(J89&lt;INDEX('Pace of change parameters'!$E$23:$I$23,1,$B$6),1,(J89-INDEX('Pace of change parameters'!$E$24:$I$24,1,$B$6))/(INDEX('Pace of change parameters'!$E$23:$I$23,1,$B$6)-INDEX('Pace of change parameters'!$E$24:$I$24,1,$B$6))))</f>
        <v>1</v>
      </c>
      <c r="W89" s="131">
        <f>MIN(S89, S89+(INDEX('Pace of change parameters'!$E$25:$I$25,1,$B$6)-S89)*(1-V89))</f>
        <v>3.6600638350738075E-2</v>
      </c>
      <c r="X89" s="131">
        <v>3.2027512199592767E-2</v>
      </c>
      <c r="Y89" s="107">
        <f t="shared" si="12"/>
        <v>371369.43489362038</v>
      </c>
      <c r="Z89" s="96">
        <v>0</v>
      </c>
      <c r="AA89" s="98">
        <f t="shared" si="15"/>
        <v>381664.04541599093</v>
      </c>
      <c r="AB89" s="98">
        <f>IF(INDEX('Pace of change parameters'!$E$27:$I$27,1,$B$6)=1,MAX(AA89,Y89),Y89)</f>
        <v>371369.43489362038</v>
      </c>
      <c r="AC89" s="96">
        <f t="shared" si="13"/>
        <v>3.6600638350738013E-2</v>
      </c>
      <c r="AD89" s="142">
        <v>3.2027512199592767E-2</v>
      </c>
      <c r="AE89" s="55">
        <f>IF(ROUND(AB89,0)/D89 &gt; (1+'Pace of change parameters'!$I$25), ROUND(AB89,0), ROUNDUP(AB89,0))</f>
        <v>371369</v>
      </c>
      <c r="AF89" s="55">
        <v>1207.2201653494017</v>
      </c>
      <c r="AG89" s="16">
        <f t="shared" si="14"/>
        <v>3.6599424435530992E-2</v>
      </c>
      <c r="AH89" s="16">
        <f t="shared" si="14"/>
        <v>3.2026303639762776E-2</v>
      </c>
      <c r="AI89" s="55"/>
      <c r="AJ89" s="55">
        <v>381664.04541599093</v>
      </c>
      <c r="AK89" s="55">
        <v>1240.6865732331296</v>
      </c>
      <c r="AL89" s="16">
        <f t="shared" si="16"/>
        <v>-2.6974103376098624E-2</v>
      </c>
      <c r="AM89" s="57">
        <f t="shared" si="16"/>
        <v>-2.6974103376098624E-2</v>
      </c>
      <c r="AN89" s="10"/>
    </row>
    <row r="90" spans="1:40" x14ac:dyDescent="0.2">
      <c r="A90" s="188" t="s">
        <v>227</v>
      </c>
      <c r="B90" s="188" t="s">
        <v>228</v>
      </c>
      <c r="D90" s="67">
        <v>178694</v>
      </c>
      <c r="E90" s="72">
        <v>1201.2717414198987</v>
      </c>
      <c r="F90" s="54"/>
      <c r="G90" s="87">
        <v>182391.37531596105</v>
      </c>
      <c r="H90" s="80">
        <v>1221.8109982924648</v>
      </c>
      <c r="I90" s="89"/>
      <c r="J90" s="102">
        <f t="shared" si="17"/>
        <v>-2.0271656538342286E-2</v>
      </c>
      <c r="K90" s="125">
        <f t="shared" si="17"/>
        <v>-1.6810502525571147E-2</v>
      </c>
      <c r="L90" s="102">
        <v>1.8643718347179705E-2</v>
      </c>
      <c r="M90" s="96">
        <f>INDEX('Pace of change parameters'!$E$20:$I$20,1,$B$6)</f>
        <v>1.5057753685842057E-2</v>
      </c>
      <c r="N90" s="107">
        <f>IF(INDEX('Pace of change parameters'!$E$28:$I$28,1,$B$6)=1,(1+L90)*D90,D90)</f>
        <v>182025.52060633092</v>
      </c>
      <c r="O90" s="93">
        <f>IF(K90&lt;INDEX('Pace of change parameters'!$E$16:$I$16,1,$B$6),1,IF(K90&gt;INDEX('Pace of change parameters'!$E$17:$I$17,1,$B$6),0,(K90-INDEX('Pace of change parameters'!$E$17:$I$17,1,$B$6))/(INDEX('Pace of change parameters'!$E$16:$I$16,1,$B$6)-INDEX('Pace of change parameters'!$E$17:$I$17,1,$B$6))))</f>
        <v>0</v>
      </c>
      <c r="P90" s="56">
        <v>1.8643718347179705E-2</v>
      </c>
      <c r="Q90" s="56">
        <v>1.5057753685842057E-2</v>
      </c>
      <c r="R90" s="9">
        <f>IF(INDEX('Pace of change parameters'!$E$29:$I$29,1,$B$6)=1,D90*(1+P90),D90)</f>
        <v>182025.52060633092</v>
      </c>
      <c r="S90" s="102">
        <f>IF(P90&lt;INDEX('Pace of change parameters'!$E$22:$I$22,1,$B$6),INDEX('Pace of change parameters'!$E$22:$I$22,1,$B$6),P90)</f>
        <v>3.6600638350738075E-2</v>
      </c>
      <c r="T90" s="131">
        <v>3.2951459359012336E-2</v>
      </c>
      <c r="U90" s="116">
        <f t="shared" si="11"/>
        <v>185234.31446944678</v>
      </c>
      <c r="V90" s="130">
        <f>IF(J90&gt;INDEX('Pace of change parameters'!$E$24:$I$24,1,$B$6),0,IF(J90&lt;INDEX('Pace of change parameters'!$E$23:$I$23,1,$B$6),1,(J90-INDEX('Pace of change parameters'!$E$24:$I$24,1,$B$6))/(INDEX('Pace of change parameters'!$E$23:$I$23,1,$B$6)-INDEX('Pace of change parameters'!$E$24:$I$24,1,$B$6))))</f>
        <v>1</v>
      </c>
      <c r="W90" s="131">
        <f>MIN(S90, S90+(INDEX('Pace of change parameters'!$E$25:$I$25,1,$B$6)-S90)*(1-V90))</f>
        <v>3.6600638350738075E-2</v>
      </c>
      <c r="X90" s="131">
        <v>3.2951459359012336E-2</v>
      </c>
      <c r="Y90" s="107">
        <f t="shared" si="12"/>
        <v>185234.31446944678</v>
      </c>
      <c r="Z90" s="96">
        <v>0</v>
      </c>
      <c r="AA90" s="98">
        <f t="shared" si="15"/>
        <v>189437.36353220267</v>
      </c>
      <c r="AB90" s="98">
        <f>IF(INDEX('Pace of change parameters'!$E$27:$I$27,1,$B$6)=1,MAX(AA90,Y90),Y90)</f>
        <v>185234.31446944678</v>
      </c>
      <c r="AC90" s="96">
        <f t="shared" si="13"/>
        <v>3.6600638350738013E-2</v>
      </c>
      <c r="AD90" s="142">
        <v>3.2951459359012336E-2</v>
      </c>
      <c r="AE90" s="55">
        <f>IF(ROUND(AB90,0)/D90 &gt; (1+'Pace of change parameters'!$I$25), ROUND(AB90,0), ROUNDUP(AB90,0))</f>
        <v>185234</v>
      </c>
      <c r="AF90" s="55">
        <v>1240.8532918053011</v>
      </c>
      <c r="AG90" s="16">
        <f t="shared" si="14"/>
        <v>3.6598878529777057E-2</v>
      </c>
      <c r="AH90" s="16">
        <f t="shared" si="14"/>
        <v>3.2949705733206658E-2</v>
      </c>
      <c r="AI90" s="55"/>
      <c r="AJ90" s="55">
        <v>189437.36353220267</v>
      </c>
      <c r="AK90" s="55">
        <v>1269.0109598121896</v>
      </c>
      <c r="AL90" s="16">
        <f t="shared" si="16"/>
        <v>-2.2188672043507052E-2</v>
      </c>
      <c r="AM90" s="57">
        <f t="shared" si="16"/>
        <v>-2.218867204350683E-2</v>
      </c>
      <c r="AN90" s="10"/>
    </row>
    <row r="91" spans="1:40" x14ac:dyDescent="0.2">
      <c r="A91" s="188" t="s">
        <v>229</v>
      </c>
      <c r="B91" s="188" t="s">
        <v>230</v>
      </c>
      <c r="D91" s="67">
        <v>402605</v>
      </c>
      <c r="E91" s="72">
        <v>1395.2841054044625</v>
      </c>
      <c r="F91" s="54"/>
      <c r="G91" s="87">
        <v>400131.32257476263</v>
      </c>
      <c r="H91" s="80">
        <v>1382.7725575533464</v>
      </c>
      <c r="I91" s="89"/>
      <c r="J91" s="102">
        <f t="shared" si="17"/>
        <v>6.1821639188848199E-3</v>
      </c>
      <c r="K91" s="125">
        <f t="shared" si="17"/>
        <v>9.0481603664842591E-3</v>
      </c>
      <c r="L91" s="102">
        <v>1.7949031250176217E-2</v>
      </c>
      <c r="M91" s="96">
        <f>INDEX('Pace of change parameters'!$E$20:$I$20,1,$B$6)</f>
        <v>1.5057753685842057E-2</v>
      </c>
      <c r="N91" s="107">
        <f>IF(INDEX('Pace of change parameters'!$E$28:$I$28,1,$B$6)=1,(1+L91)*D91,D91)</f>
        <v>409831.36972647719</v>
      </c>
      <c r="O91" s="93">
        <f>IF(K91&lt;INDEX('Pace of change parameters'!$E$16:$I$16,1,$B$6),1,IF(K91&gt;INDEX('Pace of change parameters'!$E$17:$I$17,1,$B$6),0,(K91-INDEX('Pace of change parameters'!$E$17:$I$17,1,$B$6))/(INDEX('Pace of change parameters'!$E$16:$I$16,1,$B$6)-INDEX('Pace of change parameters'!$E$17:$I$17,1,$B$6))))</f>
        <v>0</v>
      </c>
      <c r="P91" s="56">
        <v>1.7949031250176217E-2</v>
      </c>
      <c r="Q91" s="56">
        <v>1.5057753685842057E-2</v>
      </c>
      <c r="R91" s="9">
        <f>IF(INDEX('Pace of change parameters'!$E$29:$I$29,1,$B$6)=1,D91*(1+P91),D91)</f>
        <v>409831.36972647719</v>
      </c>
      <c r="S91" s="102">
        <f>IF(P91&lt;INDEX('Pace of change parameters'!$E$22:$I$22,1,$B$6),INDEX('Pace of change parameters'!$E$22:$I$22,1,$B$6),P91)</f>
        <v>3.6600638350738075E-2</v>
      </c>
      <c r="T91" s="131">
        <v>3.3656384682990925E-2</v>
      </c>
      <c r="U91" s="116">
        <f t="shared" si="11"/>
        <v>417340.6000031989</v>
      </c>
      <c r="V91" s="130">
        <f>IF(J91&gt;INDEX('Pace of change parameters'!$E$24:$I$24,1,$B$6),0,IF(J91&lt;INDEX('Pace of change parameters'!$E$23:$I$23,1,$B$6),1,(J91-INDEX('Pace of change parameters'!$E$24:$I$24,1,$B$6))/(INDEX('Pace of change parameters'!$E$23:$I$23,1,$B$6)-INDEX('Pace of change parameters'!$E$24:$I$24,1,$B$6))))</f>
        <v>1</v>
      </c>
      <c r="W91" s="131">
        <f>MIN(S91, S91+(INDEX('Pace of change parameters'!$E$25:$I$25,1,$B$6)-S91)*(1-V91))</f>
        <v>3.6600638350738075E-2</v>
      </c>
      <c r="X91" s="131">
        <v>3.3656384682990925E-2</v>
      </c>
      <c r="Y91" s="107">
        <f t="shared" si="12"/>
        <v>417340.6000031989</v>
      </c>
      <c r="Z91" s="96">
        <v>0</v>
      </c>
      <c r="AA91" s="98">
        <f t="shared" si="15"/>
        <v>415588.85492204037</v>
      </c>
      <c r="AB91" s="98">
        <f>IF(INDEX('Pace of change parameters'!$E$27:$I$27,1,$B$6)=1,MAX(AA91,Y91),Y91)</f>
        <v>417340.6000031989</v>
      </c>
      <c r="AC91" s="96">
        <f t="shared" si="13"/>
        <v>3.6600638350738013E-2</v>
      </c>
      <c r="AD91" s="142">
        <v>3.3656384682990925E-2</v>
      </c>
      <c r="AE91" s="55">
        <f>IF(ROUND(AB91,0)/D91 &gt; (1+'Pace of change parameters'!$I$25), ROUND(AB91,0), ROUNDUP(AB91,0))</f>
        <v>417341</v>
      </c>
      <c r="AF91" s="55">
        <v>1442.2457063056968</v>
      </c>
      <c r="AG91" s="16">
        <f t="shared" si="14"/>
        <v>3.6601631872430707E-2</v>
      </c>
      <c r="AH91" s="16">
        <f t="shared" si="14"/>
        <v>3.3657375382787125E-2</v>
      </c>
      <c r="AI91" s="55"/>
      <c r="AJ91" s="55">
        <v>415588.85492204037</v>
      </c>
      <c r="AK91" s="55">
        <v>1436.1906488933842</v>
      </c>
      <c r="AL91" s="16">
        <f t="shared" si="16"/>
        <v>4.2160540572926397E-3</v>
      </c>
      <c r="AM91" s="57">
        <f t="shared" si="16"/>
        <v>4.2160540572926397E-3</v>
      </c>
      <c r="AN91" s="10"/>
    </row>
    <row r="92" spans="1:40" x14ac:dyDescent="0.2">
      <c r="A92" s="188" t="s">
        <v>231</v>
      </c>
      <c r="B92" s="188" t="s">
        <v>232</v>
      </c>
      <c r="D92" s="67">
        <v>218257</v>
      </c>
      <c r="E92" s="72">
        <v>1201.0341998726615</v>
      </c>
      <c r="F92" s="54"/>
      <c r="G92" s="87">
        <v>223873.80456618199</v>
      </c>
      <c r="H92" s="80">
        <v>1227.4475448974511</v>
      </c>
      <c r="I92" s="89"/>
      <c r="J92" s="102">
        <f t="shared" si="17"/>
        <v>-2.5089154923981005E-2</v>
      </c>
      <c r="K92" s="125">
        <f t="shared" si="17"/>
        <v>-2.1518919594235131E-2</v>
      </c>
      <c r="L92" s="102">
        <v>1.8775011599471148E-2</v>
      </c>
      <c r="M92" s="96">
        <f>INDEX('Pace of change parameters'!$E$20:$I$20,1,$B$6)</f>
        <v>1.5057753685842057E-2</v>
      </c>
      <c r="N92" s="107">
        <f>IF(INDEX('Pace of change parameters'!$E$28:$I$28,1,$B$6)=1,(1+L92)*D92,D92)</f>
        <v>222354.77770666577</v>
      </c>
      <c r="O92" s="93">
        <f>IF(K92&lt;INDEX('Pace of change parameters'!$E$16:$I$16,1,$B$6),1,IF(K92&gt;INDEX('Pace of change parameters'!$E$17:$I$17,1,$B$6),0,(K92-INDEX('Pace of change parameters'!$E$17:$I$17,1,$B$6))/(INDEX('Pace of change parameters'!$E$16:$I$16,1,$B$6)-INDEX('Pace of change parameters'!$E$17:$I$17,1,$B$6))))</f>
        <v>0</v>
      </c>
      <c r="P92" s="56">
        <v>1.8775011599471148E-2</v>
      </c>
      <c r="Q92" s="56">
        <v>1.5057753685842057E-2</v>
      </c>
      <c r="R92" s="9">
        <f>IF(INDEX('Pace of change parameters'!$E$29:$I$29,1,$B$6)=1,D92*(1+P92),D92)</f>
        <v>222354.77770666577</v>
      </c>
      <c r="S92" s="102">
        <f>IF(P92&lt;INDEX('Pace of change parameters'!$E$22:$I$22,1,$B$6),INDEX('Pace of change parameters'!$E$22:$I$22,1,$B$6),P92)</f>
        <v>3.6600638350738075E-2</v>
      </c>
      <c r="T92" s="131">
        <v>3.2818339136181818E-2</v>
      </c>
      <c r="U92" s="116">
        <f t="shared" si="11"/>
        <v>226245.34552451703</v>
      </c>
      <c r="V92" s="130">
        <f>IF(J92&gt;INDEX('Pace of change parameters'!$E$24:$I$24,1,$B$6),0,IF(J92&lt;INDEX('Pace of change parameters'!$E$23:$I$23,1,$B$6),1,(J92-INDEX('Pace of change parameters'!$E$24:$I$24,1,$B$6))/(INDEX('Pace of change parameters'!$E$23:$I$23,1,$B$6)-INDEX('Pace of change parameters'!$E$24:$I$24,1,$B$6))))</f>
        <v>1</v>
      </c>
      <c r="W92" s="131">
        <f>MIN(S92, S92+(INDEX('Pace of change parameters'!$E$25:$I$25,1,$B$6)-S92)*(1-V92))</f>
        <v>3.6600638350738075E-2</v>
      </c>
      <c r="X92" s="131">
        <v>3.2818339136181818E-2</v>
      </c>
      <c r="Y92" s="107">
        <f t="shared" si="12"/>
        <v>226245.34552451703</v>
      </c>
      <c r="Z92" s="96">
        <v>0</v>
      </c>
      <c r="AA92" s="98">
        <f t="shared" si="15"/>
        <v>232522.30664675409</v>
      </c>
      <c r="AB92" s="98">
        <f>IF(INDEX('Pace of change parameters'!$E$27:$I$27,1,$B$6)=1,MAX(AA92,Y92),Y92)</f>
        <v>226245.34552451703</v>
      </c>
      <c r="AC92" s="96">
        <f t="shared" si="13"/>
        <v>3.6600638350738013E-2</v>
      </c>
      <c r="AD92" s="142">
        <v>3.2818339136181818E-2</v>
      </c>
      <c r="AE92" s="55">
        <f>IF(ROUND(AB92,0)/D92 &gt; (1+'Pace of change parameters'!$I$25), ROUND(AB92,0), ROUNDUP(AB92,0))</f>
        <v>226245</v>
      </c>
      <c r="AF92" s="55">
        <v>1240.4482531283757</v>
      </c>
      <c r="AG92" s="16">
        <f t="shared" si="14"/>
        <v>3.6599055242214407E-2</v>
      </c>
      <c r="AH92" s="16">
        <f t="shared" si="14"/>
        <v>3.2816761804029371E-2</v>
      </c>
      <c r="AI92" s="55"/>
      <c r="AJ92" s="55">
        <v>232522.30664675409</v>
      </c>
      <c r="AK92" s="55">
        <v>1274.8652526833591</v>
      </c>
      <c r="AL92" s="16">
        <f t="shared" si="16"/>
        <v>-2.6996578252126646E-2</v>
      </c>
      <c r="AM92" s="57">
        <f t="shared" si="16"/>
        <v>-2.6996578252126646E-2</v>
      </c>
      <c r="AN92" s="10"/>
    </row>
    <row r="93" spans="1:40" x14ac:dyDescent="0.2">
      <c r="A93" s="188" t="s">
        <v>233</v>
      </c>
      <c r="B93" s="188" t="s">
        <v>234</v>
      </c>
      <c r="D93" s="67">
        <v>390877</v>
      </c>
      <c r="E93" s="72">
        <v>1376.6142725837969</v>
      </c>
      <c r="F93" s="54"/>
      <c r="G93" s="87">
        <v>370673.33907145454</v>
      </c>
      <c r="H93" s="80">
        <v>1298.913533457858</v>
      </c>
      <c r="I93" s="89"/>
      <c r="J93" s="102">
        <f t="shared" si="17"/>
        <v>5.450529832859341E-2</v>
      </c>
      <c r="K93" s="125">
        <f t="shared" si="17"/>
        <v>5.9819793330731175E-2</v>
      </c>
      <c r="L93" s="102">
        <v>2.0173440982430346E-2</v>
      </c>
      <c r="M93" s="96">
        <f>INDEX('Pace of change parameters'!$E$20:$I$20,1,$B$6)</f>
        <v>1.5057753685842057E-2</v>
      </c>
      <c r="N93" s="107">
        <f>IF(INDEX('Pace of change parameters'!$E$28:$I$28,1,$B$6)=1,(1+L93)*D93,D93)</f>
        <v>398762.33409088943</v>
      </c>
      <c r="O93" s="93">
        <f>IF(K93&lt;INDEX('Pace of change parameters'!$E$16:$I$16,1,$B$6),1,IF(K93&gt;INDEX('Pace of change parameters'!$E$17:$I$17,1,$B$6),0,(K93-INDEX('Pace of change parameters'!$E$17:$I$17,1,$B$6))/(INDEX('Pace of change parameters'!$E$16:$I$16,1,$B$6)-INDEX('Pace of change parameters'!$E$17:$I$17,1,$B$6))))</f>
        <v>0</v>
      </c>
      <c r="P93" s="56">
        <v>2.0173440982430346E-2</v>
      </c>
      <c r="Q93" s="56">
        <v>1.5057753685842057E-2</v>
      </c>
      <c r="R93" s="9">
        <f>IF(INDEX('Pace of change parameters'!$E$29:$I$29,1,$B$6)=1,D93*(1+P93),D93)</f>
        <v>398762.33409088943</v>
      </c>
      <c r="S93" s="102">
        <f>IF(P93&lt;INDEX('Pace of change parameters'!$E$22:$I$22,1,$B$6),INDEX('Pace of change parameters'!$E$22:$I$22,1,$B$6),P93)</f>
        <v>3.6600638350738075E-2</v>
      </c>
      <c r="T93" s="131">
        <v>3.140257642889499E-2</v>
      </c>
      <c r="U93" s="116">
        <f t="shared" si="11"/>
        <v>405183.34771662141</v>
      </c>
      <c r="V93" s="130">
        <f>IF(J93&gt;INDEX('Pace of change parameters'!$E$24:$I$24,1,$B$6),0,IF(J93&lt;INDEX('Pace of change parameters'!$E$23:$I$23,1,$B$6),1,(J93-INDEX('Pace of change parameters'!$E$24:$I$24,1,$B$6))/(INDEX('Pace of change parameters'!$E$23:$I$23,1,$B$6)-INDEX('Pace of change parameters'!$E$24:$I$24,1,$B$6))))</f>
        <v>0.90989403342813191</v>
      </c>
      <c r="W93" s="131">
        <f>MIN(S93, S93+(INDEX('Pace of change parameters'!$E$25:$I$25,1,$B$6)-S93)*(1-V93))</f>
        <v>3.4618307086156978E-2</v>
      </c>
      <c r="X93" s="131">
        <v>2.9430185618025684E-2</v>
      </c>
      <c r="Y93" s="107">
        <f t="shared" si="12"/>
        <v>404408.5000189158</v>
      </c>
      <c r="Z93" s="96">
        <v>0</v>
      </c>
      <c r="AA93" s="98">
        <f t="shared" si="15"/>
        <v>384992.87569783279</v>
      </c>
      <c r="AB93" s="98">
        <f>IF(INDEX('Pace of change parameters'!$E$27:$I$27,1,$B$6)=1,MAX(AA93,Y93),Y93)</f>
        <v>404408.5000189158</v>
      </c>
      <c r="AC93" s="96">
        <f t="shared" si="13"/>
        <v>3.4618307086156985E-2</v>
      </c>
      <c r="AD93" s="142">
        <v>2.9430185618025684E-2</v>
      </c>
      <c r="AE93" s="55">
        <f>IF(ROUND(AB93,0)/D93 &gt; (1+'Pace of change parameters'!$I$25), ROUND(AB93,0), ROUNDUP(AB93,0))</f>
        <v>404409</v>
      </c>
      <c r="AF93" s="55">
        <v>1417.130038184102</v>
      </c>
      <c r="AG93" s="16">
        <f t="shared" si="14"/>
        <v>3.4619586212542464E-2</v>
      </c>
      <c r="AH93" s="16">
        <f t="shared" si="14"/>
        <v>2.9431458330197335E-2</v>
      </c>
      <c r="AI93" s="55"/>
      <c r="AJ93" s="55">
        <v>384992.87569783279</v>
      </c>
      <c r="AK93" s="55">
        <v>1349.0920544257842</v>
      </c>
      <c r="AL93" s="16">
        <f t="shared" si="16"/>
        <v>5.0432424929873765E-2</v>
      </c>
      <c r="AM93" s="57">
        <f t="shared" si="16"/>
        <v>5.0432424929873987E-2</v>
      </c>
      <c r="AN93" s="10"/>
    </row>
    <row r="94" spans="1:40" x14ac:dyDescent="0.2">
      <c r="A94" s="188" t="s">
        <v>235</v>
      </c>
      <c r="B94" s="188" t="s">
        <v>236</v>
      </c>
      <c r="D94" s="67">
        <v>243435</v>
      </c>
      <c r="E94" s="72">
        <v>1280.5254363698555</v>
      </c>
      <c r="F94" s="54"/>
      <c r="G94" s="87">
        <v>248174.41213608062</v>
      </c>
      <c r="H94" s="80">
        <v>1298.6645227629544</v>
      </c>
      <c r="I94" s="89"/>
      <c r="J94" s="102">
        <f t="shared" si="17"/>
        <v>-1.9097102297080726E-2</v>
      </c>
      <c r="K94" s="125">
        <f t="shared" si="17"/>
        <v>-1.3967492046758512E-2</v>
      </c>
      <c r="L94" s="102">
        <v>2.0365976008529962E-2</v>
      </c>
      <c r="M94" s="96">
        <f>INDEX('Pace of change parameters'!$E$20:$I$20,1,$B$6)</f>
        <v>1.5057753685842057E-2</v>
      </c>
      <c r="N94" s="107">
        <f>IF(INDEX('Pace of change parameters'!$E$28:$I$28,1,$B$6)=1,(1+L94)*D94,D94)</f>
        <v>248392.79136963648</v>
      </c>
      <c r="O94" s="93">
        <f>IF(K94&lt;INDEX('Pace of change parameters'!$E$16:$I$16,1,$B$6),1,IF(K94&gt;INDEX('Pace of change parameters'!$E$17:$I$17,1,$B$6),0,(K94-INDEX('Pace of change parameters'!$E$17:$I$17,1,$B$6))/(INDEX('Pace of change parameters'!$E$16:$I$16,1,$B$6)-INDEX('Pace of change parameters'!$E$17:$I$17,1,$B$6))))</f>
        <v>0</v>
      </c>
      <c r="P94" s="56">
        <v>2.0365976008529962E-2</v>
      </c>
      <c r="Q94" s="56">
        <v>1.5057753685842057E-2</v>
      </c>
      <c r="R94" s="9">
        <f>IF(INDEX('Pace of change parameters'!$E$29:$I$29,1,$B$6)=1,D94*(1+P94),D94)</f>
        <v>248392.79136963648</v>
      </c>
      <c r="S94" s="102">
        <f>IF(P94&lt;INDEX('Pace of change parameters'!$E$22:$I$22,1,$B$6),INDEX('Pace of change parameters'!$E$22:$I$22,1,$B$6),P94)</f>
        <v>3.6600638350738075E-2</v>
      </c>
      <c r="T94" s="131">
        <v>3.1207958883189946E-2</v>
      </c>
      <c r="U94" s="116">
        <f t="shared" si="11"/>
        <v>252344.87639691192</v>
      </c>
      <c r="V94" s="130">
        <f>IF(J94&gt;INDEX('Pace of change parameters'!$E$24:$I$24,1,$B$6),0,IF(J94&lt;INDEX('Pace of change parameters'!$E$23:$I$23,1,$B$6),1,(J94-INDEX('Pace of change parameters'!$E$24:$I$24,1,$B$6))/(INDEX('Pace of change parameters'!$E$23:$I$23,1,$B$6)-INDEX('Pace of change parameters'!$E$24:$I$24,1,$B$6))))</f>
        <v>1</v>
      </c>
      <c r="W94" s="131">
        <f>MIN(S94, S94+(INDEX('Pace of change parameters'!$E$25:$I$25,1,$B$6)-S94)*(1-V94))</f>
        <v>3.6600638350738075E-2</v>
      </c>
      <c r="X94" s="131">
        <v>3.1207958883189946E-2</v>
      </c>
      <c r="Y94" s="107">
        <f t="shared" si="12"/>
        <v>252344.87639691192</v>
      </c>
      <c r="Z94" s="96">
        <v>0</v>
      </c>
      <c r="AA94" s="98">
        <f t="shared" si="15"/>
        <v>257761.67458450675</v>
      </c>
      <c r="AB94" s="98">
        <f>IF(INDEX('Pace of change parameters'!$E$27:$I$27,1,$B$6)=1,MAX(AA94,Y94),Y94)</f>
        <v>252344.87639691192</v>
      </c>
      <c r="AC94" s="96">
        <f t="shared" si="13"/>
        <v>3.6600638350738013E-2</v>
      </c>
      <c r="AD94" s="142">
        <v>3.1207958883189946E-2</v>
      </c>
      <c r="AE94" s="55">
        <f>IF(ROUND(AB94,0)/D94 &gt; (1+'Pace of change parameters'!$I$25), ROUND(AB94,0), ROUNDUP(AB94,0))</f>
        <v>252345</v>
      </c>
      <c r="AF94" s="55">
        <v>1320.4886683358993</v>
      </c>
      <c r="AG94" s="16">
        <f t="shared" si="14"/>
        <v>3.6601146096493897E-2</v>
      </c>
      <c r="AH94" s="16">
        <f t="shared" si="14"/>
        <v>3.1208463987513646E-2</v>
      </c>
      <c r="AI94" s="55"/>
      <c r="AJ94" s="55">
        <v>257761.67458450675</v>
      </c>
      <c r="AK94" s="55">
        <v>1348.8334241618686</v>
      </c>
      <c r="AL94" s="16">
        <f t="shared" si="16"/>
        <v>-2.1014274496928387E-2</v>
      </c>
      <c r="AM94" s="57">
        <f t="shared" si="16"/>
        <v>-2.1014274496928387E-2</v>
      </c>
      <c r="AN94" s="10"/>
    </row>
    <row r="95" spans="1:40" x14ac:dyDescent="0.2">
      <c r="A95" s="188" t="s">
        <v>237</v>
      </c>
      <c r="B95" s="188" t="s">
        <v>238</v>
      </c>
      <c r="D95" s="67">
        <v>358352</v>
      </c>
      <c r="E95" s="72">
        <v>1318.4470122015537</v>
      </c>
      <c r="F95" s="54"/>
      <c r="G95" s="87">
        <v>363154.51980008872</v>
      </c>
      <c r="H95" s="80">
        <v>1331.1520310377996</v>
      </c>
      <c r="I95" s="89"/>
      <c r="J95" s="102">
        <f t="shared" si="17"/>
        <v>-1.3224452783163532E-2</v>
      </c>
      <c r="K95" s="125">
        <f t="shared" si="17"/>
        <v>-9.5443785082465205E-3</v>
      </c>
      <c r="L95" s="102">
        <v>1.8843303436674397E-2</v>
      </c>
      <c r="M95" s="96">
        <f>INDEX('Pace of change parameters'!$E$20:$I$20,1,$B$6)</f>
        <v>1.5057753685842057E-2</v>
      </c>
      <c r="N95" s="107">
        <f>IF(INDEX('Pace of change parameters'!$E$28:$I$28,1,$B$6)=1,(1+L95)*D95,D95)</f>
        <v>365104.53547313914</v>
      </c>
      <c r="O95" s="93">
        <f>IF(K95&lt;INDEX('Pace of change parameters'!$E$16:$I$16,1,$B$6),1,IF(K95&gt;INDEX('Pace of change parameters'!$E$17:$I$17,1,$B$6),0,(K95-INDEX('Pace of change parameters'!$E$17:$I$17,1,$B$6))/(INDEX('Pace of change parameters'!$E$16:$I$16,1,$B$6)-INDEX('Pace of change parameters'!$E$17:$I$17,1,$B$6))))</f>
        <v>0</v>
      </c>
      <c r="P95" s="56">
        <v>1.8843303436674397E-2</v>
      </c>
      <c r="Q95" s="56">
        <v>1.5057753685842057E-2</v>
      </c>
      <c r="R95" s="9">
        <f>IF(INDEX('Pace of change parameters'!$E$29:$I$29,1,$B$6)=1,D95*(1+P95),D95)</f>
        <v>365104.53547313914</v>
      </c>
      <c r="S95" s="102">
        <f>IF(P95&lt;INDEX('Pace of change parameters'!$E$22:$I$22,1,$B$6),INDEX('Pace of change parameters'!$E$22:$I$22,1,$B$6),P95)</f>
        <v>3.6600638350738075E-2</v>
      </c>
      <c r="T95" s="131">
        <v>3.2749110569199047E-2</v>
      </c>
      <c r="U95" s="116">
        <f t="shared" si="11"/>
        <v>371467.91195426369</v>
      </c>
      <c r="V95" s="130">
        <f>IF(J95&gt;INDEX('Pace of change parameters'!$E$24:$I$24,1,$B$6),0,IF(J95&lt;INDEX('Pace of change parameters'!$E$23:$I$23,1,$B$6),1,(J95-INDEX('Pace of change parameters'!$E$24:$I$24,1,$B$6))/(INDEX('Pace of change parameters'!$E$23:$I$23,1,$B$6)-INDEX('Pace of change parameters'!$E$24:$I$24,1,$B$6))))</f>
        <v>1</v>
      </c>
      <c r="W95" s="131">
        <f>MIN(S95, S95+(INDEX('Pace of change parameters'!$E$25:$I$25,1,$B$6)-S95)*(1-V95))</f>
        <v>3.6600638350738075E-2</v>
      </c>
      <c r="X95" s="131">
        <v>3.2749110569199047E-2</v>
      </c>
      <c r="Y95" s="107">
        <f t="shared" si="12"/>
        <v>371467.91195426369</v>
      </c>
      <c r="Z95" s="96">
        <v>0</v>
      </c>
      <c r="AA95" s="98">
        <f t="shared" si="15"/>
        <v>377183.59580630704</v>
      </c>
      <c r="AB95" s="98">
        <f>IF(INDEX('Pace of change parameters'!$E$27:$I$27,1,$B$6)=1,MAX(AA95,Y95),Y95)</f>
        <v>371467.91195426369</v>
      </c>
      <c r="AC95" s="96">
        <f t="shared" si="13"/>
        <v>3.6600638350738013E-2</v>
      </c>
      <c r="AD95" s="142">
        <v>3.2749110569199047E-2</v>
      </c>
      <c r="AE95" s="55">
        <f>IF(ROUND(AB95,0)/D95 &gt; (1+'Pace of change parameters'!$I$25), ROUND(AB95,0), ROUNDUP(AB95,0))</f>
        <v>371468</v>
      </c>
      <c r="AF95" s="55">
        <v>1361.6253019176345</v>
      </c>
      <c r="AG95" s="16">
        <f t="shared" si="14"/>
        <v>3.6600884046970483E-2</v>
      </c>
      <c r="AH95" s="16">
        <f t="shared" si="14"/>
        <v>3.2749355352538201E-2</v>
      </c>
      <c r="AI95" s="55"/>
      <c r="AJ95" s="55">
        <v>377183.59580630704</v>
      </c>
      <c r="AK95" s="55">
        <v>1382.5759621774737</v>
      </c>
      <c r="AL95" s="16">
        <f t="shared" si="16"/>
        <v>-1.5153352027647893E-2</v>
      </c>
      <c r="AM95" s="57">
        <f t="shared" si="16"/>
        <v>-1.5153352027647893E-2</v>
      </c>
      <c r="AN95" s="10"/>
    </row>
    <row r="96" spans="1:40" x14ac:dyDescent="0.2">
      <c r="A96" s="188" t="s">
        <v>239</v>
      </c>
      <c r="B96" s="188" t="s">
        <v>240</v>
      </c>
      <c r="D96" s="67">
        <v>144610</v>
      </c>
      <c r="E96" s="72">
        <v>1257.0365398250158</v>
      </c>
      <c r="F96" s="54"/>
      <c r="G96" s="87">
        <v>146009.00718157165</v>
      </c>
      <c r="H96" s="80">
        <v>1266.4761461372536</v>
      </c>
      <c r="I96" s="89"/>
      <c r="J96" s="102">
        <f t="shared" si="17"/>
        <v>-9.5816498487103496E-3</v>
      </c>
      <c r="K96" s="125">
        <f t="shared" si="17"/>
        <v>-7.4534418520464385E-3</v>
      </c>
      <c r="L96" s="102">
        <v>1.7238906759328376E-2</v>
      </c>
      <c r="M96" s="96">
        <f>INDEX('Pace of change parameters'!$E$20:$I$20,1,$B$6)</f>
        <v>1.5057753685842057E-2</v>
      </c>
      <c r="N96" s="107">
        <f>IF(INDEX('Pace of change parameters'!$E$28:$I$28,1,$B$6)=1,(1+L96)*D96,D96)</f>
        <v>147102.91830646648</v>
      </c>
      <c r="O96" s="93">
        <f>IF(K96&lt;INDEX('Pace of change parameters'!$E$16:$I$16,1,$B$6),1,IF(K96&gt;INDEX('Pace of change parameters'!$E$17:$I$17,1,$B$6),0,(K96-INDEX('Pace of change parameters'!$E$17:$I$17,1,$B$6))/(INDEX('Pace of change parameters'!$E$16:$I$16,1,$B$6)-INDEX('Pace of change parameters'!$E$17:$I$17,1,$B$6))))</f>
        <v>0</v>
      </c>
      <c r="P96" s="56">
        <v>1.7238906759328376E-2</v>
      </c>
      <c r="Q96" s="56">
        <v>1.5057753685842057E-2</v>
      </c>
      <c r="R96" s="9">
        <f>IF(INDEX('Pace of change parameters'!$E$29:$I$29,1,$B$6)=1,D96*(1+P96),D96)</f>
        <v>147102.91830646648</v>
      </c>
      <c r="S96" s="102">
        <f>IF(P96&lt;INDEX('Pace of change parameters'!$E$22:$I$22,1,$B$6),INDEX('Pace of change parameters'!$E$22:$I$22,1,$B$6),P96)</f>
        <v>3.6600638350738075E-2</v>
      </c>
      <c r="T96" s="131">
        <v>3.4377970053946605E-2</v>
      </c>
      <c r="U96" s="116">
        <f t="shared" si="11"/>
        <v>149902.81831190022</v>
      </c>
      <c r="V96" s="130">
        <f>IF(J96&gt;INDEX('Pace of change parameters'!$E$24:$I$24,1,$B$6),0,IF(J96&lt;INDEX('Pace of change parameters'!$E$23:$I$23,1,$B$6),1,(J96-INDEX('Pace of change parameters'!$E$24:$I$24,1,$B$6))/(INDEX('Pace of change parameters'!$E$23:$I$23,1,$B$6)-INDEX('Pace of change parameters'!$E$24:$I$24,1,$B$6))))</f>
        <v>1</v>
      </c>
      <c r="W96" s="131">
        <f>MIN(S96, S96+(INDEX('Pace of change parameters'!$E$25:$I$25,1,$B$6)-S96)*(1-V96))</f>
        <v>3.6600638350738075E-2</v>
      </c>
      <c r="X96" s="131">
        <v>3.4377970053946605E-2</v>
      </c>
      <c r="Y96" s="107">
        <f t="shared" si="12"/>
        <v>149902.81831190022</v>
      </c>
      <c r="Z96" s="96">
        <v>0</v>
      </c>
      <c r="AA96" s="98">
        <f t="shared" si="15"/>
        <v>151649.50274932708</v>
      </c>
      <c r="AB96" s="98">
        <f>IF(INDEX('Pace of change parameters'!$E$27:$I$27,1,$B$6)=1,MAX(AA96,Y96),Y96)</f>
        <v>149902.81831190022</v>
      </c>
      <c r="AC96" s="96">
        <f t="shared" si="13"/>
        <v>3.6600638350738013E-2</v>
      </c>
      <c r="AD96" s="142">
        <v>3.4377970053946605E-2</v>
      </c>
      <c r="AE96" s="55">
        <f>IF(ROUND(AB96,0)/D96 &gt; (1+'Pace of change parameters'!$I$25), ROUND(AB96,0), ROUNDUP(AB96,0))</f>
        <v>149903</v>
      </c>
      <c r="AF96" s="55">
        <v>1300.2524803029701</v>
      </c>
      <c r="AG96" s="16">
        <f t="shared" si="14"/>
        <v>3.660189475140041E-2</v>
      </c>
      <c r="AH96" s="16">
        <f t="shared" si="14"/>
        <v>3.4379223760647504E-2</v>
      </c>
      <c r="AI96" s="55"/>
      <c r="AJ96" s="55">
        <v>151649.50274932708</v>
      </c>
      <c r="AK96" s="55">
        <v>1315.4015735944217</v>
      </c>
      <c r="AL96" s="16">
        <f t="shared" si="16"/>
        <v>-1.151670607330646E-2</v>
      </c>
      <c r="AM96" s="57">
        <f t="shared" si="16"/>
        <v>-1.1516706073306349E-2</v>
      </c>
      <c r="AN96" s="10"/>
    </row>
    <row r="97" spans="1:40" x14ac:dyDescent="0.2">
      <c r="A97" s="188" t="s">
        <v>241</v>
      </c>
      <c r="B97" s="188" t="s">
        <v>242</v>
      </c>
      <c r="D97" s="67">
        <v>103394</v>
      </c>
      <c r="E97" s="72">
        <v>1306.9885271079404</v>
      </c>
      <c r="F97" s="54"/>
      <c r="G97" s="87">
        <v>106565.12408834013</v>
      </c>
      <c r="H97" s="80">
        <v>1329.0309315280508</v>
      </c>
      <c r="I97" s="89"/>
      <c r="J97" s="102">
        <f t="shared" si="17"/>
        <v>-2.9757616438482626E-2</v>
      </c>
      <c r="K97" s="125">
        <f t="shared" si="17"/>
        <v>-1.6585320850860286E-2</v>
      </c>
      <c r="L97" s="102">
        <v>2.8838475901848959E-2</v>
      </c>
      <c r="M97" s="96">
        <f>INDEX('Pace of change parameters'!$E$20:$I$20,1,$B$6)</f>
        <v>1.5057753685842057E-2</v>
      </c>
      <c r="N97" s="107">
        <f>IF(INDEX('Pace of change parameters'!$E$28:$I$28,1,$B$6)=1,(1+L97)*D97,D97)</f>
        <v>106375.72537739578</v>
      </c>
      <c r="O97" s="93">
        <f>IF(K97&lt;INDEX('Pace of change parameters'!$E$16:$I$16,1,$B$6),1,IF(K97&gt;INDEX('Pace of change parameters'!$E$17:$I$17,1,$B$6),0,(K97-INDEX('Pace of change parameters'!$E$17:$I$17,1,$B$6))/(INDEX('Pace of change parameters'!$E$16:$I$16,1,$B$6)-INDEX('Pace of change parameters'!$E$17:$I$17,1,$B$6))))</f>
        <v>0</v>
      </c>
      <c r="P97" s="56">
        <v>2.8838475901848959E-2</v>
      </c>
      <c r="Q97" s="56">
        <v>1.5057753685842057E-2</v>
      </c>
      <c r="R97" s="9">
        <f>IF(INDEX('Pace of change parameters'!$E$29:$I$29,1,$B$6)=1,D97*(1+P97),D97)</f>
        <v>106375.72537739578</v>
      </c>
      <c r="S97" s="102">
        <f>IF(P97&lt;INDEX('Pace of change parameters'!$E$22:$I$22,1,$B$6),INDEX('Pace of change parameters'!$E$22:$I$22,1,$B$6),P97)</f>
        <v>3.6600638350738075E-2</v>
      </c>
      <c r="T97" s="131">
        <v>2.2715946262871656E-2</v>
      </c>
      <c r="U97" s="116">
        <f t="shared" si="11"/>
        <v>107178.2864016362</v>
      </c>
      <c r="V97" s="130">
        <f>IF(J97&gt;INDEX('Pace of change parameters'!$E$24:$I$24,1,$B$6),0,IF(J97&lt;INDEX('Pace of change parameters'!$E$23:$I$23,1,$B$6),1,(J97-INDEX('Pace of change parameters'!$E$24:$I$24,1,$B$6))/(INDEX('Pace of change parameters'!$E$23:$I$23,1,$B$6)-INDEX('Pace of change parameters'!$E$24:$I$24,1,$B$6))))</f>
        <v>1</v>
      </c>
      <c r="W97" s="131">
        <f>MIN(S97, S97+(INDEX('Pace of change parameters'!$E$25:$I$25,1,$B$6)-S97)*(1-V97))</f>
        <v>3.6600638350738075E-2</v>
      </c>
      <c r="X97" s="131">
        <v>2.2715946262871656E-2</v>
      </c>
      <c r="Y97" s="107">
        <f t="shared" si="12"/>
        <v>107178.2864016362</v>
      </c>
      <c r="Z97" s="96">
        <v>0</v>
      </c>
      <c r="AA97" s="98">
        <f t="shared" si="15"/>
        <v>110681.85717008833</v>
      </c>
      <c r="AB97" s="98">
        <f>IF(INDEX('Pace of change parameters'!$E$27:$I$27,1,$B$6)=1,MAX(AA97,Y97),Y97)</f>
        <v>107178.2864016362</v>
      </c>
      <c r="AC97" s="96">
        <f t="shared" si="13"/>
        <v>3.6600638350738013E-2</v>
      </c>
      <c r="AD97" s="142">
        <v>2.2715946262871656E-2</v>
      </c>
      <c r="AE97" s="55">
        <f>IF(ROUND(AB97,0)/D97 &gt; (1+'Pace of change parameters'!$I$25), ROUND(AB97,0), ROUNDUP(AB97,0))</f>
        <v>107178</v>
      </c>
      <c r="AF97" s="55">
        <v>1336.674436387194</v>
      </c>
      <c r="AG97" s="16">
        <f t="shared" si="14"/>
        <v>3.6597868348259954E-2</v>
      </c>
      <c r="AH97" s="16">
        <f t="shared" si="14"/>
        <v>2.2713213363044327E-2</v>
      </c>
      <c r="AI97" s="55"/>
      <c r="AJ97" s="55">
        <v>110681.85717008833</v>
      </c>
      <c r="AK97" s="55">
        <v>1380.372922158612</v>
      </c>
      <c r="AL97" s="16">
        <f t="shared" si="16"/>
        <v>-3.1657014615356971E-2</v>
      </c>
      <c r="AM97" s="57">
        <f t="shared" si="16"/>
        <v>-3.165701461535686E-2</v>
      </c>
      <c r="AN97" s="10"/>
    </row>
    <row r="98" spans="1:40" x14ac:dyDescent="0.2">
      <c r="A98" s="188" t="s">
        <v>243</v>
      </c>
      <c r="B98" s="188" t="s">
        <v>244</v>
      </c>
      <c r="D98" s="67">
        <v>379783</v>
      </c>
      <c r="E98" s="72">
        <v>1146.5475590331382</v>
      </c>
      <c r="F98" s="54"/>
      <c r="G98" s="87">
        <v>386468.86661966308</v>
      </c>
      <c r="H98" s="80">
        <v>1160.1137895584104</v>
      </c>
      <c r="I98" s="89"/>
      <c r="J98" s="102">
        <f t="shared" si="17"/>
        <v>-1.7299884148864297E-2</v>
      </c>
      <c r="K98" s="125">
        <f t="shared" si="17"/>
        <v>-1.1693879210276537E-2</v>
      </c>
      <c r="L98" s="102">
        <v>2.0848349095700103E-2</v>
      </c>
      <c r="M98" s="96">
        <f>INDEX('Pace of change parameters'!$E$20:$I$20,1,$B$6)</f>
        <v>1.5057753685842057E-2</v>
      </c>
      <c r="N98" s="107">
        <f>IF(INDEX('Pace of change parameters'!$E$28:$I$28,1,$B$6)=1,(1+L98)*D98,D98)</f>
        <v>387700.84856461227</v>
      </c>
      <c r="O98" s="93">
        <f>IF(K98&lt;INDEX('Pace of change parameters'!$E$16:$I$16,1,$B$6),1,IF(K98&gt;INDEX('Pace of change parameters'!$E$17:$I$17,1,$B$6),0,(K98-INDEX('Pace of change parameters'!$E$17:$I$17,1,$B$6))/(INDEX('Pace of change parameters'!$E$16:$I$16,1,$B$6)-INDEX('Pace of change parameters'!$E$17:$I$17,1,$B$6))))</f>
        <v>0</v>
      </c>
      <c r="P98" s="56">
        <v>2.0848349095700103E-2</v>
      </c>
      <c r="Q98" s="56">
        <v>1.5057753685842057E-2</v>
      </c>
      <c r="R98" s="9">
        <f>IF(INDEX('Pace of change parameters'!$E$29:$I$29,1,$B$6)=1,D98*(1+P98),D98)</f>
        <v>387700.84856461227</v>
      </c>
      <c r="S98" s="102">
        <f>IF(P98&lt;INDEX('Pace of change parameters'!$E$22:$I$22,1,$B$6),INDEX('Pace of change parameters'!$E$22:$I$22,1,$B$6),P98)</f>
        <v>3.6600638350738075E-2</v>
      </c>
      <c r="T98" s="131">
        <v>3.0720690654680194E-2</v>
      </c>
      <c r="U98" s="116">
        <f t="shared" si="11"/>
        <v>393683.30023475835</v>
      </c>
      <c r="V98" s="130">
        <f>IF(J98&gt;INDEX('Pace of change parameters'!$E$24:$I$24,1,$B$6),0,IF(J98&lt;INDEX('Pace of change parameters'!$E$23:$I$23,1,$B$6),1,(J98-INDEX('Pace of change parameters'!$E$24:$I$24,1,$B$6))/(INDEX('Pace of change parameters'!$E$23:$I$23,1,$B$6)-INDEX('Pace of change parameters'!$E$24:$I$24,1,$B$6))))</f>
        <v>1</v>
      </c>
      <c r="W98" s="131">
        <f>MIN(S98, S98+(INDEX('Pace of change parameters'!$E$25:$I$25,1,$B$6)-S98)*(1-V98))</f>
        <v>3.6600638350738075E-2</v>
      </c>
      <c r="X98" s="131">
        <v>3.0720690654680194E-2</v>
      </c>
      <c r="Y98" s="107">
        <f t="shared" si="12"/>
        <v>393683.30023475835</v>
      </c>
      <c r="Z98" s="96">
        <v>0</v>
      </c>
      <c r="AA98" s="98">
        <f t="shared" si="15"/>
        <v>401398.6026087096</v>
      </c>
      <c r="AB98" s="98">
        <f>IF(INDEX('Pace of change parameters'!$E$27:$I$27,1,$B$6)=1,MAX(AA98,Y98),Y98)</f>
        <v>393683.30023475835</v>
      </c>
      <c r="AC98" s="96">
        <f t="shared" si="13"/>
        <v>3.6600638350738013E-2</v>
      </c>
      <c r="AD98" s="142">
        <v>3.0720690654680194E-2</v>
      </c>
      <c r="AE98" s="55">
        <f>IF(ROUND(AB98,0)/D98 &gt; (1+'Pace of change parameters'!$I$25), ROUND(AB98,0), ROUNDUP(AB98,0))</f>
        <v>393683</v>
      </c>
      <c r="AF98" s="55">
        <v>1181.7693906614068</v>
      </c>
      <c r="AG98" s="16">
        <f t="shared" si="14"/>
        <v>3.6599847807827102E-2</v>
      </c>
      <c r="AH98" s="16">
        <f t="shared" si="14"/>
        <v>3.0719904595994718E-2</v>
      </c>
      <c r="AI98" s="55"/>
      <c r="AJ98" s="55">
        <v>401398.6026087096</v>
      </c>
      <c r="AK98" s="55">
        <v>1204.930317075502</v>
      </c>
      <c r="AL98" s="16">
        <f t="shared" si="16"/>
        <v>-1.9221797381868022E-2</v>
      </c>
      <c r="AM98" s="57">
        <f t="shared" si="16"/>
        <v>-1.9221797381868022E-2</v>
      </c>
      <c r="AN98" s="10"/>
    </row>
    <row r="99" spans="1:40" x14ac:dyDescent="0.2">
      <c r="A99" s="188" t="s">
        <v>245</v>
      </c>
      <c r="B99" s="188" t="s">
        <v>246</v>
      </c>
      <c r="D99" s="67">
        <v>133484</v>
      </c>
      <c r="E99" s="72">
        <v>1341.0569262437648</v>
      </c>
      <c r="F99" s="54"/>
      <c r="G99" s="87">
        <v>131413.73484688086</v>
      </c>
      <c r="H99" s="80">
        <v>1313.0736553099409</v>
      </c>
      <c r="I99" s="89"/>
      <c r="J99" s="102">
        <f t="shared" si="17"/>
        <v>1.5753795868683973E-2</v>
      </c>
      <c r="K99" s="125">
        <f t="shared" si="17"/>
        <v>2.1311272844948492E-2</v>
      </c>
      <c r="L99" s="102">
        <v>2.0611422418000958E-2</v>
      </c>
      <c r="M99" s="96">
        <f>INDEX('Pace of change parameters'!$E$20:$I$20,1,$B$6)</f>
        <v>1.5057753685842057E-2</v>
      </c>
      <c r="N99" s="107">
        <f>IF(INDEX('Pace of change parameters'!$E$28:$I$28,1,$B$6)=1,(1+L99)*D99,D99)</f>
        <v>136235.29511004445</v>
      </c>
      <c r="O99" s="93">
        <f>IF(K99&lt;INDEX('Pace of change parameters'!$E$16:$I$16,1,$B$6),1,IF(K99&gt;INDEX('Pace of change parameters'!$E$17:$I$17,1,$B$6),0,(K99-INDEX('Pace of change parameters'!$E$17:$I$17,1,$B$6))/(INDEX('Pace of change parameters'!$E$16:$I$16,1,$B$6)-INDEX('Pace of change parameters'!$E$17:$I$17,1,$B$6))))</f>
        <v>0</v>
      </c>
      <c r="P99" s="56">
        <v>2.0611422418000958E-2</v>
      </c>
      <c r="Q99" s="56">
        <v>1.5057753685842057E-2</v>
      </c>
      <c r="R99" s="9">
        <f>IF(INDEX('Pace of change parameters'!$E$29:$I$29,1,$B$6)=1,D99*(1+P99),D99)</f>
        <v>136235.29511004445</v>
      </c>
      <c r="S99" s="102">
        <f>IF(P99&lt;INDEX('Pace of change parameters'!$E$22:$I$22,1,$B$6),INDEX('Pace of change parameters'!$E$22:$I$22,1,$B$6),P99)</f>
        <v>3.6600638350738075E-2</v>
      </c>
      <c r="T99" s="131">
        <v>3.0959964117144523E-2</v>
      </c>
      <c r="U99" s="116">
        <f t="shared" si="11"/>
        <v>138369.59960960993</v>
      </c>
      <c r="V99" s="130">
        <f>IF(J99&gt;INDEX('Pace of change parameters'!$E$24:$I$24,1,$B$6),0,IF(J99&lt;INDEX('Pace of change parameters'!$E$23:$I$23,1,$B$6),1,(J99-INDEX('Pace of change parameters'!$E$24:$I$24,1,$B$6))/(INDEX('Pace of change parameters'!$E$23:$I$23,1,$B$6)-INDEX('Pace of change parameters'!$E$24:$I$24,1,$B$6))))</f>
        <v>1</v>
      </c>
      <c r="W99" s="131">
        <f>MIN(S99, S99+(INDEX('Pace of change parameters'!$E$25:$I$25,1,$B$6)-S99)*(1-V99))</f>
        <v>3.6600638350738075E-2</v>
      </c>
      <c r="X99" s="131">
        <v>3.0959964117144523E-2</v>
      </c>
      <c r="Y99" s="107">
        <f t="shared" si="12"/>
        <v>138369.59960960993</v>
      </c>
      <c r="Z99" s="96">
        <v>0</v>
      </c>
      <c r="AA99" s="98">
        <f t="shared" si="15"/>
        <v>136490.3982887755</v>
      </c>
      <c r="AB99" s="98">
        <f>IF(INDEX('Pace of change parameters'!$E$27:$I$27,1,$B$6)=1,MAX(AA99,Y99),Y99)</f>
        <v>138369.59960960993</v>
      </c>
      <c r="AC99" s="96">
        <f t="shared" si="13"/>
        <v>3.6600638350738013E-2</v>
      </c>
      <c r="AD99" s="142">
        <v>3.0959964117144523E-2</v>
      </c>
      <c r="AE99" s="55">
        <f>IF(ROUND(AB99,0)/D99 &gt; (1+'Pace of change parameters'!$I$25), ROUND(AB99,0), ROUNDUP(AB99,0))</f>
        <v>138370</v>
      </c>
      <c r="AF99" s="55">
        <v>1382.5800012223683</v>
      </c>
      <c r="AG99" s="16">
        <f t="shared" si="14"/>
        <v>3.6603637889185192E-2</v>
      </c>
      <c r="AH99" s="16">
        <f t="shared" si="14"/>
        <v>3.0962947333568858E-2</v>
      </c>
      <c r="AI99" s="55"/>
      <c r="AJ99" s="55">
        <v>136490.3982887755</v>
      </c>
      <c r="AK99" s="55">
        <v>1363.7991980410261</v>
      </c>
      <c r="AL99" s="16">
        <f t="shared" si="16"/>
        <v>1.3770944585038025E-2</v>
      </c>
      <c r="AM99" s="57">
        <f t="shared" si="16"/>
        <v>1.3770944585038025E-2</v>
      </c>
      <c r="AN99" s="10"/>
    </row>
    <row r="100" spans="1:40" x14ac:dyDescent="0.2">
      <c r="A100" s="188" t="s">
        <v>247</v>
      </c>
      <c r="B100" s="188" t="s">
        <v>248</v>
      </c>
      <c r="D100" s="67">
        <v>152293</v>
      </c>
      <c r="E100" s="72">
        <v>1461.305633955996</v>
      </c>
      <c r="F100" s="54"/>
      <c r="G100" s="87">
        <v>148255.691933227</v>
      </c>
      <c r="H100" s="80">
        <v>1416.3044619221034</v>
      </c>
      <c r="I100" s="89"/>
      <c r="J100" s="102">
        <f t="shared" si="17"/>
        <v>2.7232061137938413E-2</v>
      </c>
      <c r="K100" s="125">
        <f t="shared" si="17"/>
        <v>3.1773656896357139E-2</v>
      </c>
      <c r="L100" s="102">
        <v>1.9545524427326599E-2</v>
      </c>
      <c r="M100" s="96">
        <f>INDEX('Pace of change parameters'!$E$20:$I$20,1,$B$6)</f>
        <v>1.5057753685842057E-2</v>
      </c>
      <c r="N100" s="107">
        <f>IF(INDEX('Pace of change parameters'!$E$28:$I$28,1,$B$6)=1,(1+L100)*D100,D100)</f>
        <v>155269.64655161084</v>
      </c>
      <c r="O100" s="93">
        <f>IF(K100&lt;INDEX('Pace of change parameters'!$E$16:$I$16,1,$B$6),1,IF(K100&gt;INDEX('Pace of change parameters'!$E$17:$I$17,1,$B$6),0,(K100-INDEX('Pace of change parameters'!$E$17:$I$17,1,$B$6))/(INDEX('Pace of change parameters'!$E$16:$I$16,1,$B$6)-INDEX('Pace of change parameters'!$E$17:$I$17,1,$B$6))))</f>
        <v>0</v>
      </c>
      <c r="P100" s="56">
        <v>1.9545524427326599E-2</v>
      </c>
      <c r="Q100" s="56">
        <v>1.5057753685842057E-2</v>
      </c>
      <c r="R100" s="9">
        <f>IF(INDEX('Pace of change parameters'!$E$29:$I$29,1,$B$6)=1,D100*(1+P100),D100)</f>
        <v>155269.64655161084</v>
      </c>
      <c r="S100" s="102">
        <f>IF(P100&lt;INDEX('Pace of change parameters'!$E$22:$I$22,1,$B$6),INDEX('Pace of change parameters'!$E$22:$I$22,1,$B$6),P100)</f>
        <v>3.6600638350738075E-2</v>
      </c>
      <c r="T100" s="131">
        <v>3.2037795491898891E-2</v>
      </c>
      <c r="U100" s="116">
        <f t="shared" si="11"/>
        <v>157867.02101634894</v>
      </c>
      <c r="V100" s="130">
        <f>IF(J100&gt;INDEX('Pace of change parameters'!$E$24:$I$24,1,$B$6),0,IF(J100&lt;INDEX('Pace of change parameters'!$E$23:$I$23,1,$B$6),1,(J100-INDEX('Pace of change parameters'!$E$24:$I$24,1,$B$6))/(INDEX('Pace of change parameters'!$E$23:$I$23,1,$B$6)-INDEX('Pace of change parameters'!$E$24:$I$24,1,$B$6))))</f>
        <v>1</v>
      </c>
      <c r="W100" s="131">
        <f>MIN(S100, S100+(INDEX('Pace of change parameters'!$E$25:$I$25,1,$B$6)-S100)*(1-V100))</f>
        <v>3.6600638350738075E-2</v>
      </c>
      <c r="X100" s="131">
        <v>3.2037795491898891E-2</v>
      </c>
      <c r="Y100" s="107">
        <f t="shared" si="12"/>
        <v>157867.02101634894</v>
      </c>
      <c r="Z100" s="96">
        <v>0</v>
      </c>
      <c r="AA100" s="98">
        <f t="shared" si="15"/>
        <v>153982.97951216358</v>
      </c>
      <c r="AB100" s="98">
        <f>IF(INDEX('Pace of change parameters'!$E$27:$I$27,1,$B$6)=1,MAX(AA100,Y100),Y100)</f>
        <v>157867.02101634894</v>
      </c>
      <c r="AC100" s="96">
        <f t="shared" si="13"/>
        <v>3.6600638350738013E-2</v>
      </c>
      <c r="AD100" s="142">
        <v>3.2037795491898891E-2</v>
      </c>
      <c r="AE100" s="55">
        <f>IF(ROUND(AB100,0)/D100 &gt; (1+'Pace of change parameters'!$I$25), ROUND(AB100,0), ROUNDUP(AB100,0))</f>
        <v>157867</v>
      </c>
      <c r="AF100" s="55">
        <v>1508.1224442361279</v>
      </c>
      <c r="AG100" s="16">
        <f t="shared" si="14"/>
        <v>3.6600500351296583E-2</v>
      </c>
      <c r="AH100" s="16">
        <f t="shared" si="14"/>
        <v>3.2037658099894673E-2</v>
      </c>
      <c r="AI100" s="55"/>
      <c r="AJ100" s="55">
        <v>153982.97951216358</v>
      </c>
      <c r="AK100" s="55">
        <v>1471.01792922299</v>
      </c>
      <c r="AL100" s="16">
        <f t="shared" si="16"/>
        <v>2.5223700048807141E-2</v>
      </c>
      <c r="AM100" s="57">
        <f t="shared" si="16"/>
        <v>2.5223700048806919E-2</v>
      </c>
      <c r="AN100" s="10"/>
    </row>
    <row r="101" spans="1:40" x14ac:dyDescent="0.2">
      <c r="A101" s="188" t="s">
        <v>249</v>
      </c>
      <c r="B101" s="188" t="s">
        <v>250</v>
      </c>
      <c r="D101" s="67">
        <v>454473</v>
      </c>
      <c r="E101" s="72">
        <v>1150.688899904676</v>
      </c>
      <c r="F101" s="54"/>
      <c r="G101" s="87">
        <v>458747.96076742961</v>
      </c>
      <c r="H101" s="80">
        <v>1155.8319971087119</v>
      </c>
      <c r="I101" s="89"/>
      <c r="J101" s="102">
        <f t="shared" si="17"/>
        <v>-9.3187569930078817E-3</v>
      </c>
      <c r="K101" s="125">
        <f t="shared" si="17"/>
        <v>-4.4496927035254652E-3</v>
      </c>
      <c r="L101" s="102">
        <v>2.0046625227643444E-2</v>
      </c>
      <c r="M101" s="96">
        <f>INDEX('Pace of change parameters'!$E$20:$I$20,1,$B$6)</f>
        <v>1.5057753685842057E-2</v>
      </c>
      <c r="N101" s="107">
        <f>IF(INDEX('Pace of change parameters'!$E$28:$I$28,1,$B$6)=1,(1+L101)*D101,D101)</f>
        <v>463583.64990708278</v>
      </c>
      <c r="O101" s="93">
        <f>IF(K101&lt;INDEX('Pace of change parameters'!$E$16:$I$16,1,$B$6),1,IF(K101&gt;INDEX('Pace of change parameters'!$E$17:$I$17,1,$B$6),0,(K101-INDEX('Pace of change parameters'!$E$17:$I$17,1,$B$6))/(INDEX('Pace of change parameters'!$E$16:$I$16,1,$B$6)-INDEX('Pace of change parameters'!$E$17:$I$17,1,$B$6))))</f>
        <v>0</v>
      </c>
      <c r="P101" s="56">
        <v>2.0046625227643444E-2</v>
      </c>
      <c r="Q101" s="56">
        <v>1.5057753685842057E-2</v>
      </c>
      <c r="R101" s="9">
        <f>IF(INDEX('Pace of change parameters'!$E$29:$I$29,1,$B$6)=1,D101*(1+P101),D101)</f>
        <v>463583.64990708278</v>
      </c>
      <c r="S101" s="102">
        <f>IF(P101&lt;INDEX('Pace of change parameters'!$E$22:$I$22,1,$B$6),INDEX('Pace of change parameters'!$E$22:$I$22,1,$B$6),P101)</f>
        <v>3.6600638350738075E-2</v>
      </c>
      <c r="T101" s="131">
        <v>3.1530803995149626E-2</v>
      </c>
      <c r="U101" s="116">
        <f t="shared" si="11"/>
        <v>471107.00191317493</v>
      </c>
      <c r="V101" s="130">
        <f>IF(J101&gt;INDEX('Pace of change parameters'!$E$24:$I$24,1,$B$6),0,IF(J101&lt;INDEX('Pace of change parameters'!$E$23:$I$23,1,$B$6),1,(J101-INDEX('Pace of change parameters'!$E$24:$I$24,1,$B$6))/(INDEX('Pace of change parameters'!$E$23:$I$23,1,$B$6)-INDEX('Pace of change parameters'!$E$24:$I$24,1,$B$6))))</f>
        <v>1</v>
      </c>
      <c r="W101" s="131">
        <f>MIN(S101, S101+(INDEX('Pace of change parameters'!$E$25:$I$25,1,$B$6)-S101)*(1-V101))</f>
        <v>3.6600638350738075E-2</v>
      </c>
      <c r="X101" s="131">
        <v>3.1530803995149626E-2</v>
      </c>
      <c r="Y101" s="107">
        <f t="shared" si="12"/>
        <v>471107.00191317493</v>
      </c>
      <c r="Z101" s="96">
        <v>0</v>
      </c>
      <c r="AA101" s="98">
        <f t="shared" si="15"/>
        <v>476469.9211407901</v>
      </c>
      <c r="AB101" s="98">
        <f>IF(INDEX('Pace of change parameters'!$E$27:$I$27,1,$B$6)=1,MAX(AA101,Y101),Y101)</f>
        <v>471107.00191317493</v>
      </c>
      <c r="AC101" s="96">
        <f t="shared" si="13"/>
        <v>3.6600638350738013E-2</v>
      </c>
      <c r="AD101" s="142">
        <v>3.1530803995149626E-2</v>
      </c>
      <c r="AE101" s="55">
        <f>IF(ROUND(AB101,0)/D101 &gt; (1+'Pace of change parameters'!$I$25), ROUND(AB101,0), ROUNDUP(AB101,0))</f>
        <v>471107</v>
      </c>
      <c r="AF101" s="55">
        <v>1186.9710412466516</v>
      </c>
      <c r="AG101" s="16">
        <f t="shared" si="14"/>
        <v>3.6600634141082056E-2</v>
      </c>
      <c r="AH101" s="16">
        <f t="shared" si="14"/>
        <v>3.1530799806082532E-2</v>
      </c>
      <c r="AI101" s="55"/>
      <c r="AJ101" s="55">
        <v>476469.9211407901</v>
      </c>
      <c r="AK101" s="55">
        <v>1200.4831140679157</v>
      </c>
      <c r="AL101" s="16">
        <f t="shared" si="16"/>
        <v>-1.1255529263945796E-2</v>
      </c>
      <c r="AM101" s="57">
        <f t="shared" si="16"/>
        <v>-1.1255529263945796E-2</v>
      </c>
      <c r="AN101" s="10"/>
    </row>
    <row r="102" spans="1:40" x14ac:dyDescent="0.2">
      <c r="A102" s="188" t="s">
        <v>251</v>
      </c>
      <c r="B102" s="188" t="s">
        <v>252</v>
      </c>
      <c r="D102" s="67">
        <v>357510</v>
      </c>
      <c r="E102" s="72">
        <v>1416.0624030084732</v>
      </c>
      <c r="F102" s="54"/>
      <c r="G102" s="87">
        <v>358158.04011448968</v>
      </c>
      <c r="H102" s="80">
        <v>1409.1821937905077</v>
      </c>
      <c r="I102" s="89"/>
      <c r="J102" s="102">
        <f t="shared" si="17"/>
        <v>-1.8093691664230471E-3</v>
      </c>
      <c r="K102" s="125">
        <f t="shared" si="17"/>
        <v>4.8824128265902988E-3</v>
      </c>
      <c r="L102" s="102">
        <v>2.1862611383525632E-2</v>
      </c>
      <c r="M102" s="96">
        <f>INDEX('Pace of change parameters'!$E$20:$I$20,1,$B$6)</f>
        <v>1.5057753685842057E-2</v>
      </c>
      <c r="N102" s="107">
        <f>IF(INDEX('Pace of change parameters'!$E$28:$I$28,1,$B$6)=1,(1+L102)*D102,D102)</f>
        <v>365326.10219572426</v>
      </c>
      <c r="O102" s="93">
        <f>IF(K102&lt;INDEX('Pace of change parameters'!$E$16:$I$16,1,$B$6),1,IF(K102&gt;INDEX('Pace of change parameters'!$E$17:$I$17,1,$B$6),0,(K102-INDEX('Pace of change parameters'!$E$17:$I$17,1,$B$6))/(INDEX('Pace of change parameters'!$E$16:$I$16,1,$B$6)-INDEX('Pace of change parameters'!$E$17:$I$17,1,$B$6))))</f>
        <v>0</v>
      </c>
      <c r="P102" s="56">
        <v>2.1862611383525632E-2</v>
      </c>
      <c r="Q102" s="56">
        <v>1.5057753685842057E-2</v>
      </c>
      <c r="R102" s="9">
        <f>IF(INDEX('Pace of change parameters'!$E$29:$I$29,1,$B$6)=1,D102*(1+P102),D102)</f>
        <v>365326.10219572426</v>
      </c>
      <c r="S102" s="102">
        <f>IF(P102&lt;INDEX('Pace of change parameters'!$E$22:$I$22,1,$B$6),INDEX('Pace of change parameters'!$E$22:$I$22,1,$B$6),P102)</f>
        <v>3.6600638350738075E-2</v>
      </c>
      <c r="T102" s="131">
        <v>2.9697636171458486E-2</v>
      </c>
      <c r="U102" s="116">
        <f t="shared" si="11"/>
        <v>370595.09421677236</v>
      </c>
      <c r="V102" s="130">
        <f>IF(J102&gt;INDEX('Pace of change parameters'!$E$24:$I$24,1,$B$6),0,IF(J102&lt;INDEX('Pace of change parameters'!$E$23:$I$23,1,$B$6),1,(J102-INDEX('Pace of change parameters'!$E$24:$I$24,1,$B$6))/(INDEX('Pace of change parameters'!$E$23:$I$23,1,$B$6)-INDEX('Pace of change parameters'!$E$24:$I$24,1,$B$6))))</f>
        <v>1</v>
      </c>
      <c r="W102" s="131">
        <f>MIN(S102, S102+(INDEX('Pace of change parameters'!$E$25:$I$25,1,$B$6)-S102)*(1-V102))</f>
        <v>3.6600638350738075E-2</v>
      </c>
      <c r="X102" s="131">
        <v>2.9697636171458486E-2</v>
      </c>
      <c r="Y102" s="107">
        <f t="shared" si="12"/>
        <v>370595.09421677236</v>
      </c>
      <c r="Z102" s="96">
        <v>0</v>
      </c>
      <c r="AA102" s="98">
        <f t="shared" si="15"/>
        <v>371994.0963744265</v>
      </c>
      <c r="AB102" s="98">
        <f>IF(INDEX('Pace of change parameters'!$E$27:$I$27,1,$B$6)=1,MAX(AA102,Y102),Y102)</f>
        <v>370595.09421677236</v>
      </c>
      <c r="AC102" s="96">
        <f t="shared" si="13"/>
        <v>3.6600638350738013E-2</v>
      </c>
      <c r="AD102" s="142">
        <v>2.9697636171458486E-2</v>
      </c>
      <c r="AE102" s="55">
        <f>IF(ROUND(AB102,0)/D102 &gt; (1+'Pace of change parameters'!$I$25), ROUND(AB102,0), ROUNDUP(AB102,0))</f>
        <v>370595</v>
      </c>
      <c r="AF102" s="55">
        <v>1458.1157383507405</v>
      </c>
      <c r="AG102" s="16">
        <f t="shared" si="14"/>
        <v>3.6600374814690584E-2</v>
      </c>
      <c r="AH102" s="16">
        <f t="shared" si="14"/>
        <v>2.9697374390368347E-2</v>
      </c>
      <c r="AI102" s="55"/>
      <c r="AJ102" s="55">
        <v>371994.0963744265</v>
      </c>
      <c r="AK102" s="55">
        <v>1463.6205196970097</v>
      </c>
      <c r="AL102" s="16">
        <f t="shared" si="16"/>
        <v>-3.7610714472690043E-3</v>
      </c>
      <c r="AM102" s="57">
        <f t="shared" si="16"/>
        <v>-3.7610714472688933E-3</v>
      </c>
      <c r="AN102" s="10"/>
    </row>
    <row r="103" spans="1:40" x14ac:dyDescent="0.2">
      <c r="A103" s="188" t="s">
        <v>253</v>
      </c>
      <c r="B103" s="188" t="s">
        <v>254</v>
      </c>
      <c r="D103" s="67">
        <v>296364</v>
      </c>
      <c r="E103" s="72">
        <v>1238.186312570014</v>
      </c>
      <c r="F103" s="54"/>
      <c r="G103" s="87">
        <v>292525.69361464685</v>
      </c>
      <c r="H103" s="80">
        <v>1215.8414039770967</v>
      </c>
      <c r="I103" s="89"/>
      <c r="J103" s="102">
        <f t="shared" si="17"/>
        <v>1.3121262402370215E-2</v>
      </c>
      <c r="K103" s="125">
        <f t="shared" si="17"/>
        <v>1.8378144155829723E-2</v>
      </c>
      <c r="L103" s="102">
        <v>2.0324683501731444E-2</v>
      </c>
      <c r="M103" s="96">
        <f>INDEX('Pace of change parameters'!$E$20:$I$20,1,$B$6)</f>
        <v>1.5057753685842057E-2</v>
      </c>
      <c r="N103" s="107">
        <f>IF(INDEX('Pace of change parameters'!$E$28:$I$28,1,$B$6)=1,(1+L103)*D103,D103)</f>
        <v>302387.50450130715</v>
      </c>
      <c r="O103" s="93">
        <f>IF(K103&lt;INDEX('Pace of change parameters'!$E$16:$I$16,1,$B$6),1,IF(K103&gt;INDEX('Pace of change parameters'!$E$17:$I$17,1,$B$6),0,(K103-INDEX('Pace of change parameters'!$E$17:$I$17,1,$B$6))/(INDEX('Pace of change parameters'!$E$16:$I$16,1,$B$6)-INDEX('Pace of change parameters'!$E$17:$I$17,1,$B$6))))</f>
        <v>0</v>
      </c>
      <c r="P103" s="56">
        <v>2.0324683501731444E-2</v>
      </c>
      <c r="Q103" s="56">
        <v>1.5057753685842057E-2</v>
      </c>
      <c r="R103" s="9">
        <f>IF(INDEX('Pace of change parameters'!$E$29:$I$29,1,$B$6)=1,D103*(1+P103),D103)</f>
        <v>302387.50450130715</v>
      </c>
      <c r="S103" s="102">
        <f>IF(P103&lt;INDEX('Pace of change parameters'!$E$22:$I$22,1,$B$6),INDEX('Pace of change parameters'!$E$22:$I$22,1,$B$6),P103)</f>
        <v>3.6600638350738075E-2</v>
      </c>
      <c r="T103" s="131">
        <v>3.1249691835789628E-2</v>
      </c>
      <c r="U103" s="116">
        <f t="shared" si="11"/>
        <v>307211.11158417811</v>
      </c>
      <c r="V103" s="130">
        <f>IF(J103&gt;INDEX('Pace of change parameters'!$E$24:$I$24,1,$B$6),0,IF(J103&lt;INDEX('Pace of change parameters'!$E$23:$I$23,1,$B$6),1,(J103-INDEX('Pace of change parameters'!$E$24:$I$24,1,$B$6))/(INDEX('Pace of change parameters'!$E$23:$I$23,1,$B$6)-INDEX('Pace of change parameters'!$E$24:$I$24,1,$B$6))))</f>
        <v>1</v>
      </c>
      <c r="W103" s="131">
        <f>MIN(S103, S103+(INDEX('Pace of change parameters'!$E$25:$I$25,1,$B$6)-S103)*(1-V103))</f>
        <v>3.6600638350738075E-2</v>
      </c>
      <c r="X103" s="131">
        <v>3.1249691835789628E-2</v>
      </c>
      <c r="Y103" s="107">
        <f t="shared" si="12"/>
        <v>307211.11158417811</v>
      </c>
      <c r="Z103" s="96">
        <v>0</v>
      </c>
      <c r="AA103" s="98">
        <f t="shared" si="15"/>
        <v>303826.29698246595</v>
      </c>
      <c r="AB103" s="98">
        <f>IF(INDEX('Pace of change parameters'!$E$27:$I$27,1,$B$6)=1,MAX(AA103,Y103),Y103)</f>
        <v>307211.11158417811</v>
      </c>
      <c r="AC103" s="96">
        <f t="shared" si="13"/>
        <v>3.6600638350738013E-2</v>
      </c>
      <c r="AD103" s="142">
        <v>3.1249691835789628E-2</v>
      </c>
      <c r="AE103" s="55">
        <f>IF(ROUND(AB103,0)/D103 &gt; (1+'Pace of change parameters'!$I$25), ROUND(AB103,0), ROUNDUP(AB103,0))</f>
        <v>307211</v>
      </c>
      <c r="AF103" s="55">
        <v>1276.8787894893674</v>
      </c>
      <c r="AG103" s="16">
        <f t="shared" si="14"/>
        <v>3.6600261840169512E-2</v>
      </c>
      <c r="AH103" s="16">
        <f t="shared" si="14"/>
        <v>3.124931726877378E-2</v>
      </c>
      <c r="AI103" s="55"/>
      <c r="AJ103" s="55">
        <v>303826.29698246595</v>
      </c>
      <c r="AK103" s="55">
        <v>1262.8107532152433</v>
      </c>
      <c r="AL103" s="16">
        <f t="shared" si="16"/>
        <v>1.1140256953233285E-2</v>
      </c>
      <c r="AM103" s="57">
        <f t="shared" si="16"/>
        <v>1.1140256953233507E-2</v>
      </c>
      <c r="AN103" s="10"/>
    </row>
    <row r="104" spans="1:40" x14ac:dyDescent="0.2">
      <c r="A104" s="188" t="s">
        <v>255</v>
      </c>
      <c r="B104" s="188" t="s">
        <v>256</v>
      </c>
      <c r="D104" s="67">
        <v>268179</v>
      </c>
      <c r="E104" s="72">
        <v>1389.1791876500374</v>
      </c>
      <c r="F104" s="54"/>
      <c r="G104" s="87">
        <v>270687.50721669814</v>
      </c>
      <c r="H104" s="80">
        <v>1395.4141191064546</v>
      </c>
      <c r="I104" s="89"/>
      <c r="J104" s="102">
        <f t="shared" si="17"/>
        <v>-9.2671702602439288E-3</v>
      </c>
      <c r="K104" s="125">
        <f t="shared" si="17"/>
        <v>-4.4681584993633283E-3</v>
      </c>
      <c r="L104" s="102">
        <v>1.9974592970547267E-2</v>
      </c>
      <c r="M104" s="96">
        <f>INDEX('Pace of change parameters'!$E$20:$I$20,1,$B$6)</f>
        <v>1.5057753685842057E-2</v>
      </c>
      <c r="N104" s="107">
        <f>IF(INDEX('Pace of change parameters'!$E$28:$I$28,1,$B$6)=1,(1+L104)*D104,D104)</f>
        <v>273535.76636824838</v>
      </c>
      <c r="O104" s="93">
        <f>IF(K104&lt;INDEX('Pace of change parameters'!$E$16:$I$16,1,$B$6),1,IF(K104&gt;INDEX('Pace of change parameters'!$E$17:$I$17,1,$B$6),0,(K104-INDEX('Pace of change parameters'!$E$17:$I$17,1,$B$6))/(INDEX('Pace of change parameters'!$E$16:$I$16,1,$B$6)-INDEX('Pace of change parameters'!$E$17:$I$17,1,$B$6))))</f>
        <v>0</v>
      </c>
      <c r="P104" s="56">
        <v>1.9974592970547267E-2</v>
      </c>
      <c r="Q104" s="56">
        <v>1.5057753685842057E-2</v>
      </c>
      <c r="R104" s="9">
        <f>IF(INDEX('Pace of change parameters'!$E$29:$I$29,1,$B$6)=1,D104*(1+P104),D104)</f>
        <v>273535.76636824838</v>
      </c>
      <c r="S104" s="102">
        <f>IF(P104&lt;INDEX('Pace of change parameters'!$E$22:$I$22,1,$B$6),INDEX('Pace of change parameters'!$E$22:$I$22,1,$B$6),P104)</f>
        <v>3.6600638350738075E-2</v>
      </c>
      <c r="T104" s="131">
        <v>3.1603652370577828E-2</v>
      </c>
      <c r="U104" s="116">
        <f t="shared" si="11"/>
        <v>277994.5225922626</v>
      </c>
      <c r="V104" s="130">
        <f>IF(J104&gt;INDEX('Pace of change parameters'!$E$24:$I$24,1,$B$6),0,IF(J104&lt;INDEX('Pace of change parameters'!$E$23:$I$23,1,$B$6),1,(J104-INDEX('Pace of change parameters'!$E$24:$I$24,1,$B$6))/(INDEX('Pace of change parameters'!$E$23:$I$23,1,$B$6)-INDEX('Pace of change parameters'!$E$24:$I$24,1,$B$6))))</f>
        <v>1</v>
      </c>
      <c r="W104" s="131">
        <f>MIN(S104, S104+(INDEX('Pace of change parameters'!$E$25:$I$25,1,$B$6)-S104)*(1-V104))</f>
        <v>3.6600638350738075E-2</v>
      </c>
      <c r="X104" s="131">
        <v>3.1603652370577828E-2</v>
      </c>
      <c r="Y104" s="107">
        <f t="shared" si="12"/>
        <v>277994.5225922626</v>
      </c>
      <c r="Z104" s="96">
        <v>0</v>
      </c>
      <c r="AA104" s="98">
        <f t="shared" si="15"/>
        <v>281144.47637342871</v>
      </c>
      <c r="AB104" s="98">
        <f>IF(INDEX('Pace of change parameters'!$E$27:$I$27,1,$B$6)=1,MAX(AA104,Y104),Y104)</f>
        <v>277994.5225922626</v>
      </c>
      <c r="AC104" s="96">
        <f t="shared" si="13"/>
        <v>3.6600638350738013E-2</v>
      </c>
      <c r="AD104" s="142">
        <v>3.1603652370577828E-2</v>
      </c>
      <c r="AE104" s="55">
        <f>IF(ROUND(AB104,0)/D104 &gt; (1+'Pace of change parameters'!$I$25), ROUND(AB104,0), ROUNDUP(AB104,0))</f>
        <v>277995</v>
      </c>
      <c r="AF104" s="55">
        <v>1433.0847848491655</v>
      </c>
      <c r="AG104" s="16">
        <f t="shared" si="14"/>
        <v>3.6602418533889569E-2</v>
      </c>
      <c r="AH104" s="16">
        <f t="shared" si="14"/>
        <v>3.1605423972266511E-2</v>
      </c>
      <c r="AI104" s="55"/>
      <c r="AJ104" s="55">
        <v>281144.47637342871</v>
      </c>
      <c r="AK104" s="55">
        <v>1449.3205684819741</v>
      </c>
      <c r="AL104" s="16">
        <f t="shared" si="16"/>
        <v>-1.1202341280379446E-2</v>
      </c>
      <c r="AM104" s="57">
        <f t="shared" si="16"/>
        <v>-1.1202341280379335E-2</v>
      </c>
      <c r="AN104" s="10"/>
    </row>
    <row r="105" spans="1:40" x14ac:dyDescent="0.2">
      <c r="A105" s="188" t="s">
        <v>257</v>
      </c>
      <c r="B105" s="188" t="s">
        <v>258</v>
      </c>
      <c r="D105" s="67">
        <v>320769</v>
      </c>
      <c r="E105" s="72">
        <v>1076.4927659977509</v>
      </c>
      <c r="F105" s="54"/>
      <c r="G105" s="87">
        <v>335717.96239213547</v>
      </c>
      <c r="H105" s="80">
        <v>1112.9333026988513</v>
      </c>
      <c r="I105" s="89"/>
      <c r="J105" s="102">
        <f t="shared" si="17"/>
        <v>-4.4528336481067798E-2</v>
      </c>
      <c r="K105" s="125">
        <f t="shared" si="17"/>
        <v>-3.2742785765088045E-2</v>
      </c>
      <c r="L105" s="102">
        <v>2.7578286834521792E-2</v>
      </c>
      <c r="M105" s="96">
        <f>INDEX('Pace of change parameters'!$E$20:$I$20,1,$B$6)</f>
        <v>1.5057753685842057E-2</v>
      </c>
      <c r="N105" s="107">
        <f>IF(INDEX('Pace of change parameters'!$E$28:$I$28,1,$B$6)=1,(1+L105)*D105,D105)</f>
        <v>329615.25948962272</v>
      </c>
      <c r="O105" s="93">
        <f>IF(K105&lt;INDEX('Pace of change parameters'!$E$16:$I$16,1,$B$6),1,IF(K105&gt;INDEX('Pace of change parameters'!$E$17:$I$17,1,$B$6),0,(K105-INDEX('Pace of change parameters'!$E$17:$I$17,1,$B$6))/(INDEX('Pace of change parameters'!$E$16:$I$16,1,$B$6)-INDEX('Pace of change parameters'!$E$17:$I$17,1,$B$6))))</f>
        <v>0.50666374198701769</v>
      </c>
      <c r="P105" s="56">
        <v>3.6163172379044983E-2</v>
      </c>
      <c r="Q105" s="56">
        <v>2.353803664639198E-2</v>
      </c>
      <c r="R105" s="9">
        <f>IF(INDEX('Pace of change parameters'!$E$29:$I$29,1,$B$6)=1,D105*(1+P105),D105)</f>
        <v>332369.02464085387</v>
      </c>
      <c r="S105" s="102">
        <f>IF(P105&lt;INDEX('Pace of change parameters'!$E$22:$I$22,1,$B$6),INDEX('Pace of change parameters'!$E$22:$I$22,1,$B$6),P105)</f>
        <v>3.6600638350738075E-2</v>
      </c>
      <c r="T105" s="131">
        <v>2.397017231160592E-2</v>
      </c>
      <c r="U105" s="116">
        <f t="shared" si="11"/>
        <v>332509.35016312788</v>
      </c>
      <c r="V105" s="130">
        <f>IF(J105&gt;INDEX('Pace of change parameters'!$E$24:$I$24,1,$B$6),0,IF(J105&lt;INDEX('Pace of change parameters'!$E$23:$I$23,1,$B$6),1,(J105-INDEX('Pace of change parameters'!$E$24:$I$24,1,$B$6))/(INDEX('Pace of change parameters'!$E$23:$I$23,1,$B$6)-INDEX('Pace of change parameters'!$E$24:$I$24,1,$B$6))))</f>
        <v>1</v>
      </c>
      <c r="W105" s="131">
        <f>MIN(S105, S105+(INDEX('Pace of change parameters'!$E$25:$I$25,1,$B$6)-S105)*(1-V105))</f>
        <v>3.6600638350738075E-2</v>
      </c>
      <c r="X105" s="131">
        <v>2.397017231160592E-2</v>
      </c>
      <c r="Y105" s="107">
        <f t="shared" si="12"/>
        <v>332509.35016312788</v>
      </c>
      <c r="Z105" s="96">
        <v>0</v>
      </c>
      <c r="AA105" s="98">
        <f t="shared" si="15"/>
        <v>348687.13268814253</v>
      </c>
      <c r="AB105" s="98">
        <f>IF(INDEX('Pace of change parameters'!$E$27:$I$27,1,$B$6)=1,MAX(AA105,Y105),Y105)</f>
        <v>332509.35016312788</v>
      </c>
      <c r="AC105" s="96">
        <f t="shared" si="13"/>
        <v>3.6600638350738013E-2</v>
      </c>
      <c r="AD105" s="142">
        <v>2.397017231160592E-2</v>
      </c>
      <c r="AE105" s="55">
        <f>IF(ROUND(AB105,0)/D105 &gt; (1+'Pace of change parameters'!$I$25), ROUND(AB105,0), ROUNDUP(AB105,0))</f>
        <v>332509</v>
      </c>
      <c r="AF105" s="55">
        <v>1102.2953222706722</v>
      </c>
      <c r="AG105" s="16">
        <f t="shared" ref="AG105:AH136" si="18">AE105/D105 - 1</f>
        <v>3.65995467143021E-2</v>
      </c>
      <c r="AH105" s="16">
        <f t="shared" si="18"/>
        <v>2.3969093976220046E-2</v>
      </c>
      <c r="AI105" s="55"/>
      <c r="AJ105" s="55">
        <v>348687.13268814253</v>
      </c>
      <c r="AK105" s="55">
        <v>1155.9271938447162</v>
      </c>
      <c r="AL105" s="16">
        <f t="shared" si="16"/>
        <v>-4.6397274724249371E-2</v>
      </c>
      <c r="AM105" s="57">
        <f t="shared" si="16"/>
        <v>-4.6397274724249371E-2</v>
      </c>
      <c r="AN105" s="10"/>
    </row>
    <row r="106" spans="1:40" x14ac:dyDescent="0.2">
      <c r="A106" s="188" t="s">
        <v>259</v>
      </c>
      <c r="B106" s="188" t="s">
        <v>260</v>
      </c>
      <c r="D106" s="67">
        <v>816491</v>
      </c>
      <c r="E106" s="72">
        <v>1198.2392481364634</v>
      </c>
      <c r="F106" s="54"/>
      <c r="G106" s="87">
        <v>835495.78779903788</v>
      </c>
      <c r="H106" s="80">
        <v>1216.9355602306289</v>
      </c>
      <c r="I106" s="89"/>
      <c r="J106" s="102">
        <f t="shared" si="17"/>
        <v>-2.2746718866294424E-2</v>
      </c>
      <c r="K106" s="125">
        <f t="shared" si="17"/>
        <v>-1.5363436409584597E-2</v>
      </c>
      <c r="L106" s="102">
        <v>2.2726654113213174E-2</v>
      </c>
      <c r="M106" s="96">
        <f>INDEX('Pace of change parameters'!$E$20:$I$20,1,$B$6)</f>
        <v>1.5057753685842057E-2</v>
      </c>
      <c r="N106" s="107">
        <f>IF(INDEX('Pace of change parameters'!$E$28:$I$28,1,$B$6)=1,(1+L106)*D106,D106)</f>
        <v>835047.10854355153</v>
      </c>
      <c r="O106" s="93">
        <f>IF(K106&lt;INDEX('Pace of change parameters'!$E$16:$I$16,1,$B$6),1,IF(K106&gt;INDEX('Pace of change parameters'!$E$17:$I$17,1,$B$6),0,(K106-INDEX('Pace of change parameters'!$E$17:$I$17,1,$B$6))/(INDEX('Pace of change parameters'!$E$16:$I$16,1,$B$6)-INDEX('Pace of change parameters'!$E$17:$I$17,1,$B$6))))</f>
        <v>0</v>
      </c>
      <c r="P106" s="56">
        <v>2.2726654113213174E-2</v>
      </c>
      <c r="Q106" s="56">
        <v>1.5057753685842057E-2</v>
      </c>
      <c r="R106" s="9">
        <f>IF(INDEX('Pace of change parameters'!$E$29:$I$29,1,$B$6)=1,D106*(1+P106),D106)</f>
        <v>835047.10854355153</v>
      </c>
      <c r="S106" s="102">
        <f>IF(P106&lt;INDEX('Pace of change parameters'!$E$22:$I$22,1,$B$6),INDEX('Pace of change parameters'!$E$22:$I$22,1,$B$6),P106)</f>
        <v>3.6600638350738075E-2</v>
      </c>
      <c r="T106" s="131">
        <v>2.8827704061317405E-2</v>
      </c>
      <c r="U106" s="116">
        <f t="shared" si="11"/>
        <v>846375.09180763247</v>
      </c>
      <c r="V106" s="130">
        <f>IF(J106&gt;INDEX('Pace of change parameters'!$E$24:$I$24,1,$B$6),0,IF(J106&lt;INDEX('Pace of change parameters'!$E$23:$I$23,1,$B$6),1,(J106-INDEX('Pace of change parameters'!$E$24:$I$24,1,$B$6))/(INDEX('Pace of change parameters'!$E$23:$I$23,1,$B$6)-INDEX('Pace of change parameters'!$E$24:$I$24,1,$B$6))))</f>
        <v>1</v>
      </c>
      <c r="W106" s="131">
        <f>MIN(S106, S106+(INDEX('Pace of change parameters'!$E$25:$I$25,1,$B$6)-S106)*(1-V106))</f>
        <v>3.6600638350738075E-2</v>
      </c>
      <c r="X106" s="131">
        <v>2.8827704061317405E-2</v>
      </c>
      <c r="Y106" s="107">
        <f t="shared" si="12"/>
        <v>846375.09180763247</v>
      </c>
      <c r="Z106" s="96">
        <v>0</v>
      </c>
      <c r="AA106" s="98">
        <f t="shared" si="15"/>
        <v>867771.9492422723</v>
      </c>
      <c r="AB106" s="98">
        <f>IF(INDEX('Pace of change parameters'!$E$27:$I$27,1,$B$6)=1,MAX(AA106,Y106),Y106)</f>
        <v>846375.09180763247</v>
      </c>
      <c r="AC106" s="96">
        <f t="shared" si="13"/>
        <v>3.6600638350738013E-2</v>
      </c>
      <c r="AD106" s="142">
        <v>2.8827704061317405E-2</v>
      </c>
      <c r="AE106" s="55">
        <f>IF(ROUND(AB106,0)/D106 &gt; (1+'Pace of change parameters'!$I$25), ROUND(AB106,0), ROUNDUP(AB106,0))</f>
        <v>846375</v>
      </c>
      <c r="AF106" s="55">
        <v>1232.7816008546304</v>
      </c>
      <c r="AG106" s="16">
        <f t="shared" si="18"/>
        <v>3.6600525909042503E-2</v>
      </c>
      <c r="AH106" s="16">
        <f t="shared" si="18"/>
        <v>2.8827592462764118E-2</v>
      </c>
      <c r="AI106" s="55"/>
      <c r="AJ106" s="55">
        <v>867771.9492422723</v>
      </c>
      <c r="AK106" s="55">
        <v>1263.9471779809558</v>
      </c>
      <c r="AL106" s="16">
        <f t="shared" si="16"/>
        <v>-2.4657341437408609E-2</v>
      </c>
      <c r="AM106" s="57">
        <f t="shared" si="16"/>
        <v>-2.4657341437408498E-2</v>
      </c>
      <c r="AN106" s="10"/>
    </row>
    <row r="107" spans="1:40" x14ac:dyDescent="0.2">
      <c r="A107" s="188" t="s">
        <v>261</v>
      </c>
      <c r="B107" s="188" t="s">
        <v>262</v>
      </c>
      <c r="D107" s="67">
        <v>175070</v>
      </c>
      <c r="E107" s="72">
        <v>1304.2482699997743</v>
      </c>
      <c r="F107" s="54"/>
      <c r="G107" s="87">
        <v>176543.35198994115</v>
      </c>
      <c r="H107" s="80">
        <v>1307.4433925474252</v>
      </c>
      <c r="I107" s="89"/>
      <c r="J107" s="102">
        <f t="shared" si="17"/>
        <v>-8.345553504756742E-3</v>
      </c>
      <c r="K107" s="125">
        <f t="shared" si="17"/>
        <v>-2.4437941756129122E-3</v>
      </c>
      <c r="L107" s="102">
        <v>2.1098796095935013E-2</v>
      </c>
      <c r="M107" s="96">
        <f>INDEX('Pace of change parameters'!$E$20:$I$20,1,$B$6)</f>
        <v>1.5057753685842057E-2</v>
      </c>
      <c r="N107" s="107">
        <f>IF(INDEX('Pace of change parameters'!$E$28:$I$28,1,$B$6)=1,(1+L107)*D107,D107)</f>
        <v>178763.76623251534</v>
      </c>
      <c r="O107" s="93">
        <f>IF(K107&lt;INDEX('Pace of change parameters'!$E$16:$I$16,1,$B$6),1,IF(K107&gt;INDEX('Pace of change parameters'!$E$17:$I$17,1,$B$6),0,(K107-INDEX('Pace of change parameters'!$E$17:$I$17,1,$B$6))/(INDEX('Pace of change parameters'!$E$16:$I$16,1,$B$6)-INDEX('Pace of change parameters'!$E$17:$I$17,1,$B$6))))</f>
        <v>0</v>
      </c>
      <c r="P107" s="56">
        <v>2.1098796095935013E-2</v>
      </c>
      <c r="Q107" s="56">
        <v>1.5057753685842057E-2</v>
      </c>
      <c r="R107" s="9">
        <f>IF(INDEX('Pace of change parameters'!$E$29:$I$29,1,$B$6)=1,D107*(1+P107),D107)</f>
        <v>178763.76623251534</v>
      </c>
      <c r="S107" s="102">
        <f>IF(P107&lt;INDEX('Pace of change parameters'!$E$22:$I$22,1,$B$6),INDEX('Pace of change parameters'!$E$22:$I$22,1,$B$6),P107)</f>
        <v>3.6600638350738075E-2</v>
      </c>
      <c r="T107" s="131">
        <v>3.0467883672592233E-2</v>
      </c>
      <c r="U107" s="116">
        <f t="shared" si="11"/>
        <v>181477.67375606371</v>
      </c>
      <c r="V107" s="130">
        <f>IF(J107&gt;INDEX('Pace of change parameters'!$E$24:$I$24,1,$B$6),0,IF(J107&lt;INDEX('Pace of change parameters'!$E$23:$I$23,1,$B$6),1,(J107-INDEX('Pace of change parameters'!$E$24:$I$24,1,$B$6))/(INDEX('Pace of change parameters'!$E$23:$I$23,1,$B$6)-INDEX('Pace of change parameters'!$E$24:$I$24,1,$B$6))))</f>
        <v>1</v>
      </c>
      <c r="W107" s="131">
        <f>MIN(S107, S107+(INDEX('Pace of change parameters'!$E$25:$I$25,1,$B$6)-S107)*(1-V107))</f>
        <v>3.6600638350738075E-2</v>
      </c>
      <c r="X107" s="131">
        <v>3.0467883672592233E-2</v>
      </c>
      <c r="Y107" s="107">
        <f t="shared" si="12"/>
        <v>181477.67375606371</v>
      </c>
      <c r="Z107" s="96">
        <v>0</v>
      </c>
      <c r="AA107" s="98">
        <f t="shared" si="15"/>
        <v>183363.42435148809</v>
      </c>
      <c r="AB107" s="98">
        <f>IF(INDEX('Pace of change parameters'!$E$27:$I$27,1,$B$6)=1,MAX(AA107,Y107),Y107)</f>
        <v>181477.67375606371</v>
      </c>
      <c r="AC107" s="96">
        <f t="shared" si="13"/>
        <v>3.6600638350738013E-2</v>
      </c>
      <c r="AD107" s="142">
        <v>3.0467883672592233E-2</v>
      </c>
      <c r="AE107" s="55">
        <f>IF(ROUND(AB107,0)/D107 &gt; (1+'Pace of change parameters'!$I$25), ROUND(AB107,0), ROUNDUP(AB107,0))</f>
        <v>181478</v>
      </c>
      <c r="AF107" s="55">
        <v>1343.9883706651306</v>
      </c>
      <c r="AG107" s="16">
        <f t="shared" si="18"/>
        <v>3.6602501856400238E-2</v>
      </c>
      <c r="AH107" s="16">
        <f t="shared" si="18"/>
        <v>3.0469736153349913E-2</v>
      </c>
      <c r="AI107" s="55"/>
      <c r="AJ107" s="55">
        <v>183363.42435148809</v>
      </c>
      <c r="AK107" s="55">
        <v>1357.9514317643759</v>
      </c>
      <c r="AL107" s="16">
        <f t="shared" si="16"/>
        <v>-1.0282445139516705E-2</v>
      </c>
      <c r="AM107" s="57">
        <f t="shared" si="16"/>
        <v>-1.0282445139516705E-2</v>
      </c>
      <c r="AN107" s="10"/>
    </row>
    <row r="108" spans="1:40" x14ac:dyDescent="0.2">
      <c r="A108" s="188" t="s">
        <v>263</v>
      </c>
      <c r="B108" s="188" t="s">
        <v>264</v>
      </c>
      <c r="D108" s="67">
        <v>407331</v>
      </c>
      <c r="E108" s="72">
        <v>1378.4580200720695</v>
      </c>
      <c r="F108" s="54"/>
      <c r="G108" s="87">
        <v>385037.31196754525</v>
      </c>
      <c r="H108" s="80">
        <v>1297.7582541045185</v>
      </c>
      <c r="I108" s="89"/>
      <c r="J108" s="102">
        <f t="shared" si="17"/>
        <v>5.7900071861954672E-2</v>
      </c>
      <c r="K108" s="125">
        <f t="shared" si="17"/>
        <v>6.2183974335987324E-2</v>
      </c>
      <c r="L108" s="102">
        <v>1.916816877887384E-2</v>
      </c>
      <c r="M108" s="96">
        <f>INDEX('Pace of change parameters'!$E$20:$I$20,1,$B$6)</f>
        <v>1.5057753685842057E-2</v>
      </c>
      <c r="N108" s="107">
        <f>IF(INDEX('Pace of change parameters'!$E$28:$I$28,1,$B$6)=1,(1+L108)*D108,D108)</f>
        <v>415138.78935686743</v>
      </c>
      <c r="O108" s="93">
        <f>IF(K108&lt;INDEX('Pace of change parameters'!$E$16:$I$16,1,$B$6),1,IF(K108&gt;INDEX('Pace of change parameters'!$E$17:$I$17,1,$B$6),0,(K108-INDEX('Pace of change parameters'!$E$17:$I$17,1,$B$6))/(INDEX('Pace of change parameters'!$E$16:$I$16,1,$B$6)-INDEX('Pace of change parameters'!$E$17:$I$17,1,$B$6))))</f>
        <v>0</v>
      </c>
      <c r="P108" s="56">
        <v>1.916816877887384E-2</v>
      </c>
      <c r="Q108" s="56">
        <v>1.5057753685842057E-2</v>
      </c>
      <c r="R108" s="9">
        <f>IF(INDEX('Pace of change parameters'!$E$29:$I$29,1,$B$6)=1,D108*(1+P108),D108)</f>
        <v>415138.78935686743</v>
      </c>
      <c r="S108" s="102">
        <f>IF(P108&lt;INDEX('Pace of change parameters'!$E$22:$I$22,1,$B$6),INDEX('Pace of change parameters'!$E$22:$I$22,1,$B$6),P108)</f>
        <v>3.6600638350738075E-2</v>
      </c>
      <c r="T108" s="131">
        <v>3.2419916228668244E-2</v>
      </c>
      <c r="U108" s="116">
        <f t="shared" si="11"/>
        <v>422239.57462004444</v>
      </c>
      <c r="V108" s="130">
        <f>IF(J108&gt;INDEX('Pace of change parameters'!$E$24:$I$24,1,$B$6),0,IF(J108&lt;INDEX('Pace of change parameters'!$E$23:$I$23,1,$B$6),1,(J108-INDEX('Pace of change parameters'!$E$24:$I$24,1,$B$6))/(INDEX('Pace of change parameters'!$E$23:$I$23,1,$B$6)-INDEX('Pace of change parameters'!$E$24:$I$24,1,$B$6))))</f>
        <v>0.84199856276090668</v>
      </c>
      <c r="W108" s="131">
        <f>MIN(S108, S108+(INDEX('Pace of change parameters'!$E$25:$I$25,1,$B$6)-S108)*(1-V108))</f>
        <v>3.3124606731478025E-2</v>
      </c>
      <c r="X108" s="131">
        <v>2.8957903819651909E-2</v>
      </c>
      <c r="Y108" s="107">
        <f t="shared" si="12"/>
        <v>420823.67918453971</v>
      </c>
      <c r="Z108" s="96">
        <v>0</v>
      </c>
      <c r="AA108" s="98">
        <f t="shared" si="15"/>
        <v>399911.74535693618</v>
      </c>
      <c r="AB108" s="98">
        <f>IF(INDEX('Pace of change parameters'!$E$27:$I$27,1,$B$6)=1,MAX(AA108,Y108),Y108)</f>
        <v>420823.67918453971</v>
      </c>
      <c r="AC108" s="96">
        <f t="shared" si="13"/>
        <v>3.3124606731478101E-2</v>
      </c>
      <c r="AD108" s="142">
        <v>2.8957903819651909E-2</v>
      </c>
      <c r="AE108" s="55">
        <f>IF(ROUND(AB108,0)/D108 &gt; (1+'Pace of change parameters'!$I$25), ROUND(AB108,0), ROUNDUP(AB108,0))</f>
        <v>420824</v>
      </c>
      <c r="AF108" s="55">
        <v>1418.3763561369162</v>
      </c>
      <c r="AG108" s="16">
        <f t="shared" si="18"/>
        <v>3.3125394335319358E-2</v>
      </c>
      <c r="AH108" s="16">
        <f t="shared" si="18"/>
        <v>2.8958688247002096E-2</v>
      </c>
      <c r="AI108" s="55"/>
      <c r="AJ108" s="55">
        <v>399911.74535693618</v>
      </c>
      <c r="AK108" s="55">
        <v>1347.8921453047485</v>
      </c>
      <c r="AL108" s="16">
        <f t="shared" si="16"/>
        <v>5.2292174175576855E-2</v>
      </c>
      <c r="AM108" s="57">
        <f t="shared" si="16"/>
        <v>5.2292174175576855E-2</v>
      </c>
      <c r="AN108" s="10"/>
    </row>
    <row r="109" spans="1:40" x14ac:dyDescent="0.2">
      <c r="A109" s="188" t="s">
        <v>265</v>
      </c>
      <c r="B109" s="188" t="s">
        <v>266</v>
      </c>
      <c r="D109" s="67">
        <v>446243</v>
      </c>
      <c r="E109" s="72">
        <v>1231.404736312423</v>
      </c>
      <c r="F109" s="54"/>
      <c r="G109" s="87">
        <v>443309.20594867459</v>
      </c>
      <c r="H109" s="80">
        <v>1218.9887154407302</v>
      </c>
      <c r="I109" s="89"/>
      <c r="J109" s="102">
        <f t="shared" si="17"/>
        <v>6.617940732918326E-3</v>
      </c>
      <c r="K109" s="125">
        <f t="shared" si="17"/>
        <v>1.0185509278651361E-2</v>
      </c>
      <c r="L109" s="102">
        <v>1.8655233889220302E-2</v>
      </c>
      <c r="M109" s="96">
        <f>INDEX('Pace of change parameters'!$E$20:$I$20,1,$B$6)</f>
        <v>1.5057753685842057E-2</v>
      </c>
      <c r="N109" s="107">
        <f>IF(INDEX('Pace of change parameters'!$E$28:$I$28,1,$B$6)=1,(1+L109)*D109,D109)</f>
        <v>454567.76753642736</v>
      </c>
      <c r="O109" s="93">
        <f>IF(K109&lt;INDEX('Pace of change parameters'!$E$16:$I$16,1,$B$6),1,IF(K109&gt;INDEX('Pace of change parameters'!$E$17:$I$17,1,$B$6),0,(K109-INDEX('Pace of change parameters'!$E$17:$I$17,1,$B$6))/(INDEX('Pace of change parameters'!$E$16:$I$16,1,$B$6)-INDEX('Pace of change parameters'!$E$17:$I$17,1,$B$6))))</f>
        <v>0</v>
      </c>
      <c r="P109" s="56">
        <v>1.8655233889220302E-2</v>
      </c>
      <c r="Q109" s="56">
        <v>1.5057753685842057E-2</v>
      </c>
      <c r="R109" s="9">
        <f>IF(INDEX('Pace of change parameters'!$E$29:$I$29,1,$B$6)=1,D109*(1+P109),D109)</f>
        <v>454567.76753642736</v>
      </c>
      <c r="S109" s="102">
        <f>IF(P109&lt;INDEX('Pace of change parameters'!$E$22:$I$22,1,$B$6),INDEX('Pace of change parameters'!$E$22:$I$22,1,$B$6),P109)</f>
        <v>3.6600638350738075E-2</v>
      </c>
      <c r="T109" s="131">
        <v>3.2939782203130541E-2</v>
      </c>
      <c r="U109" s="116">
        <f t="shared" si="11"/>
        <v>462575.77865954838</v>
      </c>
      <c r="V109" s="130">
        <f>IF(J109&gt;INDEX('Pace of change parameters'!$E$24:$I$24,1,$B$6),0,IF(J109&lt;INDEX('Pace of change parameters'!$E$23:$I$23,1,$B$6),1,(J109-INDEX('Pace of change parameters'!$E$24:$I$24,1,$B$6))/(INDEX('Pace of change parameters'!$E$23:$I$23,1,$B$6)-INDEX('Pace of change parameters'!$E$24:$I$24,1,$B$6))))</f>
        <v>1</v>
      </c>
      <c r="W109" s="131">
        <f>MIN(S109, S109+(INDEX('Pace of change parameters'!$E$25:$I$25,1,$B$6)-S109)*(1-V109))</f>
        <v>3.6600638350738075E-2</v>
      </c>
      <c r="X109" s="131">
        <v>3.2939782203130541E-2</v>
      </c>
      <c r="Y109" s="107">
        <f t="shared" si="12"/>
        <v>462575.77865954838</v>
      </c>
      <c r="Z109" s="96">
        <v>0</v>
      </c>
      <c r="AA109" s="98">
        <f t="shared" si="15"/>
        <v>460434.74949948548</v>
      </c>
      <c r="AB109" s="98">
        <f>IF(INDEX('Pace of change parameters'!$E$27:$I$27,1,$B$6)=1,MAX(AA109,Y109),Y109)</f>
        <v>462575.77865954838</v>
      </c>
      <c r="AC109" s="96">
        <f t="shared" si="13"/>
        <v>3.6600638350738013E-2</v>
      </c>
      <c r="AD109" s="142">
        <v>3.2939782203130541E-2</v>
      </c>
      <c r="AE109" s="55">
        <f>IF(ROUND(AB109,0)/D109 &gt; (1+'Pace of change parameters'!$I$25), ROUND(AB109,0), ROUNDUP(AB109,0))</f>
        <v>462576</v>
      </c>
      <c r="AF109" s="55">
        <v>1271.9675487609782</v>
      </c>
      <c r="AG109" s="16">
        <f t="shared" si="18"/>
        <v>3.6601134359530496E-2</v>
      </c>
      <c r="AH109" s="16">
        <f t="shared" si="18"/>
        <v>3.2940276460219797E-2</v>
      </c>
      <c r="AI109" s="55"/>
      <c r="AJ109" s="55">
        <v>460434.74949948548</v>
      </c>
      <c r="AK109" s="55">
        <v>1266.0796489338736</v>
      </c>
      <c r="AL109" s="16">
        <f t="shared" si="16"/>
        <v>4.6504971721663679E-3</v>
      </c>
      <c r="AM109" s="57">
        <f t="shared" si="16"/>
        <v>4.65049717216659E-3</v>
      </c>
      <c r="AN109" s="10"/>
    </row>
    <row r="110" spans="1:40" x14ac:dyDescent="0.2">
      <c r="A110" s="188" t="s">
        <v>267</v>
      </c>
      <c r="B110" s="188" t="s">
        <v>268</v>
      </c>
      <c r="D110" s="67">
        <v>194906</v>
      </c>
      <c r="E110" s="72">
        <v>1267.4772709025794</v>
      </c>
      <c r="F110" s="54"/>
      <c r="G110" s="87">
        <v>197909.47641591344</v>
      </c>
      <c r="H110" s="80">
        <v>1279.3850151658044</v>
      </c>
      <c r="I110" s="89"/>
      <c r="J110" s="102">
        <f t="shared" si="17"/>
        <v>-1.5176011125417443E-2</v>
      </c>
      <c r="K110" s="125">
        <f t="shared" si="17"/>
        <v>-9.3073970087743652E-3</v>
      </c>
      <c r="L110" s="102">
        <v>2.110653227956405E-2</v>
      </c>
      <c r="M110" s="96">
        <f>INDEX('Pace of change parameters'!$E$20:$I$20,1,$B$6)</f>
        <v>1.5057753685842057E-2</v>
      </c>
      <c r="N110" s="107">
        <f>IF(INDEX('Pace of change parameters'!$E$28:$I$28,1,$B$6)=1,(1+L110)*D110,D110)</f>
        <v>199019.7897804807</v>
      </c>
      <c r="O110" s="93">
        <f>IF(K110&lt;INDEX('Pace of change parameters'!$E$16:$I$16,1,$B$6),1,IF(K110&gt;INDEX('Pace of change parameters'!$E$17:$I$17,1,$B$6),0,(K110-INDEX('Pace of change parameters'!$E$17:$I$17,1,$B$6))/(INDEX('Pace of change parameters'!$E$16:$I$16,1,$B$6)-INDEX('Pace of change parameters'!$E$17:$I$17,1,$B$6))))</f>
        <v>0</v>
      </c>
      <c r="P110" s="56">
        <v>2.110653227956405E-2</v>
      </c>
      <c r="Q110" s="56">
        <v>1.5057753685842057E-2</v>
      </c>
      <c r="R110" s="9">
        <f>IF(INDEX('Pace of change parameters'!$E$29:$I$29,1,$B$6)=1,D110*(1+P110),D110)</f>
        <v>199019.7897804807</v>
      </c>
      <c r="S110" s="102">
        <f>IF(P110&lt;INDEX('Pace of change parameters'!$E$22:$I$22,1,$B$6),INDEX('Pace of change parameters'!$E$22:$I$22,1,$B$6),P110)</f>
        <v>3.6600638350738075E-2</v>
      </c>
      <c r="T110" s="131">
        <v>3.0460076564793104E-2</v>
      </c>
      <c r="U110" s="116">
        <f t="shared" si="11"/>
        <v>202039.68401838894</v>
      </c>
      <c r="V110" s="130">
        <f>IF(J110&gt;INDEX('Pace of change parameters'!$E$24:$I$24,1,$B$6),0,IF(J110&lt;INDEX('Pace of change parameters'!$E$23:$I$23,1,$B$6),1,(J110-INDEX('Pace of change parameters'!$E$24:$I$24,1,$B$6))/(INDEX('Pace of change parameters'!$E$23:$I$23,1,$B$6)-INDEX('Pace of change parameters'!$E$24:$I$24,1,$B$6))))</f>
        <v>1</v>
      </c>
      <c r="W110" s="131">
        <f>MIN(S110, S110+(INDEX('Pace of change parameters'!$E$25:$I$25,1,$B$6)-S110)*(1-V110))</f>
        <v>3.6600638350738075E-2</v>
      </c>
      <c r="X110" s="131">
        <v>3.0460076564793104E-2</v>
      </c>
      <c r="Y110" s="107">
        <f t="shared" si="12"/>
        <v>202039.68401838894</v>
      </c>
      <c r="Z110" s="96">
        <v>0</v>
      </c>
      <c r="AA110" s="98">
        <f t="shared" si="15"/>
        <v>205554.9466926379</v>
      </c>
      <c r="AB110" s="98">
        <f>IF(INDEX('Pace of change parameters'!$E$27:$I$27,1,$B$6)=1,MAX(AA110,Y110),Y110)</f>
        <v>202039.68401838894</v>
      </c>
      <c r="AC110" s="96">
        <f t="shared" si="13"/>
        <v>3.6600638350738013E-2</v>
      </c>
      <c r="AD110" s="142">
        <v>3.0460076564793104E-2</v>
      </c>
      <c r="AE110" s="55">
        <f>IF(ROUND(AB110,0)/D110 &gt; (1+'Pace of change parameters'!$I$25), ROUND(AB110,0), ROUNDUP(AB110,0))</f>
        <v>202040</v>
      </c>
      <c r="AF110" s="55">
        <v>1306.086768280262</v>
      </c>
      <c r="AG110" s="16">
        <f t="shared" si="18"/>
        <v>3.6602259550757799E-2</v>
      </c>
      <c r="AH110" s="16">
        <f t="shared" si="18"/>
        <v>3.0461688161231182E-2</v>
      </c>
      <c r="AI110" s="55"/>
      <c r="AJ110" s="55">
        <v>205554.9466926379</v>
      </c>
      <c r="AK110" s="55">
        <v>1328.8091270531033</v>
      </c>
      <c r="AL110" s="16">
        <f t="shared" si="16"/>
        <v>-1.7099791317081392E-2</v>
      </c>
      <c r="AM110" s="57">
        <f t="shared" si="16"/>
        <v>-1.7099791317081503E-2</v>
      </c>
      <c r="AN110" s="10"/>
    </row>
    <row r="111" spans="1:40" x14ac:dyDescent="0.2">
      <c r="A111" s="188" t="s">
        <v>269</v>
      </c>
      <c r="B111" s="188" t="s">
        <v>270</v>
      </c>
      <c r="D111" s="67">
        <v>124443</v>
      </c>
      <c r="E111" s="72">
        <v>1279.8726314061232</v>
      </c>
      <c r="F111" s="54"/>
      <c r="G111" s="87">
        <v>123575.0044621837</v>
      </c>
      <c r="H111" s="80">
        <v>1262.683009974068</v>
      </c>
      <c r="I111" s="89"/>
      <c r="J111" s="102">
        <f t="shared" si="17"/>
        <v>7.0240380859700746E-3</v>
      </c>
      <c r="K111" s="125">
        <f t="shared" si="17"/>
        <v>1.3613568327341508E-2</v>
      </c>
      <c r="L111" s="102">
        <v>2.1699853091298626E-2</v>
      </c>
      <c r="M111" s="96">
        <f>INDEX('Pace of change parameters'!$E$20:$I$20,1,$B$6)</f>
        <v>1.5057753685842057E-2</v>
      </c>
      <c r="N111" s="107">
        <f>IF(INDEX('Pace of change parameters'!$E$28:$I$28,1,$B$6)=1,(1+L111)*D111,D111)</f>
        <v>127143.39481824047</v>
      </c>
      <c r="O111" s="93">
        <f>IF(K111&lt;INDEX('Pace of change parameters'!$E$16:$I$16,1,$B$6),1,IF(K111&gt;INDEX('Pace of change parameters'!$E$17:$I$17,1,$B$6),0,(K111-INDEX('Pace of change parameters'!$E$17:$I$17,1,$B$6))/(INDEX('Pace of change parameters'!$E$16:$I$16,1,$B$6)-INDEX('Pace of change parameters'!$E$17:$I$17,1,$B$6))))</f>
        <v>0</v>
      </c>
      <c r="P111" s="56">
        <v>2.1699853091298626E-2</v>
      </c>
      <c r="Q111" s="56">
        <v>1.5057753685842057E-2</v>
      </c>
      <c r="R111" s="9">
        <f>IF(INDEX('Pace of change parameters'!$E$29:$I$29,1,$B$6)=1,D111*(1+P111),D111)</f>
        <v>127143.39481824047</v>
      </c>
      <c r="S111" s="102">
        <f>IF(P111&lt;INDEX('Pace of change parameters'!$E$22:$I$22,1,$B$6),INDEX('Pace of change parameters'!$E$22:$I$22,1,$B$6),P111)</f>
        <v>3.6600638350738075E-2</v>
      </c>
      <c r="T111" s="131">
        <v>2.9861668522316087E-2</v>
      </c>
      <c r="U111" s="116">
        <f t="shared" si="11"/>
        <v>128997.69323828089</v>
      </c>
      <c r="V111" s="130">
        <f>IF(J111&gt;INDEX('Pace of change parameters'!$E$24:$I$24,1,$B$6),0,IF(J111&lt;INDEX('Pace of change parameters'!$E$23:$I$23,1,$B$6),1,(J111-INDEX('Pace of change parameters'!$E$24:$I$24,1,$B$6))/(INDEX('Pace of change parameters'!$E$23:$I$23,1,$B$6)-INDEX('Pace of change parameters'!$E$24:$I$24,1,$B$6))))</f>
        <v>1</v>
      </c>
      <c r="W111" s="131">
        <f>MIN(S111, S111+(INDEX('Pace of change parameters'!$E$25:$I$25,1,$B$6)-S111)*(1-V111))</f>
        <v>3.6600638350738075E-2</v>
      </c>
      <c r="X111" s="131">
        <v>2.9861668522316087E-2</v>
      </c>
      <c r="Y111" s="107">
        <f t="shared" si="12"/>
        <v>128997.69323828089</v>
      </c>
      <c r="Z111" s="96">
        <v>0</v>
      </c>
      <c r="AA111" s="98">
        <f t="shared" si="15"/>
        <v>128348.84875034812</v>
      </c>
      <c r="AB111" s="98">
        <f>IF(INDEX('Pace of change parameters'!$E$27:$I$27,1,$B$6)=1,MAX(AA111,Y111),Y111)</f>
        <v>128997.69323828089</v>
      </c>
      <c r="AC111" s="96">
        <f t="shared" si="13"/>
        <v>3.6600638350738013E-2</v>
      </c>
      <c r="AD111" s="142">
        <v>2.9861668522316087E-2</v>
      </c>
      <c r="AE111" s="55">
        <f>IF(ROUND(AB111,0)/D111 &gt; (1+'Pace of change parameters'!$I$25), ROUND(AB111,0), ROUNDUP(AB111,0))</f>
        <v>128998</v>
      </c>
      <c r="AF111" s="55">
        <v>1318.0948981513516</v>
      </c>
      <c r="AG111" s="16">
        <f t="shared" si="18"/>
        <v>3.660310342887918E-2</v>
      </c>
      <c r="AH111" s="16">
        <f t="shared" si="18"/>
        <v>2.9864117574915028E-2</v>
      </c>
      <c r="AI111" s="55"/>
      <c r="AJ111" s="55">
        <v>128348.84875034812</v>
      </c>
      <c r="AK111" s="55">
        <v>1311.4619042266804</v>
      </c>
      <c r="AL111" s="16">
        <f t="shared" si="16"/>
        <v>5.0577099519961699E-3</v>
      </c>
      <c r="AM111" s="57">
        <f t="shared" si="16"/>
        <v>5.0577099519961699E-3</v>
      </c>
      <c r="AN111" s="10"/>
    </row>
    <row r="112" spans="1:40" x14ac:dyDescent="0.2">
      <c r="A112" s="188" t="s">
        <v>271</v>
      </c>
      <c r="B112" s="188" t="s">
        <v>272</v>
      </c>
      <c r="D112" s="67">
        <v>146158</v>
      </c>
      <c r="E112" s="72">
        <v>1145.5479391685515</v>
      </c>
      <c r="F112" s="54"/>
      <c r="G112" s="87">
        <v>149022.46264720158</v>
      </c>
      <c r="H112" s="80">
        <v>1160.033974400736</v>
      </c>
      <c r="I112" s="89"/>
      <c r="J112" s="102">
        <f t="shared" si="17"/>
        <v>-1.9221683740275886E-2</v>
      </c>
      <c r="K112" s="125">
        <f t="shared" si="17"/>
        <v>-1.2487595666901052E-2</v>
      </c>
      <c r="L112" s="102">
        <v>2.2027206618845607E-2</v>
      </c>
      <c r="M112" s="96">
        <f>INDEX('Pace of change parameters'!$E$20:$I$20,1,$B$6)</f>
        <v>1.5057753685842057E-2</v>
      </c>
      <c r="N112" s="107">
        <f>IF(INDEX('Pace of change parameters'!$E$28:$I$28,1,$B$6)=1,(1+L112)*D112,D112)</f>
        <v>149377.45246499724</v>
      </c>
      <c r="O112" s="93">
        <f>IF(K112&lt;INDEX('Pace of change parameters'!$E$16:$I$16,1,$B$6),1,IF(K112&gt;INDEX('Pace of change parameters'!$E$17:$I$17,1,$B$6),0,(K112-INDEX('Pace of change parameters'!$E$17:$I$17,1,$B$6))/(INDEX('Pace of change parameters'!$E$16:$I$16,1,$B$6)-INDEX('Pace of change parameters'!$E$17:$I$17,1,$B$6))))</f>
        <v>0</v>
      </c>
      <c r="P112" s="56">
        <v>2.2027206618845607E-2</v>
      </c>
      <c r="Q112" s="56">
        <v>1.5057753685842057E-2</v>
      </c>
      <c r="R112" s="9">
        <f>IF(INDEX('Pace of change parameters'!$E$29:$I$29,1,$B$6)=1,D112*(1+P112),D112)</f>
        <v>149377.45246499724</v>
      </c>
      <c r="S112" s="102">
        <f>IF(P112&lt;INDEX('Pace of change parameters'!$E$22:$I$22,1,$B$6),INDEX('Pace of change parameters'!$E$22:$I$22,1,$B$6),P112)</f>
        <v>3.6600638350738075E-2</v>
      </c>
      <c r="T112" s="131">
        <v>2.9531805630317987E-2</v>
      </c>
      <c r="U112" s="116">
        <f t="shared" si="11"/>
        <v>151507.47610006717</v>
      </c>
      <c r="V112" s="130">
        <f>IF(J112&gt;INDEX('Pace of change parameters'!$E$24:$I$24,1,$B$6),0,IF(J112&lt;INDEX('Pace of change parameters'!$E$23:$I$23,1,$B$6),1,(J112-INDEX('Pace of change parameters'!$E$24:$I$24,1,$B$6))/(INDEX('Pace of change parameters'!$E$23:$I$23,1,$B$6)-INDEX('Pace of change parameters'!$E$24:$I$24,1,$B$6))))</f>
        <v>1</v>
      </c>
      <c r="W112" s="131">
        <f>MIN(S112, S112+(INDEX('Pace of change parameters'!$E$25:$I$25,1,$B$6)-S112)*(1-V112))</f>
        <v>3.6600638350738075E-2</v>
      </c>
      <c r="X112" s="131">
        <v>2.9531805630317987E-2</v>
      </c>
      <c r="Y112" s="107">
        <f t="shared" si="12"/>
        <v>151507.47610006717</v>
      </c>
      <c r="Z112" s="96">
        <v>0</v>
      </c>
      <c r="AA112" s="98">
        <f t="shared" si="15"/>
        <v>154779.37145908223</v>
      </c>
      <c r="AB112" s="98">
        <f>IF(INDEX('Pace of change parameters'!$E$27:$I$27,1,$B$6)=1,MAX(AA112,Y112),Y112)</f>
        <v>151507.47610006717</v>
      </c>
      <c r="AC112" s="96">
        <f t="shared" si="13"/>
        <v>3.6600638350738013E-2</v>
      </c>
      <c r="AD112" s="142">
        <v>2.9531805630317987E-2</v>
      </c>
      <c r="AE112" s="55">
        <f>IF(ROUND(AB112,0)/D112 &gt; (1+'Pace of change parameters'!$I$25), ROUND(AB112,0), ROUNDUP(AB112,0))</f>
        <v>151507</v>
      </c>
      <c r="AF112" s="55">
        <v>1179.3743321475886</v>
      </c>
      <c r="AG112" s="16">
        <f t="shared" si="18"/>
        <v>3.6597380916542299E-2</v>
      </c>
      <c r="AH112" s="16">
        <f t="shared" si="18"/>
        <v>2.9528570409361077E-2</v>
      </c>
      <c r="AI112" s="55"/>
      <c r="AJ112" s="55">
        <v>154779.37145908223</v>
      </c>
      <c r="AK112" s="55">
        <v>1204.847418566658</v>
      </c>
      <c r="AL112" s="16">
        <f t="shared" si="16"/>
        <v>-2.1142167901536668E-2</v>
      </c>
      <c r="AM112" s="57">
        <f t="shared" si="16"/>
        <v>-2.1142167901536779E-2</v>
      </c>
      <c r="AN112" s="10"/>
    </row>
    <row r="113" spans="1:40" x14ac:dyDescent="0.2">
      <c r="A113" s="188" t="s">
        <v>273</v>
      </c>
      <c r="B113" s="188" t="s">
        <v>274</v>
      </c>
      <c r="D113" s="67">
        <v>214894</v>
      </c>
      <c r="E113" s="72">
        <v>1272.0237464046845</v>
      </c>
      <c r="F113" s="54"/>
      <c r="G113" s="87">
        <v>213438.95663398012</v>
      </c>
      <c r="H113" s="80">
        <v>1252.6915728035729</v>
      </c>
      <c r="I113" s="89"/>
      <c r="J113" s="102">
        <f t="shared" si="17"/>
        <v>6.8171405490662362E-3</v>
      </c>
      <c r="K113" s="125">
        <f t="shared" si="17"/>
        <v>1.5432508704313674E-2</v>
      </c>
      <c r="L113" s="102">
        <v>2.3743637045031907E-2</v>
      </c>
      <c r="M113" s="96">
        <f>INDEX('Pace of change parameters'!$E$20:$I$20,1,$B$6)</f>
        <v>1.5057753685842057E-2</v>
      </c>
      <c r="N113" s="107">
        <f>IF(INDEX('Pace of change parameters'!$E$28:$I$28,1,$B$6)=1,(1+L113)*D113,D113)</f>
        <v>219996.3651391551</v>
      </c>
      <c r="O113" s="93">
        <f>IF(K113&lt;INDEX('Pace of change parameters'!$E$16:$I$16,1,$B$6),1,IF(K113&gt;INDEX('Pace of change parameters'!$E$17:$I$17,1,$B$6),0,(K113-INDEX('Pace of change parameters'!$E$17:$I$17,1,$B$6))/(INDEX('Pace of change parameters'!$E$16:$I$16,1,$B$6)-INDEX('Pace of change parameters'!$E$17:$I$17,1,$B$6))))</f>
        <v>0</v>
      </c>
      <c r="P113" s="56">
        <v>2.3743637045031907E-2</v>
      </c>
      <c r="Q113" s="56">
        <v>1.5057753685842057E-2</v>
      </c>
      <c r="R113" s="9">
        <f>IF(INDEX('Pace of change parameters'!$E$29:$I$29,1,$B$6)=1,D113*(1+P113),D113)</f>
        <v>219996.3651391551</v>
      </c>
      <c r="S113" s="102">
        <f>IF(P113&lt;INDEX('Pace of change parameters'!$E$22:$I$22,1,$B$6),INDEX('Pace of change parameters'!$E$22:$I$22,1,$B$6),P113)</f>
        <v>3.6600638350738075E-2</v>
      </c>
      <c r="T113" s="131">
        <v>2.7805670637175428E-2</v>
      </c>
      <c r="U113" s="116">
        <f t="shared" si="11"/>
        <v>222759.2575777435</v>
      </c>
      <c r="V113" s="130">
        <f>IF(J113&gt;INDEX('Pace of change parameters'!$E$24:$I$24,1,$B$6),0,IF(J113&lt;INDEX('Pace of change parameters'!$E$23:$I$23,1,$B$6),1,(J113-INDEX('Pace of change parameters'!$E$24:$I$24,1,$B$6))/(INDEX('Pace of change parameters'!$E$23:$I$23,1,$B$6)-INDEX('Pace of change parameters'!$E$24:$I$24,1,$B$6))))</f>
        <v>1</v>
      </c>
      <c r="W113" s="131">
        <f>MIN(S113, S113+(INDEX('Pace of change parameters'!$E$25:$I$25,1,$B$6)-S113)*(1-V113))</f>
        <v>3.6600638350738075E-2</v>
      </c>
      <c r="X113" s="131">
        <v>2.7805670637175428E-2</v>
      </c>
      <c r="Y113" s="107">
        <f t="shared" si="12"/>
        <v>222759.2575777435</v>
      </c>
      <c r="Z113" s="96">
        <v>0</v>
      </c>
      <c r="AA113" s="98">
        <f t="shared" si="15"/>
        <v>221684.34855958357</v>
      </c>
      <c r="AB113" s="98">
        <f>IF(INDEX('Pace of change parameters'!$E$27:$I$27,1,$B$6)=1,MAX(AA113,Y113),Y113)</f>
        <v>222759.2575777435</v>
      </c>
      <c r="AC113" s="96">
        <f t="shared" si="13"/>
        <v>3.6600638350738013E-2</v>
      </c>
      <c r="AD113" s="142">
        <v>2.7805670637175428E-2</v>
      </c>
      <c r="AE113" s="55">
        <f>IF(ROUND(AB113,0)/D113 &gt; (1+'Pace of change parameters'!$I$25), ROUND(AB113,0), ROUNDUP(AB113,0))</f>
        <v>222759</v>
      </c>
      <c r="AF113" s="55">
        <v>1307.3917079939743</v>
      </c>
      <c r="AG113" s="16">
        <f t="shared" si="18"/>
        <v>3.6599439723770777E-2</v>
      </c>
      <c r="AH113" s="16">
        <f t="shared" si="18"/>
        <v>2.7804482179877299E-2</v>
      </c>
      <c r="AI113" s="55"/>
      <c r="AJ113" s="55">
        <v>221684.34855958357</v>
      </c>
      <c r="AK113" s="55">
        <v>1301.0844863679829</v>
      </c>
      <c r="AL113" s="16">
        <f t="shared" si="16"/>
        <v>4.847664922666306E-3</v>
      </c>
      <c r="AM113" s="57">
        <f t="shared" si="16"/>
        <v>4.847664922666306E-3</v>
      </c>
      <c r="AN113" s="10"/>
    </row>
    <row r="114" spans="1:40" x14ac:dyDescent="0.2">
      <c r="A114" s="188" t="s">
        <v>275</v>
      </c>
      <c r="B114" s="188" t="s">
        <v>276</v>
      </c>
      <c r="D114" s="67">
        <v>167148</v>
      </c>
      <c r="E114" s="72">
        <v>1226.5454596145266</v>
      </c>
      <c r="F114" s="54"/>
      <c r="G114" s="87">
        <v>165425.40723026439</v>
      </c>
      <c r="H114" s="80">
        <v>1204.66681478033</v>
      </c>
      <c r="I114" s="89"/>
      <c r="J114" s="102">
        <f t="shared" si="17"/>
        <v>1.0413108836043738E-2</v>
      </c>
      <c r="K114" s="125">
        <f t="shared" si="17"/>
        <v>1.816157344567193E-2</v>
      </c>
      <c r="L114" s="102">
        <v>2.2841836267889715E-2</v>
      </c>
      <c r="M114" s="96">
        <f>INDEX('Pace of change parameters'!$E$20:$I$20,1,$B$6)</f>
        <v>1.5057753685842057E-2</v>
      </c>
      <c r="N114" s="107">
        <f>IF(INDEX('Pace of change parameters'!$E$28:$I$28,1,$B$6)=1,(1+L114)*D114,D114)</f>
        <v>170965.96724850524</v>
      </c>
      <c r="O114" s="93">
        <f>IF(K114&lt;INDEX('Pace of change parameters'!$E$16:$I$16,1,$B$6),1,IF(K114&gt;INDEX('Pace of change parameters'!$E$17:$I$17,1,$B$6),0,(K114-INDEX('Pace of change parameters'!$E$17:$I$17,1,$B$6))/(INDEX('Pace of change parameters'!$E$16:$I$16,1,$B$6)-INDEX('Pace of change parameters'!$E$17:$I$17,1,$B$6))))</f>
        <v>0</v>
      </c>
      <c r="P114" s="56">
        <v>2.2841836267889715E-2</v>
      </c>
      <c r="Q114" s="56">
        <v>1.5057753685842057E-2</v>
      </c>
      <c r="R114" s="9">
        <f>IF(INDEX('Pace of change parameters'!$E$29:$I$29,1,$B$6)=1,D114*(1+P114),D114)</f>
        <v>170965.96724850524</v>
      </c>
      <c r="S114" s="102">
        <f>IF(P114&lt;INDEX('Pace of change parameters'!$E$22:$I$22,1,$B$6),INDEX('Pace of change parameters'!$E$22:$I$22,1,$B$6),P114)</f>
        <v>3.6600638350738075E-2</v>
      </c>
      <c r="T114" s="131">
        <v>2.8711847838446047E-2</v>
      </c>
      <c r="U114" s="116">
        <f t="shared" si="11"/>
        <v>173265.72349904917</v>
      </c>
      <c r="V114" s="130">
        <f>IF(J114&gt;INDEX('Pace of change parameters'!$E$24:$I$24,1,$B$6),0,IF(J114&lt;INDEX('Pace of change parameters'!$E$23:$I$23,1,$B$6),1,(J114-INDEX('Pace of change parameters'!$E$24:$I$24,1,$B$6))/(INDEX('Pace of change parameters'!$E$23:$I$23,1,$B$6)-INDEX('Pace of change parameters'!$E$24:$I$24,1,$B$6))))</f>
        <v>1</v>
      </c>
      <c r="W114" s="131">
        <f>MIN(S114, S114+(INDEX('Pace of change parameters'!$E$25:$I$25,1,$B$6)-S114)*(1-V114))</f>
        <v>3.6600638350738075E-2</v>
      </c>
      <c r="X114" s="131">
        <v>2.8711847838446047E-2</v>
      </c>
      <c r="Y114" s="107">
        <f t="shared" si="12"/>
        <v>173265.72349904917</v>
      </c>
      <c r="Z114" s="96">
        <v>0</v>
      </c>
      <c r="AA114" s="98">
        <f t="shared" si="15"/>
        <v>171815.98062219282</v>
      </c>
      <c r="AB114" s="98">
        <f>IF(INDEX('Pace of change parameters'!$E$27:$I$27,1,$B$6)=1,MAX(AA114,Y114),Y114)</f>
        <v>173265.72349904917</v>
      </c>
      <c r="AC114" s="96">
        <f t="shared" si="13"/>
        <v>3.6600638350738013E-2</v>
      </c>
      <c r="AD114" s="142">
        <v>2.8711847838446047E-2</v>
      </c>
      <c r="AE114" s="55">
        <f>IF(ROUND(AB114,0)/D114 &gt; (1+'Pace of change parameters'!$I$25), ROUND(AB114,0), ROUNDUP(AB114,0))</f>
        <v>173266</v>
      </c>
      <c r="AF114" s="55">
        <v>1261.7638597630253</v>
      </c>
      <c r="AG114" s="16">
        <f t="shared" si="18"/>
        <v>3.6602292579031692E-2</v>
      </c>
      <c r="AH114" s="16">
        <f t="shared" si="18"/>
        <v>2.8713489477647958E-2</v>
      </c>
      <c r="AI114" s="55"/>
      <c r="AJ114" s="55">
        <v>171815.98062219282</v>
      </c>
      <c r="AK114" s="55">
        <v>1251.2044768092251</v>
      </c>
      <c r="AL114" s="16">
        <f t="shared" si="16"/>
        <v>8.4393743385002828E-3</v>
      </c>
      <c r="AM114" s="57">
        <f t="shared" si="16"/>
        <v>8.4393743385000608E-3</v>
      </c>
      <c r="AN114" s="10"/>
    </row>
    <row r="115" spans="1:40" x14ac:dyDescent="0.2">
      <c r="A115" s="188" t="s">
        <v>277</v>
      </c>
      <c r="B115" s="188" t="s">
        <v>278</v>
      </c>
      <c r="D115" s="67">
        <v>705701</v>
      </c>
      <c r="E115" s="72">
        <v>1262.133266689566</v>
      </c>
      <c r="F115" s="54"/>
      <c r="G115" s="87">
        <v>709818.24186890654</v>
      </c>
      <c r="H115" s="80">
        <v>1260.9316497263351</v>
      </c>
      <c r="I115" s="89"/>
      <c r="J115" s="102">
        <f t="shared" si="17"/>
        <v>-5.800417101237243E-3</v>
      </c>
      <c r="K115" s="125">
        <f t="shared" si="17"/>
        <v>9.5295963384822713E-4</v>
      </c>
      <c r="L115" s="102">
        <v>2.1952815337872522E-2</v>
      </c>
      <c r="M115" s="96">
        <f>INDEX('Pace of change parameters'!$E$20:$I$20,1,$B$6)</f>
        <v>1.5057753685842057E-2</v>
      </c>
      <c r="N115" s="107">
        <f>IF(INDEX('Pace of change parameters'!$E$28:$I$28,1,$B$6)=1,(1+L115)*D115,D115)</f>
        <v>721193.12373675196</v>
      </c>
      <c r="O115" s="93">
        <f>IF(K115&lt;INDEX('Pace of change parameters'!$E$16:$I$16,1,$B$6),1,IF(K115&gt;INDEX('Pace of change parameters'!$E$17:$I$17,1,$B$6),0,(K115-INDEX('Pace of change parameters'!$E$17:$I$17,1,$B$6))/(INDEX('Pace of change parameters'!$E$16:$I$16,1,$B$6)-INDEX('Pace of change parameters'!$E$17:$I$17,1,$B$6))))</f>
        <v>0</v>
      </c>
      <c r="P115" s="56">
        <v>2.1952815337872522E-2</v>
      </c>
      <c r="Q115" s="56">
        <v>1.5057753685842057E-2</v>
      </c>
      <c r="R115" s="9">
        <f>IF(INDEX('Pace of change parameters'!$E$29:$I$29,1,$B$6)=1,D115*(1+P115),D115)</f>
        <v>721193.12373675196</v>
      </c>
      <c r="S115" s="102">
        <f>IF(P115&lt;INDEX('Pace of change parameters'!$E$22:$I$22,1,$B$6),INDEX('Pace of change parameters'!$E$22:$I$22,1,$B$6),P115)</f>
        <v>3.6600638350738075E-2</v>
      </c>
      <c r="T115" s="131">
        <v>2.9606748610731204E-2</v>
      </c>
      <c r="U115" s="116">
        <f t="shared" si="11"/>
        <v>731530.10708475416</v>
      </c>
      <c r="V115" s="130">
        <f>IF(J115&gt;INDEX('Pace of change parameters'!$E$24:$I$24,1,$B$6),0,IF(J115&lt;INDEX('Pace of change parameters'!$E$23:$I$23,1,$B$6),1,(J115-INDEX('Pace of change parameters'!$E$24:$I$24,1,$B$6))/(INDEX('Pace of change parameters'!$E$23:$I$23,1,$B$6)-INDEX('Pace of change parameters'!$E$24:$I$24,1,$B$6))))</f>
        <v>1</v>
      </c>
      <c r="W115" s="131">
        <f>MIN(S115, S115+(INDEX('Pace of change parameters'!$E$25:$I$25,1,$B$6)-S115)*(1-V115))</f>
        <v>3.6600638350738075E-2</v>
      </c>
      <c r="X115" s="131">
        <v>2.9606748610731204E-2</v>
      </c>
      <c r="Y115" s="107">
        <f t="shared" si="12"/>
        <v>731530.10708475416</v>
      </c>
      <c r="Z115" s="96">
        <v>0</v>
      </c>
      <c r="AA115" s="98">
        <f t="shared" si="15"/>
        <v>737239.33543332352</v>
      </c>
      <c r="AB115" s="98">
        <f>IF(INDEX('Pace of change parameters'!$E$27:$I$27,1,$B$6)=1,MAX(AA115,Y115),Y115)</f>
        <v>731530.10708475416</v>
      </c>
      <c r="AC115" s="96">
        <f t="shared" si="13"/>
        <v>3.6600638350738013E-2</v>
      </c>
      <c r="AD115" s="142">
        <v>2.9606748610731204E-2</v>
      </c>
      <c r="AE115" s="55">
        <f>IF(ROUND(AB115,0)/D115 &gt; (1+'Pace of change parameters'!$I$25), ROUND(AB115,0), ROUNDUP(AB115,0))</f>
        <v>731530</v>
      </c>
      <c r="AF115" s="55">
        <v>1299.5007388027398</v>
      </c>
      <c r="AG115" s="16">
        <f t="shared" si="18"/>
        <v>3.6600486608351135E-2</v>
      </c>
      <c r="AH115" s="16">
        <f t="shared" si="18"/>
        <v>2.9606597892142039E-2</v>
      </c>
      <c r="AI115" s="55"/>
      <c r="AJ115" s="55">
        <v>737239.33543332352</v>
      </c>
      <c r="AK115" s="55">
        <v>1309.6428869219919</v>
      </c>
      <c r="AL115" s="16">
        <f t="shared" si="16"/>
        <v>-7.7442089141482873E-3</v>
      </c>
      <c r="AM115" s="57">
        <f t="shared" si="16"/>
        <v>-7.7442089141482873E-3</v>
      </c>
      <c r="AN115" s="10"/>
    </row>
    <row r="116" spans="1:40" x14ac:dyDescent="0.2">
      <c r="A116" s="188" t="s">
        <v>279</v>
      </c>
      <c r="B116" s="188" t="s">
        <v>280</v>
      </c>
      <c r="D116" s="67">
        <v>439353</v>
      </c>
      <c r="E116" s="72">
        <v>1129.8267644325956</v>
      </c>
      <c r="F116" s="54"/>
      <c r="G116" s="87">
        <v>444857.60697049892</v>
      </c>
      <c r="H116" s="80">
        <v>1136.7746343738092</v>
      </c>
      <c r="I116" s="89"/>
      <c r="J116" s="102">
        <f t="shared" si="17"/>
        <v>-1.2373862746746234E-2</v>
      </c>
      <c r="K116" s="125">
        <f t="shared" si="17"/>
        <v>-6.1119150015525037E-3</v>
      </c>
      <c r="L116" s="102">
        <v>2.149362893476181E-2</v>
      </c>
      <c r="M116" s="96">
        <f>INDEX('Pace of change parameters'!$E$20:$I$20,1,$B$6)</f>
        <v>1.5057753685842057E-2</v>
      </c>
      <c r="N116" s="107">
        <f>IF(INDEX('Pace of change parameters'!$E$28:$I$28,1,$B$6)=1,(1+L116)*D116,D116)</f>
        <v>448796.29035337438</v>
      </c>
      <c r="O116" s="93">
        <f>IF(K116&lt;INDEX('Pace of change parameters'!$E$16:$I$16,1,$B$6),1,IF(K116&gt;INDEX('Pace of change parameters'!$E$17:$I$17,1,$B$6),0,(K116-INDEX('Pace of change parameters'!$E$17:$I$17,1,$B$6))/(INDEX('Pace of change parameters'!$E$16:$I$16,1,$B$6)-INDEX('Pace of change parameters'!$E$17:$I$17,1,$B$6))))</f>
        <v>0</v>
      </c>
      <c r="P116" s="56">
        <v>2.149362893476181E-2</v>
      </c>
      <c r="Q116" s="56">
        <v>1.5057753685842057E-2</v>
      </c>
      <c r="R116" s="9">
        <f>IF(INDEX('Pace of change parameters'!$E$29:$I$29,1,$B$6)=1,D116*(1+P116),D116)</f>
        <v>448796.29035337438</v>
      </c>
      <c r="S116" s="102">
        <f>IF(P116&lt;INDEX('Pace of change parameters'!$E$22:$I$22,1,$B$6),INDEX('Pace of change parameters'!$E$22:$I$22,1,$B$6),P116)</f>
        <v>3.6600638350738075E-2</v>
      </c>
      <c r="T116" s="131">
        <v>3.0069582059830902E-2</v>
      </c>
      <c r="U116" s="116">
        <f t="shared" si="11"/>
        <v>455433.6002613118</v>
      </c>
      <c r="V116" s="130">
        <f>IF(J116&gt;INDEX('Pace of change parameters'!$E$24:$I$24,1,$B$6),0,IF(J116&lt;INDEX('Pace of change parameters'!$E$23:$I$23,1,$B$6),1,(J116-INDEX('Pace of change parameters'!$E$24:$I$24,1,$B$6))/(INDEX('Pace of change parameters'!$E$23:$I$23,1,$B$6)-INDEX('Pace of change parameters'!$E$24:$I$24,1,$B$6))))</f>
        <v>1</v>
      </c>
      <c r="W116" s="131">
        <f>MIN(S116, S116+(INDEX('Pace of change parameters'!$E$25:$I$25,1,$B$6)-S116)*(1-V116))</f>
        <v>3.6600638350738075E-2</v>
      </c>
      <c r="X116" s="131">
        <v>3.0069582059830902E-2</v>
      </c>
      <c r="Y116" s="107">
        <f t="shared" si="12"/>
        <v>455433.6002613118</v>
      </c>
      <c r="Z116" s="96">
        <v>0</v>
      </c>
      <c r="AA116" s="98">
        <f t="shared" si="15"/>
        <v>462042.9670303684</v>
      </c>
      <c r="AB116" s="98">
        <f>IF(INDEX('Pace of change parameters'!$E$27:$I$27,1,$B$6)=1,MAX(AA116,Y116),Y116)</f>
        <v>455433.6002613118</v>
      </c>
      <c r="AC116" s="96">
        <f t="shared" si="13"/>
        <v>3.6600638350738013E-2</v>
      </c>
      <c r="AD116" s="142">
        <v>3.0069582059830902E-2</v>
      </c>
      <c r="AE116" s="55">
        <f>IF(ROUND(AB116,0)/D116 &gt; (1+'Pace of change parameters'!$I$25), ROUND(AB116,0), ROUNDUP(AB116,0))</f>
        <v>455434</v>
      </c>
      <c r="AF116" s="55">
        <v>1163.8012045183141</v>
      </c>
      <c r="AG116" s="16">
        <f t="shared" si="18"/>
        <v>3.6601548185627442E-2</v>
      </c>
      <c r="AH116" s="16">
        <f t="shared" si="18"/>
        <v>3.0070486162345977E-2</v>
      </c>
      <c r="AI116" s="55"/>
      <c r="AJ116" s="55">
        <v>462042.9670303684</v>
      </c>
      <c r="AK116" s="55">
        <v>1180.6895435324514</v>
      </c>
      <c r="AL116" s="16">
        <f t="shared" si="16"/>
        <v>-1.4303793157691369E-2</v>
      </c>
      <c r="AM116" s="57">
        <f t="shared" si="16"/>
        <v>-1.4303793157691369E-2</v>
      </c>
      <c r="AN116" s="10"/>
    </row>
    <row r="117" spans="1:40" x14ac:dyDescent="0.2">
      <c r="A117" s="188" t="s">
        <v>281</v>
      </c>
      <c r="B117" s="188" t="s">
        <v>282</v>
      </c>
      <c r="D117" s="67">
        <v>356434</v>
      </c>
      <c r="E117" s="72">
        <v>1268.4120481655746</v>
      </c>
      <c r="F117" s="54"/>
      <c r="G117" s="87">
        <v>355896.71005550772</v>
      </c>
      <c r="H117" s="80">
        <v>1257.3870663478531</v>
      </c>
      <c r="I117" s="89"/>
      <c r="J117" s="102">
        <f t="shared" si="17"/>
        <v>1.5096794359477084E-3</v>
      </c>
      <c r="K117" s="125">
        <f t="shared" si="17"/>
        <v>8.7681686195040243E-3</v>
      </c>
      <c r="L117" s="102">
        <v>2.2414433183900684E-2</v>
      </c>
      <c r="M117" s="96">
        <f>INDEX('Pace of change parameters'!$E$20:$I$20,1,$B$6)</f>
        <v>1.5057753685842057E-2</v>
      </c>
      <c r="N117" s="107">
        <f>IF(INDEX('Pace of change parameters'!$E$28:$I$28,1,$B$6)=1,(1+L117)*D117,D117)</f>
        <v>364423.26607747044</v>
      </c>
      <c r="O117" s="93">
        <f>IF(K117&lt;INDEX('Pace of change parameters'!$E$16:$I$16,1,$B$6),1,IF(K117&gt;INDEX('Pace of change parameters'!$E$17:$I$17,1,$B$6),0,(K117-INDEX('Pace of change parameters'!$E$17:$I$17,1,$B$6))/(INDEX('Pace of change parameters'!$E$16:$I$16,1,$B$6)-INDEX('Pace of change parameters'!$E$17:$I$17,1,$B$6))))</f>
        <v>0</v>
      </c>
      <c r="P117" s="56">
        <v>2.2414433183900684E-2</v>
      </c>
      <c r="Q117" s="56">
        <v>1.5057753685842057E-2</v>
      </c>
      <c r="R117" s="9">
        <f>IF(INDEX('Pace of change parameters'!$E$29:$I$29,1,$B$6)=1,D117*(1+P117),D117)</f>
        <v>364423.26607747044</v>
      </c>
      <c r="S117" s="102">
        <f>IF(P117&lt;INDEX('Pace of change parameters'!$E$22:$I$22,1,$B$6),INDEX('Pace of change parameters'!$E$22:$I$22,1,$B$6),P117)</f>
        <v>3.6600638350738075E-2</v>
      </c>
      <c r="T117" s="131">
        <v>2.9141883450260586E-2</v>
      </c>
      <c r="U117" s="116">
        <f t="shared" si="11"/>
        <v>369479.71192990697</v>
      </c>
      <c r="V117" s="130">
        <f>IF(J117&gt;INDEX('Pace of change parameters'!$E$24:$I$24,1,$B$6),0,IF(J117&lt;INDEX('Pace of change parameters'!$E$23:$I$23,1,$B$6),1,(J117-INDEX('Pace of change parameters'!$E$24:$I$24,1,$B$6))/(INDEX('Pace of change parameters'!$E$23:$I$23,1,$B$6)-INDEX('Pace of change parameters'!$E$24:$I$24,1,$B$6))))</f>
        <v>1</v>
      </c>
      <c r="W117" s="131">
        <f>MIN(S117, S117+(INDEX('Pace of change parameters'!$E$25:$I$25,1,$B$6)-S117)*(1-V117))</f>
        <v>3.6600638350738075E-2</v>
      </c>
      <c r="X117" s="131">
        <v>2.9141883450260586E-2</v>
      </c>
      <c r="Y117" s="107">
        <f t="shared" si="12"/>
        <v>369479.71192990697</v>
      </c>
      <c r="Z117" s="96">
        <v>0</v>
      </c>
      <c r="AA117" s="98">
        <f t="shared" si="15"/>
        <v>369645.40853922826</v>
      </c>
      <c r="AB117" s="98">
        <f>IF(INDEX('Pace of change parameters'!$E$27:$I$27,1,$B$6)=1,MAX(AA117,Y117),Y117)</f>
        <v>369479.71192990697</v>
      </c>
      <c r="AC117" s="96">
        <f t="shared" si="13"/>
        <v>3.6600638350738013E-2</v>
      </c>
      <c r="AD117" s="142">
        <v>2.9141883450260586E-2</v>
      </c>
      <c r="AE117" s="55">
        <f>IF(ROUND(AB117,0)/D117 &gt; (1+'Pace of change parameters'!$I$25), ROUND(AB117,0), ROUNDUP(AB117,0))</f>
        <v>369480</v>
      </c>
      <c r="AF117" s="55">
        <v>1305.37698199499</v>
      </c>
      <c r="AG117" s="16">
        <f t="shared" si="18"/>
        <v>3.6601446551114636E-2</v>
      </c>
      <c r="AH117" s="16">
        <f t="shared" si="18"/>
        <v>2.9142685835313209E-2</v>
      </c>
      <c r="AI117" s="55"/>
      <c r="AJ117" s="55">
        <v>369645.40853922826</v>
      </c>
      <c r="AK117" s="55">
        <v>1305.961372218369</v>
      </c>
      <c r="AL117" s="16">
        <f t="shared" si="16"/>
        <v>-4.4747894984531467E-4</v>
      </c>
      <c r="AM117" s="57">
        <f t="shared" si="16"/>
        <v>-4.4747894984542569E-4</v>
      </c>
      <c r="AN117" s="10"/>
    </row>
    <row r="118" spans="1:40" x14ac:dyDescent="0.2">
      <c r="A118" s="188" t="s">
        <v>283</v>
      </c>
      <c r="B118" s="188" t="s">
        <v>284</v>
      </c>
      <c r="D118" s="67">
        <v>587176</v>
      </c>
      <c r="E118" s="72">
        <v>1210.9633531363534</v>
      </c>
      <c r="F118" s="54"/>
      <c r="G118" s="87">
        <v>594865.21404131025</v>
      </c>
      <c r="H118" s="80">
        <v>1213.3808949539509</v>
      </c>
      <c r="I118" s="89"/>
      <c r="J118" s="102">
        <f t="shared" si="17"/>
        <v>-1.2925976943705231E-2</v>
      </c>
      <c r="K118" s="125">
        <f t="shared" si="17"/>
        <v>-1.9924014195800144E-3</v>
      </c>
      <c r="L118" s="102">
        <v>2.6301298092885839E-2</v>
      </c>
      <c r="M118" s="96">
        <f>INDEX('Pace of change parameters'!$E$20:$I$20,1,$B$6)</f>
        <v>1.5057753685842057E-2</v>
      </c>
      <c r="N118" s="107">
        <f>IF(INDEX('Pace of change parameters'!$E$28:$I$28,1,$B$6)=1,(1+L118)*D118,D118)</f>
        <v>602619.49100898835</v>
      </c>
      <c r="O118" s="93">
        <f>IF(K118&lt;INDEX('Pace of change parameters'!$E$16:$I$16,1,$B$6),1,IF(K118&gt;INDEX('Pace of change parameters'!$E$17:$I$17,1,$B$6),0,(K118-INDEX('Pace of change parameters'!$E$17:$I$17,1,$B$6))/(INDEX('Pace of change parameters'!$E$16:$I$16,1,$B$6)-INDEX('Pace of change parameters'!$E$17:$I$17,1,$B$6))))</f>
        <v>0</v>
      </c>
      <c r="P118" s="56">
        <v>2.6301298092885839E-2</v>
      </c>
      <c r="Q118" s="56">
        <v>1.5057753685842057E-2</v>
      </c>
      <c r="R118" s="9">
        <f>IF(INDEX('Pace of change parameters'!$E$29:$I$29,1,$B$6)=1,D118*(1+P118),D118)</f>
        <v>602619.49100898835</v>
      </c>
      <c r="S118" s="102">
        <f>IF(P118&lt;INDEX('Pace of change parameters'!$E$22:$I$22,1,$B$6),INDEX('Pace of change parameters'!$E$22:$I$22,1,$B$6),P118)</f>
        <v>3.6600638350738075E-2</v>
      </c>
      <c r="T118" s="131">
        <v>2.5244260519662109E-2</v>
      </c>
      <c r="U118" s="116">
        <f t="shared" si="11"/>
        <v>608667.01642423298</v>
      </c>
      <c r="V118" s="130">
        <f>IF(J118&gt;INDEX('Pace of change parameters'!$E$24:$I$24,1,$B$6),0,IF(J118&lt;INDEX('Pace of change parameters'!$E$23:$I$23,1,$B$6),1,(J118-INDEX('Pace of change parameters'!$E$24:$I$24,1,$B$6))/(INDEX('Pace of change parameters'!$E$23:$I$23,1,$B$6)-INDEX('Pace of change parameters'!$E$24:$I$24,1,$B$6))))</f>
        <v>1</v>
      </c>
      <c r="W118" s="131">
        <f>MIN(S118, S118+(INDEX('Pace of change parameters'!$E$25:$I$25,1,$B$6)-S118)*(1-V118))</f>
        <v>3.6600638350738075E-2</v>
      </c>
      <c r="X118" s="131">
        <v>2.5244260519662109E-2</v>
      </c>
      <c r="Y118" s="107">
        <f t="shared" si="12"/>
        <v>608667.01642423298</v>
      </c>
      <c r="Z118" s="96">
        <v>0</v>
      </c>
      <c r="AA118" s="98">
        <f t="shared" si="15"/>
        <v>617845.54017310368</v>
      </c>
      <c r="AB118" s="98">
        <f>IF(INDEX('Pace of change parameters'!$E$27:$I$27,1,$B$6)=1,MAX(AA118,Y118),Y118)</f>
        <v>608667.01642423298</v>
      </c>
      <c r="AC118" s="96">
        <f t="shared" si="13"/>
        <v>3.6600638350738013E-2</v>
      </c>
      <c r="AD118" s="142">
        <v>2.5244260519662109E-2</v>
      </c>
      <c r="AE118" s="55">
        <f>IF(ROUND(AB118,0)/D118 &gt; (1+'Pace of change parameters'!$I$25), ROUND(AB118,0), ROUNDUP(AB118,0))</f>
        <v>608667</v>
      </c>
      <c r="AF118" s="55">
        <v>1241.5331940012354</v>
      </c>
      <c r="AG118" s="16">
        <f t="shared" si="18"/>
        <v>3.6600610379170728E-2</v>
      </c>
      <c r="AH118" s="16">
        <f t="shared" si="18"/>
        <v>2.5244232854534587E-2</v>
      </c>
      <c r="AI118" s="55"/>
      <c r="AJ118" s="55">
        <v>617845.54017310368</v>
      </c>
      <c r="AK118" s="55">
        <v>1260.2551919038358</v>
      </c>
      <c r="AL118" s="16">
        <f t="shared" si="16"/>
        <v>-1.4855719716827753E-2</v>
      </c>
      <c r="AM118" s="57">
        <f t="shared" si="16"/>
        <v>-1.4855719716827753E-2</v>
      </c>
      <c r="AN118" s="10"/>
    </row>
    <row r="119" spans="1:40" x14ac:dyDescent="0.2">
      <c r="A119" s="188" t="s">
        <v>285</v>
      </c>
      <c r="B119" s="188" t="s">
        <v>286</v>
      </c>
      <c r="D119" s="67">
        <v>1066520</v>
      </c>
      <c r="E119" s="72">
        <v>1114.1155910681819</v>
      </c>
      <c r="F119" s="54"/>
      <c r="G119" s="87">
        <v>1077700.0962426679</v>
      </c>
      <c r="H119" s="80">
        <v>1116.1747920992213</v>
      </c>
      <c r="I119" s="89"/>
      <c r="J119" s="102">
        <f t="shared" si="17"/>
        <v>-1.037403288878469E-2</v>
      </c>
      <c r="K119" s="125">
        <f t="shared" si="17"/>
        <v>-1.8448732632339038E-3</v>
      </c>
      <c r="L119" s="102">
        <v>2.380609891733565E-2</v>
      </c>
      <c r="M119" s="96">
        <f>INDEX('Pace of change parameters'!$E$20:$I$20,1,$B$6)</f>
        <v>1.5057753685842057E-2</v>
      </c>
      <c r="N119" s="107">
        <f>IF(INDEX('Pace of change parameters'!$E$28:$I$28,1,$B$6)=1,(1+L119)*D119,D119)</f>
        <v>1091909.6806173169</v>
      </c>
      <c r="O119" s="93">
        <f>IF(K119&lt;INDEX('Pace of change parameters'!$E$16:$I$16,1,$B$6),1,IF(K119&gt;INDEX('Pace of change parameters'!$E$17:$I$17,1,$B$6),0,(K119-INDEX('Pace of change parameters'!$E$17:$I$17,1,$B$6))/(INDEX('Pace of change parameters'!$E$16:$I$16,1,$B$6)-INDEX('Pace of change parameters'!$E$17:$I$17,1,$B$6))))</f>
        <v>0</v>
      </c>
      <c r="P119" s="56">
        <v>2.380609891733565E-2</v>
      </c>
      <c r="Q119" s="56">
        <v>1.5057753685842057E-2</v>
      </c>
      <c r="R119" s="9">
        <f>IF(INDEX('Pace of change parameters'!$E$29:$I$29,1,$B$6)=1,D119*(1+P119),D119)</f>
        <v>1091909.6806173169</v>
      </c>
      <c r="S119" s="102">
        <f>IF(P119&lt;INDEX('Pace of change parameters'!$E$22:$I$22,1,$B$6),INDEX('Pace of change parameters'!$E$22:$I$22,1,$B$6),P119)</f>
        <v>3.6600638350738075E-2</v>
      </c>
      <c r="T119" s="131">
        <v>2.7742964753102006E-2</v>
      </c>
      <c r="U119" s="116">
        <f t="shared" si="11"/>
        <v>1105555.3128138292</v>
      </c>
      <c r="V119" s="130">
        <f>IF(J119&gt;INDEX('Pace of change parameters'!$E$24:$I$24,1,$B$6),0,IF(J119&lt;INDEX('Pace of change parameters'!$E$23:$I$23,1,$B$6),1,(J119-INDEX('Pace of change parameters'!$E$24:$I$24,1,$B$6))/(INDEX('Pace of change parameters'!$E$23:$I$23,1,$B$6)-INDEX('Pace of change parameters'!$E$24:$I$24,1,$B$6))))</f>
        <v>1</v>
      </c>
      <c r="W119" s="131">
        <f>MIN(S119, S119+(INDEX('Pace of change parameters'!$E$25:$I$25,1,$B$6)-S119)*(1-V119))</f>
        <v>3.6600638350738075E-2</v>
      </c>
      <c r="X119" s="131">
        <v>2.7742964753102006E-2</v>
      </c>
      <c r="Y119" s="107">
        <f t="shared" si="12"/>
        <v>1105555.3128138292</v>
      </c>
      <c r="Z119" s="96">
        <v>0</v>
      </c>
      <c r="AA119" s="98">
        <f t="shared" si="15"/>
        <v>1119332.8881749285</v>
      </c>
      <c r="AB119" s="98">
        <f>IF(INDEX('Pace of change parameters'!$E$27:$I$27,1,$B$6)=1,MAX(AA119,Y119),Y119)</f>
        <v>1105555.3128138292</v>
      </c>
      <c r="AC119" s="96">
        <f t="shared" si="13"/>
        <v>3.6600638350738013E-2</v>
      </c>
      <c r="AD119" s="142">
        <v>2.7742964753102006E-2</v>
      </c>
      <c r="AE119" s="55">
        <f>IF(ROUND(AB119,0)/D119 &gt; (1+'Pace of change parameters'!$I$25), ROUND(AB119,0), ROUNDUP(AB119,0))</f>
        <v>1105555</v>
      </c>
      <c r="AF119" s="55">
        <v>1145.0241366605521</v>
      </c>
      <c r="AG119" s="16">
        <f t="shared" si="18"/>
        <v>3.6600345047443916E-2</v>
      </c>
      <c r="AH119" s="16">
        <f t="shared" si="18"/>
        <v>2.7742673956062447E-2</v>
      </c>
      <c r="AI119" s="55"/>
      <c r="AJ119" s="55">
        <v>1119332.8881749285</v>
      </c>
      <c r="AK119" s="55">
        <v>1159.2939057018959</v>
      </c>
      <c r="AL119" s="16">
        <f t="shared" si="16"/>
        <v>-1.2309017559015256E-2</v>
      </c>
      <c r="AM119" s="57">
        <f t="shared" si="16"/>
        <v>-1.2309017559015034E-2</v>
      </c>
      <c r="AN119" s="10"/>
    </row>
    <row r="120" spans="1:40" x14ac:dyDescent="0.2">
      <c r="A120" s="188" t="s">
        <v>287</v>
      </c>
      <c r="B120" s="188" t="s">
        <v>288</v>
      </c>
      <c r="D120" s="67">
        <v>243329</v>
      </c>
      <c r="E120" s="72">
        <v>1305.0177809206982</v>
      </c>
      <c r="F120" s="54"/>
      <c r="G120" s="87">
        <v>237936.32565255786</v>
      </c>
      <c r="H120" s="80">
        <v>1269.5479749768983</v>
      </c>
      <c r="I120" s="89"/>
      <c r="J120" s="102">
        <f t="shared" si="17"/>
        <v>2.266435918371168E-2</v>
      </c>
      <c r="K120" s="125">
        <f t="shared" si="17"/>
        <v>2.7938925226079325E-2</v>
      </c>
      <c r="L120" s="102">
        <v>2.0293087361601403E-2</v>
      </c>
      <c r="M120" s="96">
        <f>INDEX('Pace of change parameters'!$E$20:$I$20,1,$B$6)</f>
        <v>1.5057753685842057E-2</v>
      </c>
      <c r="N120" s="107">
        <f>IF(INDEX('Pace of change parameters'!$E$28:$I$28,1,$B$6)=1,(1+L120)*D120,D120)</f>
        <v>248266.8966546111</v>
      </c>
      <c r="O120" s="93">
        <f>IF(K120&lt;INDEX('Pace of change parameters'!$E$16:$I$16,1,$B$6),1,IF(K120&gt;INDEX('Pace of change parameters'!$E$17:$I$17,1,$B$6),0,(K120-INDEX('Pace of change parameters'!$E$17:$I$17,1,$B$6))/(INDEX('Pace of change parameters'!$E$16:$I$16,1,$B$6)-INDEX('Pace of change parameters'!$E$17:$I$17,1,$B$6))))</f>
        <v>0</v>
      </c>
      <c r="P120" s="56">
        <v>2.0293087361601403E-2</v>
      </c>
      <c r="Q120" s="56">
        <v>1.5057753685842057E-2</v>
      </c>
      <c r="R120" s="9">
        <f>IF(INDEX('Pace of change parameters'!$E$29:$I$29,1,$B$6)=1,D120*(1+P120),D120)</f>
        <v>248266.8966546111</v>
      </c>
      <c r="S120" s="102">
        <f>IF(P120&lt;INDEX('Pace of change parameters'!$E$22:$I$22,1,$B$6),INDEX('Pace of change parameters'!$E$22:$I$22,1,$B$6),P120)</f>
        <v>3.6600638350738075E-2</v>
      </c>
      <c r="T120" s="131">
        <v>3.128162727686612E-2</v>
      </c>
      <c r="U120" s="116">
        <f t="shared" si="11"/>
        <v>252234.99672924672</v>
      </c>
      <c r="V120" s="130">
        <f>IF(J120&gt;INDEX('Pace of change parameters'!$E$24:$I$24,1,$B$6),0,IF(J120&lt;INDEX('Pace of change parameters'!$E$23:$I$23,1,$B$6),1,(J120-INDEX('Pace of change parameters'!$E$24:$I$24,1,$B$6))/(INDEX('Pace of change parameters'!$E$23:$I$23,1,$B$6)-INDEX('Pace of change parameters'!$E$24:$I$24,1,$B$6))))</f>
        <v>1</v>
      </c>
      <c r="W120" s="131">
        <f>MIN(S120, S120+(INDEX('Pace of change parameters'!$E$25:$I$25,1,$B$6)-S120)*(1-V120))</f>
        <v>3.6600638350738075E-2</v>
      </c>
      <c r="X120" s="131">
        <v>3.128162727686612E-2</v>
      </c>
      <c r="Y120" s="107">
        <f t="shared" si="12"/>
        <v>252234.99672924672</v>
      </c>
      <c r="Z120" s="96">
        <v>0</v>
      </c>
      <c r="AA120" s="98">
        <f t="shared" si="15"/>
        <v>247128.07906666261</v>
      </c>
      <c r="AB120" s="98">
        <f>IF(INDEX('Pace of change parameters'!$E$27:$I$27,1,$B$6)=1,MAX(AA120,Y120),Y120)</f>
        <v>252234.99672924672</v>
      </c>
      <c r="AC120" s="96">
        <f t="shared" si="13"/>
        <v>3.6600638350738013E-2</v>
      </c>
      <c r="AD120" s="142">
        <v>3.128162727686612E-2</v>
      </c>
      <c r="AE120" s="55">
        <f>IF(ROUND(AB120,0)/D120 &gt; (1+'Pace of change parameters'!$I$25), ROUND(AB120,0), ROUNDUP(AB120,0))</f>
        <v>252235</v>
      </c>
      <c r="AF120" s="55">
        <v>1345.8408781847788</v>
      </c>
      <c r="AG120" s="16">
        <f t="shared" si="18"/>
        <v>3.6600651792429106E-2</v>
      </c>
      <c r="AH120" s="16">
        <f t="shared" si="18"/>
        <v>3.1281640649585274E-2</v>
      </c>
      <c r="AI120" s="55"/>
      <c r="AJ120" s="55">
        <v>247128.07906666261</v>
      </c>
      <c r="AK120" s="55">
        <v>1318.5920707086434</v>
      </c>
      <c r="AL120" s="16">
        <f t="shared" si="16"/>
        <v>2.0665077609249627E-2</v>
      </c>
      <c r="AM120" s="57">
        <f t="shared" si="16"/>
        <v>2.0665077609249627E-2</v>
      </c>
      <c r="AN120" s="10"/>
    </row>
    <row r="121" spans="1:40" x14ac:dyDescent="0.2">
      <c r="A121" s="188" t="s">
        <v>289</v>
      </c>
      <c r="B121" s="188" t="s">
        <v>290</v>
      </c>
      <c r="D121" s="67">
        <v>755801</v>
      </c>
      <c r="E121" s="72">
        <v>1241.3644906047161</v>
      </c>
      <c r="F121" s="54"/>
      <c r="G121" s="87">
        <v>763765.60980134911</v>
      </c>
      <c r="H121" s="80">
        <v>1242.7434715730358</v>
      </c>
      <c r="I121" s="89"/>
      <c r="J121" s="102">
        <f t="shared" si="17"/>
        <v>-1.0428081205987594E-2</v>
      </c>
      <c r="K121" s="125">
        <f t="shared" si="17"/>
        <v>-1.1096264030855396E-3</v>
      </c>
      <c r="L121" s="102">
        <v>2.4616199737528932E-2</v>
      </c>
      <c r="M121" s="96">
        <f>INDEX('Pace of change parameters'!$E$20:$I$20,1,$B$6)</f>
        <v>1.5057753685842057E-2</v>
      </c>
      <c r="N121" s="107">
        <f>IF(INDEX('Pace of change parameters'!$E$28:$I$28,1,$B$6)=1,(1+L121)*D121,D121)</f>
        <v>774405.94837782416</v>
      </c>
      <c r="O121" s="93">
        <f>IF(K121&lt;INDEX('Pace of change parameters'!$E$16:$I$16,1,$B$6),1,IF(K121&gt;INDEX('Pace of change parameters'!$E$17:$I$17,1,$B$6),0,(K121-INDEX('Pace of change parameters'!$E$17:$I$17,1,$B$6))/(INDEX('Pace of change parameters'!$E$16:$I$16,1,$B$6)-INDEX('Pace of change parameters'!$E$17:$I$17,1,$B$6))))</f>
        <v>0</v>
      </c>
      <c r="P121" s="56">
        <v>2.4616199737528932E-2</v>
      </c>
      <c r="Q121" s="56">
        <v>1.5057753685842057E-2</v>
      </c>
      <c r="R121" s="9">
        <f>IF(INDEX('Pace of change parameters'!$E$29:$I$29,1,$B$6)=1,D121*(1+P121),D121)</f>
        <v>774405.94837782416</v>
      </c>
      <c r="S121" s="102">
        <f>IF(P121&lt;INDEX('Pace of change parameters'!$E$22:$I$22,1,$B$6),INDEX('Pace of change parameters'!$E$22:$I$22,1,$B$6),P121)</f>
        <v>3.6600638350738075E-2</v>
      </c>
      <c r="T121" s="131">
        <v>2.6930391792701958E-2</v>
      </c>
      <c r="U121" s="116">
        <f t="shared" si="11"/>
        <v>783463.79906612611</v>
      </c>
      <c r="V121" s="130">
        <f>IF(J121&gt;INDEX('Pace of change parameters'!$E$24:$I$24,1,$B$6),0,IF(J121&lt;INDEX('Pace of change parameters'!$E$23:$I$23,1,$B$6),1,(J121-INDEX('Pace of change parameters'!$E$24:$I$24,1,$B$6))/(INDEX('Pace of change parameters'!$E$23:$I$23,1,$B$6)-INDEX('Pace of change parameters'!$E$24:$I$24,1,$B$6))))</f>
        <v>1</v>
      </c>
      <c r="W121" s="131">
        <f>MIN(S121, S121+(INDEX('Pace of change parameters'!$E$25:$I$25,1,$B$6)-S121)*(1-V121))</f>
        <v>3.6600638350738075E-2</v>
      </c>
      <c r="X121" s="131">
        <v>2.6930391792701958E-2</v>
      </c>
      <c r="Y121" s="107">
        <f t="shared" si="12"/>
        <v>783463.79906612611</v>
      </c>
      <c r="Z121" s="96">
        <v>0</v>
      </c>
      <c r="AA121" s="98">
        <f t="shared" si="15"/>
        <v>793270.75212131033</v>
      </c>
      <c r="AB121" s="98">
        <f>IF(INDEX('Pace of change parameters'!$E$27:$I$27,1,$B$6)=1,MAX(AA121,Y121),Y121)</f>
        <v>783463.79906612611</v>
      </c>
      <c r="AC121" s="96">
        <f t="shared" si="13"/>
        <v>3.6600638350738013E-2</v>
      </c>
      <c r="AD121" s="142">
        <v>2.6930391792701958E-2</v>
      </c>
      <c r="AE121" s="55">
        <f>IF(ROUND(AB121,0)/D121 &gt; (1+'Pace of change parameters'!$I$25), ROUND(AB121,0), ROUNDUP(AB121,0))</f>
        <v>783464</v>
      </c>
      <c r="AF121" s="55">
        <v>1274.7952496391347</v>
      </c>
      <c r="AG121" s="16">
        <f t="shared" si="18"/>
        <v>3.6600904206265827E-2</v>
      </c>
      <c r="AH121" s="16">
        <f t="shared" si="18"/>
        <v>2.6930655168115214E-2</v>
      </c>
      <c r="AI121" s="55"/>
      <c r="AJ121" s="55">
        <v>793270.75212131033</v>
      </c>
      <c r="AK121" s="55">
        <v>1290.7520785663539</v>
      </c>
      <c r="AL121" s="16">
        <f t="shared" si="16"/>
        <v>-1.2362427450004709E-2</v>
      </c>
      <c r="AM121" s="57">
        <f t="shared" si="16"/>
        <v>-1.2362427450004598E-2</v>
      </c>
      <c r="AN121" s="10"/>
    </row>
    <row r="122" spans="1:40" x14ac:dyDescent="0.2">
      <c r="A122" s="188" t="s">
        <v>291</v>
      </c>
      <c r="B122" s="188" t="s">
        <v>292</v>
      </c>
      <c r="D122" s="67">
        <v>339269</v>
      </c>
      <c r="E122" s="72">
        <v>1412.7171020818448</v>
      </c>
      <c r="F122" s="54"/>
      <c r="G122" s="87">
        <v>333895.44459025888</v>
      </c>
      <c r="H122" s="80">
        <v>1384.6018935966154</v>
      </c>
      <c r="I122" s="89"/>
      <c r="J122" s="102">
        <f t="shared" si="17"/>
        <v>1.6093527170864208E-2</v>
      </c>
      <c r="K122" s="125">
        <f t="shared" si="17"/>
        <v>2.0305626198587667E-2</v>
      </c>
      <c r="L122" s="102">
        <v>1.9265559033532442E-2</v>
      </c>
      <c r="M122" s="96">
        <f>INDEX('Pace of change parameters'!$E$20:$I$20,1,$B$6)</f>
        <v>1.5057753685842057E-2</v>
      </c>
      <c r="N122" s="107">
        <f>IF(INDEX('Pace of change parameters'!$E$28:$I$28,1,$B$6)=1,(1+L122)*D122,D122)</f>
        <v>345805.2069477475</v>
      </c>
      <c r="O122" s="93">
        <f>IF(K122&lt;INDEX('Pace of change parameters'!$E$16:$I$16,1,$B$6),1,IF(K122&gt;INDEX('Pace of change parameters'!$E$17:$I$17,1,$B$6),0,(K122-INDEX('Pace of change parameters'!$E$17:$I$17,1,$B$6))/(INDEX('Pace of change parameters'!$E$16:$I$16,1,$B$6)-INDEX('Pace of change parameters'!$E$17:$I$17,1,$B$6))))</f>
        <v>0</v>
      </c>
      <c r="P122" s="56">
        <v>1.9265559033532442E-2</v>
      </c>
      <c r="Q122" s="56">
        <v>1.5057753685842057E-2</v>
      </c>
      <c r="R122" s="9">
        <f>IF(INDEX('Pace of change parameters'!$E$29:$I$29,1,$B$6)=1,D122*(1+P122),D122)</f>
        <v>345805.2069477475</v>
      </c>
      <c r="S122" s="102">
        <f>IF(P122&lt;INDEX('Pace of change parameters'!$E$22:$I$22,1,$B$6),INDEX('Pace of change parameters'!$E$22:$I$22,1,$B$6),P122)</f>
        <v>3.6600638350738075E-2</v>
      </c>
      <c r="T122" s="131">
        <v>3.2321269082529414E-2</v>
      </c>
      <c r="U122" s="116">
        <f t="shared" si="11"/>
        <v>351686.46197261655</v>
      </c>
      <c r="V122" s="130">
        <f>IF(J122&gt;INDEX('Pace of change parameters'!$E$24:$I$24,1,$B$6),0,IF(J122&lt;INDEX('Pace of change parameters'!$E$23:$I$23,1,$B$6),1,(J122-INDEX('Pace of change parameters'!$E$24:$I$24,1,$B$6))/(INDEX('Pace of change parameters'!$E$23:$I$23,1,$B$6)-INDEX('Pace of change parameters'!$E$24:$I$24,1,$B$6))))</f>
        <v>1</v>
      </c>
      <c r="W122" s="131">
        <f>MIN(S122, S122+(INDEX('Pace of change parameters'!$E$25:$I$25,1,$B$6)-S122)*(1-V122))</f>
        <v>3.6600638350738075E-2</v>
      </c>
      <c r="X122" s="131">
        <v>3.2321269082529414E-2</v>
      </c>
      <c r="Y122" s="107">
        <f t="shared" si="12"/>
        <v>351686.46197261655</v>
      </c>
      <c r="Z122" s="96">
        <v>0</v>
      </c>
      <c r="AA122" s="98">
        <f t="shared" si="15"/>
        <v>346794.20893130411</v>
      </c>
      <c r="AB122" s="98">
        <f>IF(INDEX('Pace of change parameters'!$E$27:$I$27,1,$B$6)=1,MAX(AA122,Y122),Y122)</f>
        <v>351686.46197261655</v>
      </c>
      <c r="AC122" s="96">
        <f t="shared" si="13"/>
        <v>3.6600638350738013E-2</v>
      </c>
      <c r="AD122" s="142">
        <v>3.2321269082529414E-2</v>
      </c>
      <c r="AE122" s="55">
        <f>IF(ROUND(AB122,0)/D122 &gt; (1+'Pace of change parameters'!$I$25), ROUND(AB122,0), ROUNDUP(AB122,0))</f>
        <v>351686</v>
      </c>
      <c r="AF122" s="55">
        <v>1458.3759959617773</v>
      </c>
      <c r="AG122" s="16">
        <f t="shared" si="18"/>
        <v>3.659927668015639E-2</v>
      </c>
      <c r="AH122" s="16">
        <f t="shared" si="18"/>
        <v>3.2319913033294068E-2</v>
      </c>
      <c r="AI122" s="55"/>
      <c r="AJ122" s="55">
        <v>346794.20893130411</v>
      </c>
      <c r="AK122" s="55">
        <v>1438.0906542881073</v>
      </c>
      <c r="AL122" s="16">
        <f t="shared" si="16"/>
        <v>1.4105746124684959E-2</v>
      </c>
      <c r="AM122" s="57">
        <f t="shared" si="16"/>
        <v>1.4105746124684959E-2</v>
      </c>
      <c r="AN122" s="10"/>
    </row>
    <row r="123" spans="1:40" x14ac:dyDescent="0.2">
      <c r="A123" s="188" t="s">
        <v>293</v>
      </c>
      <c r="B123" s="188" t="s">
        <v>294</v>
      </c>
      <c r="D123" s="67">
        <v>798738</v>
      </c>
      <c r="E123" s="72">
        <v>1211.7811035702887</v>
      </c>
      <c r="F123" s="54"/>
      <c r="G123" s="87">
        <v>815044.37409263698</v>
      </c>
      <c r="H123" s="80">
        <v>1223.543780726699</v>
      </c>
      <c r="I123" s="89"/>
      <c r="J123" s="102">
        <f t="shared" si="17"/>
        <v>-2.0006731671254552E-2</v>
      </c>
      <c r="K123" s="125">
        <f t="shared" si="17"/>
        <v>-9.6136136211032452E-3</v>
      </c>
      <c r="L123" s="102">
        <v>2.582274095944781E-2</v>
      </c>
      <c r="M123" s="96">
        <f>INDEX('Pace of change parameters'!$E$20:$I$20,1,$B$6)</f>
        <v>1.5057753685842057E-2</v>
      </c>
      <c r="N123" s="107">
        <f>IF(INDEX('Pace of change parameters'!$E$28:$I$28,1,$B$6)=1,(1+L123)*D123,D123)</f>
        <v>819363.60446846741</v>
      </c>
      <c r="O123" s="93">
        <f>IF(K123&lt;INDEX('Pace of change parameters'!$E$16:$I$16,1,$B$6),1,IF(K123&gt;INDEX('Pace of change parameters'!$E$17:$I$17,1,$B$6),0,(K123-INDEX('Pace of change parameters'!$E$17:$I$17,1,$B$6))/(INDEX('Pace of change parameters'!$E$16:$I$16,1,$B$6)-INDEX('Pace of change parameters'!$E$17:$I$17,1,$B$6))))</f>
        <v>0</v>
      </c>
      <c r="P123" s="56">
        <v>2.582274095944781E-2</v>
      </c>
      <c r="Q123" s="56">
        <v>1.5057753685842057E-2</v>
      </c>
      <c r="R123" s="9">
        <f>IF(INDEX('Pace of change parameters'!$E$29:$I$29,1,$B$6)=1,D123*(1+P123),D123)</f>
        <v>819363.60446846741</v>
      </c>
      <c r="S123" s="102">
        <f>IF(P123&lt;INDEX('Pace of change parameters'!$E$22:$I$22,1,$B$6),INDEX('Pace of change parameters'!$E$22:$I$22,1,$B$6),P123)</f>
        <v>3.6600638350738075E-2</v>
      </c>
      <c r="T123" s="131">
        <v>2.5722547785870686E-2</v>
      </c>
      <c r="U123" s="116">
        <f t="shared" si="11"/>
        <v>827972.32067499182</v>
      </c>
      <c r="V123" s="130">
        <f>IF(J123&gt;INDEX('Pace of change parameters'!$E$24:$I$24,1,$B$6),0,IF(J123&lt;INDEX('Pace of change parameters'!$E$23:$I$23,1,$B$6),1,(J123-INDEX('Pace of change parameters'!$E$24:$I$24,1,$B$6))/(INDEX('Pace of change parameters'!$E$23:$I$23,1,$B$6)-INDEX('Pace of change parameters'!$E$24:$I$24,1,$B$6))))</f>
        <v>1</v>
      </c>
      <c r="W123" s="131">
        <f>MIN(S123, S123+(INDEX('Pace of change parameters'!$E$25:$I$25,1,$B$6)-S123)*(1-V123))</f>
        <v>3.6600638350738075E-2</v>
      </c>
      <c r="X123" s="131">
        <v>2.5722547785870686E-2</v>
      </c>
      <c r="Y123" s="107">
        <f t="shared" si="12"/>
        <v>827972.32067499182</v>
      </c>
      <c r="Z123" s="96">
        <v>0</v>
      </c>
      <c r="AA123" s="98">
        <f t="shared" si="15"/>
        <v>846530.47394589137</v>
      </c>
      <c r="AB123" s="98">
        <f>IF(INDEX('Pace of change parameters'!$E$27:$I$27,1,$B$6)=1,MAX(AA123,Y123),Y123)</f>
        <v>827972.32067499182</v>
      </c>
      <c r="AC123" s="96">
        <f t="shared" si="13"/>
        <v>3.6600638350738013E-2</v>
      </c>
      <c r="AD123" s="142">
        <v>2.5722547785870686E-2</v>
      </c>
      <c r="AE123" s="55">
        <f>IF(ROUND(AB123,0)/D123 &gt; (1+'Pace of change parameters'!$I$25), ROUND(AB123,0), ROUNDUP(AB123,0))</f>
        <v>827972</v>
      </c>
      <c r="AF123" s="55">
        <v>1242.9507195159208</v>
      </c>
      <c r="AG123" s="16">
        <f t="shared" si="18"/>
        <v>3.6600236873668202E-2</v>
      </c>
      <c r="AH123" s="16">
        <f t="shared" si="18"/>
        <v>2.572215052190252E-2</v>
      </c>
      <c r="AI123" s="55"/>
      <c r="AJ123" s="55">
        <v>846530.47394589137</v>
      </c>
      <c r="AK123" s="55">
        <v>1270.8106816211166</v>
      </c>
      <c r="AL123" s="16">
        <f t="shared" si="16"/>
        <v>-2.1922983893758352E-2</v>
      </c>
      <c r="AM123" s="57">
        <f t="shared" si="16"/>
        <v>-2.1922983893758352E-2</v>
      </c>
      <c r="AN123" s="10"/>
    </row>
    <row r="124" spans="1:40" x14ac:dyDescent="0.2">
      <c r="A124" s="188" t="s">
        <v>295</v>
      </c>
      <c r="B124" s="188" t="s">
        <v>296</v>
      </c>
      <c r="D124" s="67">
        <v>493311</v>
      </c>
      <c r="E124" s="72">
        <v>1208.3535947915161</v>
      </c>
      <c r="F124" s="54"/>
      <c r="G124" s="87">
        <v>501938.19932358142</v>
      </c>
      <c r="H124" s="80">
        <v>1222.5331021411096</v>
      </c>
      <c r="I124" s="89"/>
      <c r="J124" s="102">
        <f t="shared" si="17"/>
        <v>-1.7187771991068912E-2</v>
      </c>
      <c r="K124" s="125">
        <f t="shared" si="17"/>
        <v>-1.159846496161121E-2</v>
      </c>
      <c r="L124" s="102">
        <v>2.0830442787884929E-2</v>
      </c>
      <c r="M124" s="96">
        <f>INDEX('Pace of change parameters'!$E$20:$I$20,1,$B$6)</f>
        <v>1.5057753685842057E-2</v>
      </c>
      <c r="N124" s="107">
        <f>IF(INDEX('Pace of change parameters'!$E$28:$I$28,1,$B$6)=1,(1+L124)*D124,D124)</f>
        <v>503586.88656213431</v>
      </c>
      <c r="O124" s="93">
        <f>IF(K124&lt;INDEX('Pace of change parameters'!$E$16:$I$16,1,$B$6),1,IF(K124&gt;INDEX('Pace of change parameters'!$E$17:$I$17,1,$B$6),0,(K124-INDEX('Pace of change parameters'!$E$17:$I$17,1,$B$6))/(INDEX('Pace of change parameters'!$E$16:$I$16,1,$B$6)-INDEX('Pace of change parameters'!$E$17:$I$17,1,$B$6))))</f>
        <v>0</v>
      </c>
      <c r="P124" s="56">
        <v>2.0830442787884929E-2</v>
      </c>
      <c r="Q124" s="56">
        <v>1.5057753685842057E-2</v>
      </c>
      <c r="R124" s="9">
        <f>IF(INDEX('Pace of change parameters'!$E$29:$I$29,1,$B$6)=1,D124*(1+P124),D124)</f>
        <v>503586.88656213431</v>
      </c>
      <c r="S124" s="102">
        <f>IF(P124&lt;INDEX('Pace of change parameters'!$E$22:$I$22,1,$B$6),INDEX('Pace of change parameters'!$E$22:$I$22,1,$B$6),P124)</f>
        <v>3.6600638350738075E-2</v>
      </c>
      <c r="T124" s="131">
        <v>3.0738770446567809E-2</v>
      </c>
      <c r="U124" s="116">
        <f t="shared" si="11"/>
        <v>511366.4975054409</v>
      </c>
      <c r="V124" s="130">
        <f>IF(J124&gt;INDEX('Pace of change parameters'!$E$24:$I$24,1,$B$6),0,IF(J124&lt;INDEX('Pace of change parameters'!$E$23:$I$23,1,$B$6),1,(J124-INDEX('Pace of change parameters'!$E$24:$I$24,1,$B$6))/(INDEX('Pace of change parameters'!$E$23:$I$23,1,$B$6)-INDEX('Pace of change parameters'!$E$24:$I$24,1,$B$6))))</f>
        <v>1</v>
      </c>
      <c r="W124" s="131">
        <f>MIN(S124, S124+(INDEX('Pace of change parameters'!$E$25:$I$25,1,$B$6)-S124)*(1-V124))</f>
        <v>3.6600638350738075E-2</v>
      </c>
      <c r="X124" s="131">
        <v>3.0738770446567809E-2</v>
      </c>
      <c r="Y124" s="107">
        <f t="shared" si="12"/>
        <v>511366.4975054409</v>
      </c>
      <c r="Z124" s="96">
        <v>0</v>
      </c>
      <c r="AA124" s="98">
        <f t="shared" si="15"/>
        <v>521328.64819534891</v>
      </c>
      <c r="AB124" s="98">
        <f>IF(INDEX('Pace of change parameters'!$E$27:$I$27,1,$B$6)=1,MAX(AA124,Y124),Y124)</f>
        <v>511366.4975054409</v>
      </c>
      <c r="AC124" s="96">
        <f t="shared" si="13"/>
        <v>3.6600638350738013E-2</v>
      </c>
      <c r="AD124" s="142">
        <v>3.0738770446567809E-2</v>
      </c>
      <c r="AE124" s="55">
        <f>IF(ROUND(AB124,0)/D124 &gt; (1+'Pace of change parameters'!$I$25), ROUND(AB124,0), ROUNDUP(AB124,0))</f>
        <v>511366</v>
      </c>
      <c r="AF124" s="55">
        <v>1245.4956868235315</v>
      </c>
      <c r="AG124" s="16">
        <f t="shared" si="18"/>
        <v>3.659962984810794E-2</v>
      </c>
      <c r="AH124" s="16">
        <f t="shared" si="18"/>
        <v>3.0737767646914493E-2</v>
      </c>
      <c r="AI124" s="55"/>
      <c r="AJ124" s="55">
        <v>521328.64819534891</v>
      </c>
      <c r="AK124" s="55">
        <v>1269.7609593614932</v>
      </c>
      <c r="AL124" s="16">
        <f t="shared" si="16"/>
        <v>-1.9110110733097097E-2</v>
      </c>
      <c r="AM124" s="57">
        <f t="shared" si="16"/>
        <v>-1.9110110733096985E-2</v>
      </c>
      <c r="AN124" s="10"/>
    </row>
    <row r="125" spans="1:40" x14ac:dyDescent="0.2">
      <c r="A125" s="188" t="s">
        <v>297</v>
      </c>
      <c r="B125" s="188" t="s">
        <v>298</v>
      </c>
      <c r="D125" s="67">
        <v>286434</v>
      </c>
      <c r="E125" s="72">
        <v>1204.5602617691748</v>
      </c>
      <c r="F125" s="54"/>
      <c r="G125" s="87">
        <v>295905.26304364274</v>
      </c>
      <c r="H125" s="80">
        <v>1231.3970078173681</v>
      </c>
      <c r="I125" s="89"/>
      <c r="J125" s="102">
        <f t="shared" si="17"/>
        <v>-3.2007754597611959E-2</v>
      </c>
      <c r="K125" s="125">
        <f t="shared" si="17"/>
        <v>-2.179373985629629E-2</v>
      </c>
      <c r="L125" s="102">
        <v>2.5768392028945986E-2</v>
      </c>
      <c r="M125" s="96">
        <f>INDEX('Pace of change parameters'!$E$20:$I$20,1,$B$6)</f>
        <v>1.5057753685842057E-2</v>
      </c>
      <c r="N125" s="107">
        <f>IF(INDEX('Pace of change parameters'!$E$28:$I$28,1,$B$6)=1,(1+L125)*D125,D125)</f>
        <v>293814.94360241911</v>
      </c>
      <c r="O125" s="93">
        <f>IF(K125&lt;INDEX('Pace of change parameters'!$E$16:$I$16,1,$B$6),1,IF(K125&gt;INDEX('Pace of change parameters'!$E$17:$I$17,1,$B$6),0,(K125-INDEX('Pace of change parameters'!$E$17:$I$17,1,$B$6))/(INDEX('Pace of change parameters'!$E$16:$I$16,1,$B$6)-INDEX('Pace of change parameters'!$E$17:$I$17,1,$B$6))))</f>
        <v>0</v>
      </c>
      <c r="P125" s="56">
        <v>2.5768392028945986E-2</v>
      </c>
      <c r="Q125" s="56">
        <v>1.5057753685842057E-2</v>
      </c>
      <c r="R125" s="9">
        <f>IF(INDEX('Pace of change parameters'!$E$29:$I$29,1,$B$6)=1,D125*(1+P125),D125)</f>
        <v>293814.94360241911</v>
      </c>
      <c r="S125" s="102">
        <f>IF(P125&lt;INDEX('Pace of change parameters'!$E$22:$I$22,1,$B$6),INDEX('Pace of change parameters'!$E$22:$I$22,1,$B$6),P125)</f>
        <v>3.6600638350738075E-2</v>
      </c>
      <c r="T125" s="131">
        <v>2.5776894287378171E-2</v>
      </c>
      <c r="U125" s="116">
        <f t="shared" si="11"/>
        <v>296917.66724535532</v>
      </c>
      <c r="V125" s="130">
        <f>IF(J125&gt;INDEX('Pace of change parameters'!$E$24:$I$24,1,$B$6),0,IF(J125&lt;INDEX('Pace of change parameters'!$E$23:$I$23,1,$B$6),1,(J125-INDEX('Pace of change parameters'!$E$24:$I$24,1,$B$6))/(INDEX('Pace of change parameters'!$E$23:$I$23,1,$B$6)-INDEX('Pace of change parameters'!$E$24:$I$24,1,$B$6))))</f>
        <v>1</v>
      </c>
      <c r="W125" s="131">
        <f>MIN(S125, S125+(INDEX('Pace of change parameters'!$E$25:$I$25,1,$B$6)-S125)*(1-V125))</f>
        <v>3.6600638350738075E-2</v>
      </c>
      <c r="X125" s="131">
        <v>2.5776894287378171E-2</v>
      </c>
      <c r="Y125" s="107">
        <f t="shared" si="12"/>
        <v>296917.66724535532</v>
      </c>
      <c r="Z125" s="96">
        <v>0</v>
      </c>
      <c r="AA125" s="98">
        <f t="shared" si="15"/>
        <v>307336.4230582958</v>
      </c>
      <c r="AB125" s="98">
        <f>IF(INDEX('Pace of change parameters'!$E$27:$I$27,1,$B$6)=1,MAX(AA125,Y125),Y125)</f>
        <v>296917.66724535532</v>
      </c>
      <c r="AC125" s="96">
        <f t="shared" si="13"/>
        <v>3.6600638350738013E-2</v>
      </c>
      <c r="AD125" s="142">
        <v>2.5776894287378171E-2</v>
      </c>
      <c r="AE125" s="55">
        <f>IF(ROUND(AB125,0)/D125 &gt; (1+'Pace of change parameters'!$I$25), ROUND(AB125,0), ROUNDUP(AB125,0))</f>
        <v>296918</v>
      </c>
      <c r="AF125" s="55">
        <v>1235.611469043698</v>
      </c>
      <c r="AG125" s="16">
        <f t="shared" si="18"/>
        <v>3.6601800065634738E-2</v>
      </c>
      <c r="AH125" s="16">
        <f t="shared" si="18"/>
        <v>2.5778043872140888E-2</v>
      </c>
      <c r="AI125" s="55"/>
      <c r="AJ125" s="55">
        <v>307336.4230582958</v>
      </c>
      <c r="AK125" s="55">
        <v>1278.96728788991</v>
      </c>
      <c r="AL125" s="16">
        <f t="shared" si="16"/>
        <v>-3.389908346893078E-2</v>
      </c>
      <c r="AM125" s="57">
        <f t="shared" si="16"/>
        <v>-3.389908346893078E-2</v>
      </c>
      <c r="AN125" s="10"/>
    </row>
    <row r="126" spans="1:40" x14ac:dyDescent="0.2">
      <c r="A126" s="188" t="s">
        <v>299</v>
      </c>
      <c r="B126" s="188" t="s">
        <v>300</v>
      </c>
      <c r="D126" s="67">
        <v>474447</v>
      </c>
      <c r="E126" s="72">
        <v>1204.0054937678492</v>
      </c>
      <c r="F126" s="54"/>
      <c r="G126" s="87">
        <v>477775.09218189534</v>
      </c>
      <c r="H126" s="80">
        <v>1203.7504811567348</v>
      </c>
      <c r="I126" s="89"/>
      <c r="J126" s="102">
        <f t="shared" si="17"/>
        <v>-6.965813489139161E-3</v>
      </c>
      <c r="K126" s="125">
        <f t="shared" si="17"/>
        <v>2.1184839807442124E-4</v>
      </c>
      <c r="L126" s="102">
        <v>2.2394602155833443E-2</v>
      </c>
      <c r="M126" s="96">
        <f>INDEX('Pace of change parameters'!$E$20:$I$20,1,$B$6)</f>
        <v>1.5057753685842057E-2</v>
      </c>
      <c r="N126" s="107">
        <f>IF(INDEX('Pace of change parameters'!$E$28:$I$28,1,$B$6)=1,(1+L126)*D126,D126)</f>
        <v>485072.05180902872</v>
      </c>
      <c r="O126" s="93">
        <f>IF(K126&lt;INDEX('Pace of change parameters'!$E$16:$I$16,1,$B$6),1,IF(K126&gt;INDEX('Pace of change parameters'!$E$17:$I$17,1,$B$6),0,(K126-INDEX('Pace of change parameters'!$E$17:$I$17,1,$B$6))/(INDEX('Pace of change parameters'!$E$16:$I$16,1,$B$6)-INDEX('Pace of change parameters'!$E$17:$I$17,1,$B$6))))</f>
        <v>0</v>
      </c>
      <c r="P126" s="56">
        <v>2.2394602155833443E-2</v>
      </c>
      <c r="Q126" s="56">
        <v>1.5057753685842057E-2</v>
      </c>
      <c r="R126" s="9">
        <f>IF(INDEX('Pace of change parameters'!$E$29:$I$29,1,$B$6)=1,D126*(1+P126),D126)</f>
        <v>485072.05180902872</v>
      </c>
      <c r="S126" s="102">
        <f>IF(P126&lt;INDEX('Pace of change parameters'!$E$22:$I$22,1,$B$6),INDEX('Pace of change parameters'!$E$22:$I$22,1,$B$6),P126)</f>
        <v>3.6600638350738075E-2</v>
      </c>
      <c r="T126" s="131">
        <v>2.9161845352966953E-2</v>
      </c>
      <c r="U126" s="116">
        <f t="shared" si="11"/>
        <v>491812.06306359259</v>
      </c>
      <c r="V126" s="130">
        <f>IF(J126&gt;INDEX('Pace of change parameters'!$E$24:$I$24,1,$B$6),0,IF(J126&lt;INDEX('Pace of change parameters'!$E$23:$I$23,1,$B$6),1,(J126-INDEX('Pace of change parameters'!$E$24:$I$24,1,$B$6))/(INDEX('Pace of change parameters'!$E$23:$I$23,1,$B$6)-INDEX('Pace of change parameters'!$E$24:$I$24,1,$B$6))))</f>
        <v>1</v>
      </c>
      <c r="W126" s="131">
        <f>MIN(S126, S126+(INDEX('Pace of change parameters'!$E$25:$I$25,1,$B$6)-S126)*(1-V126))</f>
        <v>3.6600638350738075E-2</v>
      </c>
      <c r="X126" s="131">
        <v>2.9161845352966953E-2</v>
      </c>
      <c r="Y126" s="107">
        <f t="shared" si="12"/>
        <v>491812.06306359259</v>
      </c>
      <c r="Z126" s="96">
        <v>0</v>
      </c>
      <c r="AA126" s="98">
        <f t="shared" si="15"/>
        <v>496232.09248520294</v>
      </c>
      <c r="AB126" s="98">
        <f>IF(INDEX('Pace of change parameters'!$E$27:$I$27,1,$B$6)=1,MAX(AA126,Y126),Y126)</f>
        <v>491812.06306359259</v>
      </c>
      <c r="AC126" s="96">
        <f t="shared" si="13"/>
        <v>3.6600638350738013E-2</v>
      </c>
      <c r="AD126" s="142">
        <v>2.9161845352966953E-2</v>
      </c>
      <c r="AE126" s="55">
        <f>IF(ROUND(AB126,0)/D126 &gt; (1+'Pace of change parameters'!$I$25), ROUND(AB126,0), ROUNDUP(AB126,0))</f>
        <v>491812</v>
      </c>
      <c r="AF126" s="55">
        <v>1239.1163568930183</v>
      </c>
      <c r="AG126" s="16">
        <f t="shared" si="18"/>
        <v>3.6600505430532726E-2</v>
      </c>
      <c r="AH126" s="16">
        <f t="shared" si="18"/>
        <v>2.9161713386615995E-2</v>
      </c>
      <c r="AI126" s="55"/>
      <c r="AJ126" s="55">
        <v>496232.09248520294</v>
      </c>
      <c r="AK126" s="55">
        <v>1250.2527441657869</v>
      </c>
      <c r="AL126" s="16">
        <f t="shared" si="16"/>
        <v>-8.9073088019488988E-3</v>
      </c>
      <c r="AM126" s="57">
        <f t="shared" si="16"/>
        <v>-8.9073088019488988E-3</v>
      </c>
      <c r="AN126" s="10"/>
    </row>
    <row r="127" spans="1:40" x14ac:dyDescent="0.2">
      <c r="A127" s="188" t="s">
        <v>301</v>
      </c>
      <c r="B127" s="188" t="s">
        <v>302</v>
      </c>
      <c r="D127" s="67">
        <v>479869</v>
      </c>
      <c r="E127" s="72">
        <v>1368.7330211372325</v>
      </c>
      <c r="F127" s="54"/>
      <c r="G127" s="87">
        <v>485983.03912714717</v>
      </c>
      <c r="H127" s="80">
        <v>1374.5291027864446</v>
      </c>
      <c r="I127" s="89"/>
      <c r="J127" s="102">
        <f t="shared" si="17"/>
        <v>-1.258076647721762E-2</v>
      </c>
      <c r="K127" s="125">
        <f t="shared" si="17"/>
        <v>-4.2167762308286116E-3</v>
      </c>
      <c r="L127" s="102">
        <v>2.3655857574360395E-2</v>
      </c>
      <c r="M127" s="96">
        <f>INDEX('Pace of change parameters'!$E$20:$I$20,1,$B$6)</f>
        <v>1.5057753685842057E-2</v>
      </c>
      <c r="N127" s="107">
        <f>IF(INDEX('Pace of change parameters'!$E$28:$I$28,1,$B$6)=1,(1+L127)*D127,D127)</f>
        <v>491220.71271835075</v>
      </c>
      <c r="O127" s="93">
        <f>IF(K127&lt;INDEX('Pace of change parameters'!$E$16:$I$16,1,$B$6),1,IF(K127&gt;INDEX('Pace of change parameters'!$E$17:$I$17,1,$B$6),0,(K127-INDEX('Pace of change parameters'!$E$17:$I$17,1,$B$6))/(INDEX('Pace of change parameters'!$E$16:$I$16,1,$B$6)-INDEX('Pace of change parameters'!$E$17:$I$17,1,$B$6))))</f>
        <v>0</v>
      </c>
      <c r="P127" s="56">
        <v>2.3655857574360395E-2</v>
      </c>
      <c r="Q127" s="56">
        <v>1.5057753685842057E-2</v>
      </c>
      <c r="R127" s="9">
        <f>IF(INDEX('Pace of change parameters'!$E$29:$I$29,1,$B$6)=1,D127*(1+P127),D127)</f>
        <v>491220.71271835075</v>
      </c>
      <c r="S127" s="102">
        <f>IF(P127&lt;INDEX('Pace of change parameters'!$E$22:$I$22,1,$B$6),INDEX('Pace of change parameters'!$E$22:$I$22,1,$B$6),P127)</f>
        <v>3.6600638350738075E-2</v>
      </c>
      <c r="T127" s="131">
        <v>2.7893805958293383E-2</v>
      </c>
      <c r="U127" s="116">
        <f t="shared" si="11"/>
        <v>497432.51172473031</v>
      </c>
      <c r="V127" s="130">
        <f>IF(J127&gt;INDEX('Pace of change parameters'!$E$24:$I$24,1,$B$6),0,IF(J127&lt;INDEX('Pace of change parameters'!$E$23:$I$23,1,$B$6),1,(J127-INDEX('Pace of change parameters'!$E$24:$I$24,1,$B$6))/(INDEX('Pace of change parameters'!$E$23:$I$23,1,$B$6)-INDEX('Pace of change parameters'!$E$24:$I$24,1,$B$6))))</f>
        <v>1</v>
      </c>
      <c r="W127" s="131">
        <f>MIN(S127, S127+(INDEX('Pace of change parameters'!$E$25:$I$25,1,$B$6)-S127)*(1-V127))</f>
        <v>3.6600638350738075E-2</v>
      </c>
      <c r="X127" s="131">
        <v>2.7893805958293383E-2</v>
      </c>
      <c r="Y127" s="107">
        <f t="shared" si="12"/>
        <v>497432.51172473031</v>
      </c>
      <c r="Z127" s="96">
        <v>0</v>
      </c>
      <c r="AA127" s="98">
        <f t="shared" si="15"/>
        <v>504757.12184378487</v>
      </c>
      <c r="AB127" s="98">
        <f>IF(INDEX('Pace of change parameters'!$E$27:$I$27,1,$B$6)=1,MAX(AA127,Y127),Y127)</f>
        <v>497432.51172473031</v>
      </c>
      <c r="AC127" s="96">
        <f t="shared" si="13"/>
        <v>3.6600638350738013E-2</v>
      </c>
      <c r="AD127" s="142">
        <v>2.7893805958293383E-2</v>
      </c>
      <c r="AE127" s="55">
        <f>IF(ROUND(AB127,0)/D127 &gt; (1+'Pace of change parameters'!$I$25), ROUND(AB127,0), ROUNDUP(AB127,0))</f>
        <v>497433</v>
      </c>
      <c r="AF127" s="55">
        <v>1406.9135754498714</v>
      </c>
      <c r="AG127" s="16">
        <f t="shared" si="18"/>
        <v>3.6601655868580885E-2</v>
      </c>
      <c r="AH127" s="16">
        <f t="shared" si="18"/>
        <v>2.7894814929587897E-2</v>
      </c>
      <c r="AI127" s="55"/>
      <c r="AJ127" s="55">
        <v>504757.12184378487</v>
      </c>
      <c r="AK127" s="55">
        <v>1427.6287400052386</v>
      </c>
      <c r="AL127" s="16">
        <f t="shared" si="16"/>
        <v>-1.451019020203459E-2</v>
      </c>
      <c r="AM127" s="57">
        <f t="shared" si="16"/>
        <v>-1.4510190202034701E-2</v>
      </c>
      <c r="AN127" s="10"/>
    </row>
    <row r="128" spans="1:40" x14ac:dyDescent="0.2">
      <c r="A128" s="188" t="s">
        <v>303</v>
      </c>
      <c r="B128" s="188" t="s">
        <v>304</v>
      </c>
      <c r="D128" s="67">
        <v>240843</v>
      </c>
      <c r="E128" s="72">
        <v>1378.5692537364187</v>
      </c>
      <c r="F128" s="54"/>
      <c r="G128" s="87">
        <v>234382.56600635301</v>
      </c>
      <c r="H128" s="80">
        <v>1334.1749296708144</v>
      </c>
      <c r="I128" s="89"/>
      <c r="J128" s="102">
        <f t="shared" si="17"/>
        <v>2.756362857411454E-2</v>
      </c>
      <c r="K128" s="125">
        <f t="shared" si="17"/>
        <v>3.3274740124638491E-2</v>
      </c>
      <c r="L128" s="102">
        <v>2.0699358643744947E-2</v>
      </c>
      <c r="M128" s="96">
        <f>INDEX('Pace of change parameters'!$E$20:$I$20,1,$B$6)</f>
        <v>1.5057753685842057E-2</v>
      </c>
      <c r="N128" s="107">
        <f>IF(INDEX('Pace of change parameters'!$E$28:$I$28,1,$B$6)=1,(1+L128)*D128,D128)</f>
        <v>245828.29563383546</v>
      </c>
      <c r="O128" s="93">
        <f>IF(K128&lt;INDEX('Pace of change parameters'!$E$16:$I$16,1,$B$6),1,IF(K128&gt;INDEX('Pace of change parameters'!$E$17:$I$17,1,$B$6),0,(K128-INDEX('Pace of change parameters'!$E$17:$I$17,1,$B$6))/(INDEX('Pace of change parameters'!$E$16:$I$16,1,$B$6)-INDEX('Pace of change parameters'!$E$17:$I$17,1,$B$6))))</f>
        <v>0</v>
      </c>
      <c r="P128" s="56">
        <v>2.0699358643744947E-2</v>
      </c>
      <c r="Q128" s="56">
        <v>1.5057753685842057E-2</v>
      </c>
      <c r="R128" s="9">
        <f>IF(INDEX('Pace of change parameters'!$E$29:$I$29,1,$B$6)=1,D128*(1+P128),D128)</f>
        <v>245828.29563383546</v>
      </c>
      <c r="S128" s="102">
        <f>IF(P128&lt;INDEX('Pace of change parameters'!$E$22:$I$22,1,$B$6),INDEX('Pace of change parameters'!$E$22:$I$22,1,$B$6),P128)</f>
        <v>3.6600638350738075E-2</v>
      </c>
      <c r="T128" s="131">
        <v>3.0871143910322862E-2</v>
      </c>
      <c r="U128" s="116">
        <f t="shared" si="11"/>
        <v>249658.00754230679</v>
      </c>
      <c r="V128" s="130">
        <f>IF(J128&gt;INDEX('Pace of change parameters'!$E$24:$I$24,1,$B$6),0,IF(J128&lt;INDEX('Pace of change parameters'!$E$23:$I$23,1,$B$6),1,(J128-INDEX('Pace of change parameters'!$E$24:$I$24,1,$B$6))/(INDEX('Pace of change parameters'!$E$23:$I$23,1,$B$6)-INDEX('Pace of change parameters'!$E$24:$I$24,1,$B$6))))</f>
        <v>1</v>
      </c>
      <c r="W128" s="131">
        <f>MIN(S128, S128+(INDEX('Pace of change parameters'!$E$25:$I$25,1,$B$6)-S128)*(1-V128))</f>
        <v>3.6600638350738075E-2</v>
      </c>
      <c r="X128" s="131">
        <v>3.0871143910322862E-2</v>
      </c>
      <c r="Y128" s="107">
        <f t="shared" si="12"/>
        <v>249658.00754230679</v>
      </c>
      <c r="Z128" s="96">
        <v>0</v>
      </c>
      <c r="AA128" s="98">
        <f t="shared" si="15"/>
        <v>243437.03360556037</v>
      </c>
      <c r="AB128" s="98">
        <f>IF(INDEX('Pace of change parameters'!$E$27:$I$27,1,$B$6)=1,MAX(AA128,Y128),Y128)</f>
        <v>249658.00754230679</v>
      </c>
      <c r="AC128" s="96">
        <f t="shared" si="13"/>
        <v>3.6600638350738013E-2</v>
      </c>
      <c r="AD128" s="142">
        <v>3.0871143910322862E-2</v>
      </c>
      <c r="AE128" s="55">
        <f>IF(ROUND(AB128,0)/D128 &gt; (1+'Pace of change parameters'!$I$25), ROUND(AB128,0), ROUNDUP(AB128,0))</f>
        <v>249658</v>
      </c>
      <c r="AF128" s="55">
        <v>1421.1272206258195</v>
      </c>
      <c r="AG128" s="16">
        <f t="shared" si="18"/>
        <v>3.6600607034458221E-2</v>
      </c>
      <c r="AH128" s="16">
        <f t="shared" si="18"/>
        <v>3.0871112767134168E-2</v>
      </c>
      <c r="AI128" s="55"/>
      <c r="AJ128" s="55">
        <v>243437.03360556037</v>
      </c>
      <c r="AK128" s="55">
        <v>1385.7156388550106</v>
      </c>
      <c r="AL128" s="16">
        <f t="shared" si="16"/>
        <v>2.5554724777493876E-2</v>
      </c>
      <c r="AM128" s="57">
        <f t="shared" si="16"/>
        <v>2.5554724777493876E-2</v>
      </c>
      <c r="AN128" s="10"/>
    </row>
    <row r="129" spans="1:40" x14ac:dyDescent="0.2">
      <c r="A129" s="188" t="s">
        <v>305</v>
      </c>
      <c r="B129" s="188" t="s">
        <v>306</v>
      </c>
      <c r="D129" s="67">
        <v>254600</v>
      </c>
      <c r="E129" s="72">
        <v>1147.6814715273251</v>
      </c>
      <c r="F129" s="54"/>
      <c r="G129" s="87">
        <v>255073.31848001832</v>
      </c>
      <c r="H129" s="80">
        <v>1143.029974941488</v>
      </c>
      <c r="I129" s="89"/>
      <c r="J129" s="102">
        <f t="shared" si="17"/>
        <v>-1.8556173685230215E-3</v>
      </c>
      <c r="K129" s="125">
        <f t="shared" si="17"/>
        <v>4.0694440984150315E-3</v>
      </c>
      <c r="L129" s="102">
        <v>2.1083214218139856E-2</v>
      </c>
      <c r="M129" s="96">
        <f>INDEX('Pace of change parameters'!$E$20:$I$20,1,$B$6)</f>
        <v>1.5057753685842057E-2</v>
      </c>
      <c r="N129" s="107">
        <f>IF(INDEX('Pace of change parameters'!$E$28:$I$28,1,$B$6)=1,(1+L129)*D129,D129)</f>
        <v>259967.78633993841</v>
      </c>
      <c r="O129" s="93">
        <f>IF(K129&lt;INDEX('Pace of change parameters'!$E$16:$I$16,1,$B$6),1,IF(K129&gt;INDEX('Pace of change parameters'!$E$17:$I$17,1,$B$6),0,(K129-INDEX('Pace of change parameters'!$E$17:$I$17,1,$B$6))/(INDEX('Pace of change parameters'!$E$16:$I$16,1,$B$6)-INDEX('Pace of change parameters'!$E$17:$I$17,1,$B$6))))</f>
        <v>0</v>
      </c>
      <c r="P129" s="56">
        <v>2.1083214218139856E-2</v>
      </c>
      <c r="Q129" s="56">
        <v>1.5057753685842057E-2</v>
      </c>
      <c r="R129" s="9">
        <f>IF(INDEX('Pace of change parameters'!$E$29:$I$29,1,$B$6)=1,D129*(1+P129),D129)</f>
        <v>259967.78633993841</v>
      </c>
      <c r="S129" s="102">
        <f>IF(P129&lt;INDEX('Pace of change parameters'!$E$22:$I$22,1,$B$6),INDEX('Pace of change parameters'!$E$22:$I$22,1,$B$6),P129)</f>
        <v>3.6600638350738075E-2</v>
      </c>
      <c r="T129" s="131">
        <v>3.0483608761803227E-2</v>
      </c>
      <c r="U129" s="116">
        <f t="shared" si="11"/>
        <v>263918.52252409788</v>
      </c>
      <c r="V129" s="130">
        <f>IF(J129&gt;INDEX('Pace of change parameters'!$E$24:$I$24,1,$B$6),0,IF(J129&lt;INDEX('Pace of change parameters'!$E$23:$I$23,1,$B$6),1,(J129-INDEX('Pace of change parameters'!$E$24:$I$24,1,$B$6))/(INDEX('Pace of change parameters'!$E$23:$I$23,1,$B$6)-INDEX('Pace of change parameters'!$E$24:$I$24,1,$B$6))))</f>
        <v>1</v>
      </c>
      <c r="W129" s="131">
        <f>MIN(S129, S129+(INDEX('Pace of change parameters'!$E$25:$I$25,1,$B$6)-S129)*(1-V129))</f>
        <v>3.6600638350738075E-2</v>
      </c>
      <c r="X129" s="131">
        <v>3.0483608761803227E-2</v>
      </c>
      <c r="Y129" s="107">
        <f t="shared" si="12"/>
        <v>263918.52252409788</v>
      </c>
      <c r="Z129" s="96">
        <v>0</v>
      </c>
      <c r="AA129" s="98">
        <f t="shared" si="15"/>
        <v>264927.09360054939</v>
      </c>
      <c r="AB129" s="98">
        <f>IF(INDEX('Pace of change parameters'!$E$27:$I$27,1,$B$6)=1,MAX(AA129,Y129),Y129)</f>
        <v>263918.52252409788</v>
      </c>
      <c r="AC129" s="96">
        <f t="shared" si="13"/>
        <v>3.6600638350738013E-2</v>
      </c>
      <c r="AD129" s="142">
        <v>3.0483608761803227E-2</v>
      </c>
      <c r="AE129" s="55">
        <f>IF(ROUND(AB129,0)/D129 &gt; (1+'Pace of change parameters'!$I$25), ROUND(AB129,0), ROUNDUP(AB129,0))</f>
        <v>263919</v>
      </c>
      <c r="AF129" s="55">
        <v>1182.669084144974</v>
      </c>
      <c r="AG129" s="16">
        <f t="shared" si="18"/>
        <v>3.6602513747054255E-2</v>
      </c>
      <c r="AH129" s="16">
        <f t="shared" si="18"/>
        <v>3.0485473091316662E-2</v>
      </c>
      <c r="AI129" s="55"/>
      <c r="AJ129" s="55">
        <v>264927.09360054939</v>
      </c>
      <c r="AK129" s="55">
        <v>1187.1865350874759</v>
      </c>
      <c r="AL129" s="16">
        <f t="shared" si="16"/>
        <v>-3.8051736681540271E-3</v>
      </c>
      <c r="AM129" s="57">
        <f t="shared" si="16"/>
        <v>-3.8051736681540271E-3</v>
      </c>
      <c r="AN129" s="10"/>
    </row>
    <row r="130" spans="1:40" x14ac:dyDescent="0.2">
      <c r="A130" s="188" t="s">
        <v>307</v>
      </c>
      <c r="B130" s="188" t="s">
        <v>308</v>
      </c>
      <c r="D130" s="67">
        <v>286798</v>
      </c>
      <c r="E130" s="72">
        <v>1182.249204528368</v>
      </c>
      <c r="F130" s="54"/>
      <c r="G130" s="87">
        <v>287585.18541330897</v>
      </c>
      <c r="H130" s="80">
        <v>1174.5508263744262</v>
      </c>
      <c r="I130" s="89"/>
      <c r="J130" s="102">
        <f t="shared" si="17"/>
        <v>-2.7372251883477361E-3</v>
      </c>
      <c r="K130" s="125">
        <f t="shared" si="17"/>
        <v>6.554316749071587E-3</v>
      </c>
      <c r="L130" s="102">
        <v>2.4515092238417857E-2</v>
      </c>
      <c r="M130" s="96">
        <f>INDEX('Pace of change parameters'!$E$20:$I$20,1,$B$6)</f>
        <v>1.5057753685842057E-2</v>
      </c>
      <c r="N130" s="107">
        <f>IF(INDEX('Pace of change parameters'!$E$28:$I$28,1,$B$6)=1,(1+L130)*D130,D130)</f>
        <v>293828.87942379375</v>
      </c>
      <c r="O130" s="93">
        <f>IF(K130&lt;INDEX('Pace of change parameters'!$E$16:$I$16,1,$B$6),1,IF(K130&gt;INDEX('Pace of change parameters'!$E$17:$I$17,1,$B$6),0,(K130-INDEX('Pace of change parameters'!$E$17:$I$17,1,$B$6))/(INDEX('Pace of change parameters'!$E$16:$I$16,1,$B$6)-INDEX('Pace of change parameters'!$E$17:$I$17,1,$B$6))))</f>
        <v>0</v>
      </c>
      <c r="P130" s="56">
        <v>2.4515092238417857E-2</v>
      </c>
      <c r="Q130" s="56">
        <v>1.5057753685842057E-2</v>
      </c>
      <c r="R130" s="9">
        <f>IF(INDEX('Pace of change parameters'!$E$29:$I$29,1,$B$6)=1,D130*(1+P130),D130)</f>
        <v>293828.87942379375</v>
      </c>
      <c r="S130" s="102">
        <f>IF(P130&lt;INDEX('Pace of change parameters'!$E$22:$I$22,1,$B$6),INDEX('Pace of change parameters'!$E$22:$I$22,1,$B$6),P130)</f>
        <v>3.6600638350738075E-2</v>
      </c>
      <c r="T130" s="131">
        <v>2.7031737653257837E-2</v>
      </c>
      <c r="U130" s="116">
        <f t="shared" si="11"/>
        <v>297294.98987771495</v>
      </c>
      <c r="V130" s="130">
        <f>IF(J130&gt;INDEX('Pace of change parameters'!$E$24:$I$24,1,$B$6),0,IF(J130&lt;INDEX('Pace of change parameters'!$E$23:$I$23,1,$B$6),1,(J130-INDEX('Pace of change parameters'!$E$24:$I$24,1,$B$6))/(INDEX('Pace of change parameters'!$E$23:$I$23,1,$B$6)-INDEX('Pace of change parameters'!$E$24:$I$24,1,$B$6))))</f>
        <v>1</v>
      </c>
      <c r="W130" s="131">
        <f>MIN(S130, S130+(INDEX('Pace of change parameters'!$E$25:$I$25,1,$B$6)-S130)*(1-V130))</f>
        <v>3.6600638350738075E-2</v>
      </c>
      <c r="X130" s="131">
        <v>2.7031737653257837E-2</v>
      </c>
      <c r="Y130" s="107">
        <f t="shared" si="12"/>
        <v>297294.98987771495</v>
      </c>
      <c r="Z130" s="96">
        <v>0</v>
      </c>
      <c r="AA130" s="98">
        <f t="shared" si="15"/>
        <v>298694.93127753958</v>
      </c>
      <c r="AB130" s="98">
        <f>IF(INDEX('Pace of change parameters'!$E$27:$I$27,1,$B$6)=1,MAX(AA130,Y130),Y130)</f>
        <v>297294.98987771495</v>
      </c>
      <c r="AC130" s="96">
        <f t="shared" si="13"/>
        <v>3.6600638350738013E-2</v>
      </c>
      <c r="AD130" s="142">
        <v>2.7031737653257837E-2</v>
      </c>
      <c r="AE130" s="55">
        <f>IF(ROUND(AB130,0)/D130 &gt; (1+'Pace of change parameters'!$I$25), ROUND(AB130,0), ROUNDUP(AB130,0))</f>
        <v>297295</v>
      </c>
      <c r="AF130" s="55">
        <v>1214.207496207227</v>
      </c>
      <c r="AG130" s="16">
        <f t="shared" si="18"/>
        <v>3.6600673644864967E-2</v>
      </c>
      <c r="AH130" s="16">
        <f t="shared" si="18"/>
        <v>2.7031772621583627E-2</v>
      </c>
      <c r="AI130" s="55"/>
      <c r="AJ130" s="55">
        <v>298694.93127753958</v>
      </c>
      <c r="AK130" s="55">
        <v>1219.9250731976356</v>
      </c>
      <c r="AL130" s="16">
        <f t="shared" si="16"/>
        <v>-4.6868263600992055E-3</v>
      </c>
      <c r="AM130" s="57">
        <f t="shared" si="16"/>
        <v>-4.6868263600992055E-3</v>
      </c>
      <c r="AN130" s="10"/>
    </row>
    <row r="131" spans="1:40" x14ac:dyDescent="0.2">
      <c r="A131" s="188" t="s">
        <v>309</v>
      </c>
      <c r="B131" s="188" t="s">
        <v>310</v>
      </c>
      <c r="D131" s="67">
        <v>255214</v>
      </c>
      <c r="E131" s="72">
        <v>1336.7524670055932</v>
      </c>
      <c r="F131" s="54"/>
      <c r="G131" s="87">
        <v>256312.52500507809</v>
      </c>
      <c r="H131" s="80">
        <v>1332.28199424581</v>
      </c>
      <c r="I131" s="89"/>
      <c r="J131" s="102">
        <f t="shared" si="17"/>
        <v>-4.2858810940133996E-3</v>
      </c>
      <c r="K131" s="125">
        <f t="shared" si="17"/>
        <v>3.3555003963809948E-3</v>
      </c>
      <c r="L131" s="102">
        <v>2.2847583500868351E-2</v>
      </c>
      <c r="M131" s="96">
        <f>INDEX('Pace of change parameters'!$E$20:$I$20,1,$B$6)</f>
        <v>1.5057753685842057E-2</v>
      </c>
      <c r="N131" s="107">
        <f>IF(INDEX('Pace of change parameters'!$E$28:$I$28,1,$B$6)=1,(1+L131)*D131,D131)</f>
        <v>261045.02317559061</v>
      </c>
      <c r="O131" s="93">
        <f>IF(K131&lt;INDEX('Pace of change parameters'!$E$16:$I$16,1,$B$6),1,IF(K131&gt;INDEX('Pace of change parameters'!$E$17:$I$17,1,$B$6),0,(K131-INDEX('Pace of change parameters'!$E$17:$I$17,1,$B$6))/(INDEX('Pace of change parameters'!$E$16:$I$16,1,$B$6)-INDEX('Pace of change parameters'!$E$17:$I$17,1,$B$6))))</f>
        <v>0</v>
      </c>
      <c r="P131" s="56">
        <v>2.2847583500868351E-2</v>
      </c>
      <c r="Q131" s="56">
        <v>1.5057753685842057E-2</v>
      </c>
      <c r="R131" s="9">
        <f>IF(INDEX('Pace of change parameters'!$E$29:$I$29,1,$B$6)=1,D131*(1+P131),D131)</f>
        <v>261045.02317559061</v>
      </c>
      <c r="S131" s="102">
        <f>IF(P131&lt;INDEX('Pace of change parameters'!$E$22:$I$22,1,$B$6),INDEX('Pace of change parameters'!$E$22:$I$22,1,$B$6),P131)</f>
        <v>3.6600638350738075E-2</v>
      </c>
      <c r="T131" s="131">
        <v>2.8706067655012157E-2</v>
      </c>
      <c r="U131" s="116">
        <f t="shared" si="11"/>
        <v>264554.99531604524</v>
      </c>
      <c r="V131" s="130">
        <f>IF(J131&gt;INDEX('Pace of change parameters'!$E$24:$I$24,1,$B$6),0,IF(J131&lt;INDEX('Pace of change parameters'!$E$23:$I$23,1,$B$6),1,(J131-INDEX('Pace of change parameters'!$E$24:$I$24,1,$B$6))/(INDEX('Pace of change parameters'!$E$23:$I$23,1,$B$6)-INDEX('Pace of change parameters'!$E$24:$I$24,1,$B$6))))</f>
        <v>1</v>
      </c>
      <c r="W131" s="131">
        <f>MIN(S131, S131+(INDEX('Pace of change parameters'!$E$25:$I$25,1,$B$6)-S131)*(1-V131))</f>
        <v>3.6600638350738075E-2</v>
      </c>
      <c r="X131" s="131">
        <v>2.8706067655012157E-2</v>
      </c>
      <c r="Y131" s="107">
        <f t="shared" si="12"/>
        <v>264554.99531604524</v>
      </c>
      <c r="Z131" s="96">
        <v>0</v>
      </c>
      <c r="AA131" s="98">
        <f t="shared" si="15"/>
        <v>266214.17209629813</v>
      </c>
      <c r="AB131" s="98">
        <f>IF(INDEX('Pace of change parameters'!$E$27:$I$27,1,$B$6)=1,MAX(AA131,Y131),Y131)</f>
        <v>264554.99531604524</v>
      </c>
      <c r="AC131" s="96">
        <f t="shared" si="13"/>
        <v>3.6600638350738013E-2</v>
      </c>
      <c r="AD131" s="142">
        <v>2.8706067655012157E-2</v>
      </c>
      <c r="AE131" s="55">
        <f>IF(ROUND(AB131,0)/D131 &gt; (1+'Pace of change parameters'!$I$25), ROUND(AB131,0), ROUNDUP(AB131,0))</f>
        <v>264555</v>
      </c>
      <c r="AF131" s="55">
        <v>1375.1253981080997</v>
      </c>
      <c r="AG131" s="16">
        <f t="shared" si="18"/>
        <v>3.6600656703785761E-2</v>
      </c>
      <c r="AH131" s="16">
        <f t="shared" si="18"/>
        <v>2.8706085868286602E-2</v>
      </c>
      <c r="AI131" s="55"/>
      <c r="AJ131" s="55">
        <v>266214.17209629813</v>
      </c>
      <c r="AK131" s="55">
        <v>1383.7495771614226</v>
      </c>
      <c r="AL131" s="16">
        <f t="shared" si="16"/>
        <v>-6.2324709583754245E-3</v>
      </c>
      <c r="AM131" s="57">
        <f t="shared" si="16"/>
        <v>-6.2324709583754245E-3</v>
      </c>
      <c r="AN131" s="10"/>
    </row>
    <row r="132" spans="1:40" x14ac:dyDescent="0.2">
      <c r="A132" s="188" t="s">
        <v>311</v>
      </c>
      <c r="B132" s="188" t="s">
        <v>312</v>
      </c>
      <c r="D132" s="67">
        <v>216534</v>
      </c>
      <c r="E132" s="72">
        <v>1218.1213378441009</v>
      </c>
      <c r="F132" s="54"/>
      <c r="G132" s="87">
        <v>217550.91679655414</v>
      </c>
      <c r="H132" s="80">
        <v>1211.2762313350324</v>
      </c>
      <c r="I132" s="89"/>
      <c r="J132" s="102">
        <f t="shared" si="17"/>
        <v>-4.674385249799351E-3</v>
      </c>
      <c r="K132" s="125">
        <f t="shared" si="17"/>
        <v>5.6511523399778163E-3</v>
      </c>
      <c r="L132" s="102">
        <v>2.5587993072988313E-2</v>
      </c>
      <c r="M132" s="96">
        <f>INDEX('Pace of change parameters'!$E$20:$I$20,1,$B$6)</f>
        <v>1.5057753685842057E-2</v>
      </c>
      <c r="N132" s="107">
        <f>IF(INDEX('Pace of change parameters'!$E$28:$I$28,1,$B$6)=1,(1+L132)*D132,D132)</f>
        <v>222074.67049206645</v>
      </c>
      <c r="O132" s="93">
        <f>IF(K132&lt;INDEX('Pace of change parameters'!$E$16:$I$16,1,$B$6),1,IF(K132&gt;INDEX('Pace of change parameters'!$E$17:$I$17,1,$B$6),0,(K132-INDEX('Pace of change parameters'!$E$17:$I$17,1,$B$6))/(INDEX('Pace of change parameters'!$E$16:$I$16,1,$B$6)-INDEX('Pace of change parameters'!$E$17:$I$17,1,$B$6))))</f>
        <v>0</v>
      </c>
      <c r="P132" s="56">
        <v>2.5587993072988313E-2</v>
      </c>
      <c r="Q132" s="56">
        <v>1.5057753685842057E-2</v>
      </c>
      <c r="R132" s="9">
        <f>IF(INDEX('Pace of change parameters'!$E$29:$I$29,1,$B$6)=1,D132*(1+P132),D132)</f>
        <v>222074.67049206645</v>
      </c>
      <c r="S132" s="102">
        <f>IF(P132&lt;INDEX('Pace of change parameters'!$E$22:$I$22,1,$B$6),INDEX('Pace of change parameters'!$E$22:$I$22,1,$B$6),P132)</f>
        <v>3.6600638350738075E-2</v>
      </c>
      <c r="T132" s="131">
        <v>2.5957326470696263E-2</v>
      </c>
      <c r="U132" s="116">
        <f t="shared" si="11"/>
        <v>224459.2826246387</v>
      </c>
      <c r="V132" s="130">
        <f>IF(J132&gt;INDEX('Pace of change parameters'!$E$24:$I$24,1,$B$6),0,IF(J132&lt;INDEX('Pace of change parameters'!$E$23:$I$23,1,$B$6),1,(J132-INDEX('Pace of change parameters'!$E$24:$I$24,1,$B$6))/(INDEX('Pace of change parameters'!$E$23:$I$23,1,$B$6)-INDEX('Pace of change parameters'!$E$24:$I$24,1,$B$6))))</f>
        <v>1</v>
      </c>
      <c r="W132" s="131">
        <f>MIN(S132, S132+(INDEX('Pace of change parameters'!$E$25:$I$25,1,$B$6)-S132)*(1-V132))</f>
        <v>3.6600638350738075E-2</v>
      </c>
      <c r="X132" s="131">
        <v>2.5957326470696263E-2</v>
      </c>
      <c r="Y132" s="107">
        <f t="shared" si="12"/>
        <v>224459.2826246387</v>
      </c>
      <c r="Z132" s="96">
        <v>0</v>
      </c>
      <c r="AA132" s="98">
        <f t="shared" si="15"/>
        <v>225955.15846382416</v>
      </c>
      <c r="AB132" s="98">
        <f>IF(INDEX('Pace of change parameters'!$E$27:$I$27,1,$B$6)=1,MAX(AA132,Y132),Y132)</f>
        <v>224459.2826246387</v>
      </c>
      <c r="AC132" s="96">
        <f t="shared" si="13"/>
        <v>3.6600638350738013E-2</v>
      </c>
      <c r="AD132" s="142">
        <v>2.5957326470696263E-2</v>
      </c>
      <c r="AE132" s="55">
        <f>IF(ROUND(AB132,0)/D132 &gt; (1+'Pace of change parameters'!$I$25), ROUND(AB132,0), ROUNDUP(AB132,0))</f>
        <v>224459</v>
      </c>
      <c r="AF132" s="55">
        <v>1249.738937498867</v>
      </c>
      <c r="AG132" s="16">
        <f t="shared" si="18"/>
        <v>3.6599333130131972E-2</v>
      </c>
      <c r="AH132" s="16">
        <f t="shared" si="18"/>
        <v>2.5956034651461568E-2</v>
      </c>
      <c r="AI132" s="55"/>
      <c r="AJ132" s="55">
        <v>225955.15846382416</v>
      </c>
      <c r="AK132" s="55">
        <v>1258.0692227131358</v>
      </c>
      <c r="AL132" s="16">
        <f t="shared" si="16"/>
        <v>-6.6214839882210441E-3</v>
      </c>
      <c r="AM132" s="57">
        <f t="shared" si="16"/>
        <v>-6.6214839882210441E-3</v>
      </c>
      <c r="AN132" s="10"/>
    </row>
    <row r="133" spans="1:40" x14ac:dyDescent="0.2">
      <c r="A133" s="188" t="s">
        <v>313</v>
      </c>
      <c r="B133" s="188" t="s">
        <v>314</v>
      </c>
      <c r="D133" s="67">
        <v>405830</v>
      </c>
      <c r="E133" s="72">
        <v>1284.1841299710759</v>
      </c>
      <c r="F133" s="54"/>
      <c r="G133" s="87">
        <v>406065.76795201225</v>
      </c>
      <c r="H133" s="80">
        <v>1271.4255030670658</v>
      </c>
      <c r="I133" s="89"/>
      <c r="J133" s="102">
        <f t="shared" si="17"/>
        <v>-5.8061518753804719E-4</v>
      </c>
      <c r="K133" s="125">
        <f t="shared" si="17"/>
        <v>1.00348993104451E-2</v>
      </c>
      <c r="L133" s="102">
        <v>2.5839373958860934E-2</v>
      </c>
      <c r="M133" s="96">
        <f>INDEX('Pace of change parameters'!$E$20:$I$20,1,$B$6)</f>
        <v>1.5057753685842057E-2</v>
      </c>
      <c r="N133" s="107">
        <f>IF(INDEX('Pace of change parameters'!$E$28:$I$28,1,$B$6)=1,(1+L133)*D133,D133)</f>
        <v>416316.39313372452</v>
      </c>
      <c r="O133" s="93">
        <f>IF(K133&lt;INDEX('Pace of change parameters'!$E$16:$I$16,1,$B$6),1,IF(K133&gt;INDEX('Pace of change parameters'!$E$17:$I$17,1,$B$6),0,(K133-INDEX('Pace of change parameters'!$E$17:$I$17,1,$B$6))/(INDEX('Pace of change parameters'!$E$16:$I$16,1,$B$6)-INDEX('Pace of change parameters'!$E$17:$I$17,1,$B$6))))</f>
        <v>0</v>
      </c>
      <c r="P133" s="56">
        <v>2.5839373958860934E-2</v>
      </c>
      <c r="Q133" s="56">
        <v>1.5057753685842057E-2</v>
      </c>
      <c r="R133" s="9">
        <f>IF(INDEX('Pace of change parameters'!$E$29:$I$29,1,$B$6)=1,D133*(1+P133),D133)</f>
        <v>416316.39313372452</v>
      </c>
      <c r="S133" s="102">
        <f>IF(P133&lt;INDEX('Pace of change parameters'!$E$22:$I$22,1,$B$6),INDEX('Pace of change parameters'!$E$22:$I$22,1,$B$6),P133)</f>
        <v>3.6600638350738075E-2</v>
      </c>
      <c r="T133" s="131">
        <v>2.5705916680681673E-2</v>
      </c>
      <c r="U133" s="116">
        <f t="shared" si="11"/>
        <v>420683.63706188003</v>
      </c>
      <c r="V133" s="130">
        <f>IF(J133&gt;INDEX('Pace of change parameters'!$E$24:$I$24,1,$B$6),0,IF(J133&lt;INDEX('Pace of change parameters'!$E$23:$I$23,1,$B$6),1,(J133-INDEX('Pace of change parameters'!$E$24:$I$24,1,$B$6))/(INDEX('Pace of change parameters'!$E$23:$I$23,1,$B$6)-INDEX('Pace of change parameters'!$E$24:$I$24,1,$B$6))))</f>
        <v>1</v>
      </c>
      <c r="W133" s="131">
        <f>MIN(S133, S133+(INDEX('Pace of change parameters'!$E$25:$I$25,1,$B$6)-S133)*(1-V133))</f>
        <v>3.6600638350738075E-2</v>
      </c>
      <c r="X133" s="131">
        <v>2.5705916680681673E-2</v>
      </c>
      <c r="Y133" s="107">
        <f t="shared" si="12"/>
        <v>420683.63706188003</v>
      </c>
      <c r="Z133" s="96">
        <v>0</v>
      </c>
      <c r="AA133" s="98">
        <f t="shared" si="15"/>
        <v>421752.5547370374</v>
      </c>
      <c r="AB133" s="98">
        <f>IF(INDEX('Pace of change parameters'!$E$27:$I$27,1,$B$6)=1,MAX(AA133,Y133),Y133)</f>
        <v>420683.63706188003</v>
      </c>
      <c r="AC133" s="96">
        <f t="shared" si="13"/>
        <v>3.6600638350738013E-2</v>
      </c>
      <c r="AD133" s="142">
        <v>2.5705916680681673E-2</v>
      </c>
      <c r="AE133" s="55">
        <f>IF(ROUND(AB133,0)/D133 &gt; (1+'Pace of change parameters'!$I$25), ROUND(AB133,0), ROUNDUP(AB133,0))</f>
        <v>420684</v>
      </c>
      <c r="AF133" s="55">
        <v>1317.1963966080364</v>
      </c>
      <c r="AG133" s="16">
        <f t="shared" si="18"/>
        <v>3.6601532661459268E-2</v>
      </c>
      <c r="AH133" s="16">
        <f t="shared" si="18"/>
        <v>2.5706801592154882E-2</v>
      </c>
      <c r="AI133" s="55"/>
      <c r="AJ133" s="55">
        <v>421752.5547370374</v>
      </c>
      <c r="AK133" s="55">
        <v>1320.5421298643621</v>
      </c>
      <c r="AL133" s="16">
        <f t="shared" si="16"/>
        <v>-2.5336058431314479E-3</v>
      </c>
      <c r="AM133" s="57">
        <f t="shared" si="16"/>
        <v>-2.5336058431315589E-3</v>
      </c>
      <c r="AN133" s="10"/>
    </row>
    <row r="134" spans="1:40" x14ac:dyDescent="0.2">
      <c r="A134" s="188" t="s">
        <v>315</v>
      </c>
      <c r="B134" s="188" t="s">
        <v>316</v>
      </c>
      <c r="D134" s="67">
        <v>252504</v>
      </c>
      <c r="E134" s="72">
        <v>1432.624600225116</v>
      </c>
      <c r="F134" s="54"/>
      <c r="G134" s="87">
        <v>251099.9376806627</v>
      </c>
      <c r="H134" s="80">
        <v>1415.520377136768</v>
      </c>
      <c r="I134" s="89"/>
      <c r="J134" s="102">
        <f t="shared" si="17"/>
        <v>5.5916474225610191E-3</v>
      </c>
      <c r="K134" s="125">
        <f t="shared" si="17"/>
        <v>1.2083346424828889E-2</v>
      </c>
      <c r="L134" s="102">
        <v>2.1610562098418162E-2</v>
      </c>
      <c r="M134" s="96">
        <f>INDEX('Pace of change parameters'!$E$20:$I$20,1,$B$6)</f>
        <v>1.5057753685842057E-2</v>
      </c>
      <c r="N134" s="107">
        <f>IF(INDEX('Pace of change parameters'!$E$28:$I$28,1,$B$6)=1,(1+L134)*D134,D134)</f>
        <v>257960.75337209899</v>
      </c>
      <c r="O134" s="93">
        <f>IF(K134&lt;INDEX('Pace of change parameters'!$E$16:$I$16,1,$B$6),1,IF(K134&gt;INDEX('Pace of change parameters'!$E$17:$I$17,1,$B$6),0,(K134-INDEX('Pace of change parameters'!$E$17:$I$17,1,$B$6))/(INDEX('Pace of change parameters'!$E$16:$I$16,1,$B$6)-INDEX('Pace of change parameters'!$E$17:$I$17,1,$B$6))))</f>
        <v>0</v>
      </c>
      <c r="P134" s="56">
        <v>2.1610562098418162E-2</v>
      </c>
      <c r="Q134" s="56">
        <v>1.5057753685842057E-2</v>
      </c>
      <c r="R134" s="9">
        <f>IF(INDEX('Pace of change parameters'!$E$29:$I$29,1,$B$6)=1,D134*(1+P134),D134)</f>
        <v>257960.75337209899</v>
      </c>
      <c r="S134" s="102">
        <f>IF(P134&lt;INDEX('Pace of change parameters'!$E$22:$I$22,1,$B$6),INDEX('Pace of change parameters'!$E$22:$I$22,1,$B$6),P134)</f>
        <v>3.6600638350738075E-2</v>
      </c>
      <c r="T134" s="131">
        <v>2.9951680679906945E-2</v>
      </c>
      <c r="U134" s="116">
        <f t="shared" si="11"/>
        <v>261745.80758611474</v>
      </c>
      <c r="V134" s="130">
        <f>IF(J134&gt;INDEX('Pace of change parameters'!$E$24:$I$24,1,$B$6),0,IF(J134&lt;INDEX('Pace of change parameters'!$E$23:$I$23,1,$B$6),1,(J134-INDEX('Pace of change parameters'!$E$24:$I$24,1,$B$6))/(INDEX('Pace of change parameters'!$E$23:$I$23,1,$B$6)-INDEX('Pace of change parameters'!$E$24:$I$24,1,$B$6))))</f>
        <v>1</v>
      </c>
      <c r="W134" s="131">
        <f>MIN(S134, S134+(INDEX('Pace of change parameters'!$E$25:$I$25,1,$B$6)-S134)*(1-V134))</f>
        <v>3.6600638350738075E-2</v>
      </c>
      <c r="X134" s="131">
        <v>2.9951680679906945E-2</v>
      </c>
      <c r="Y134" s="107">
        <f t="shared" si="12"/>
        <v>261745.80758611474</v>
      </c>
      <c r="Z134" s="96">
        <v>0</v>
      </c>
      <c r="AA134" s="98">
        <f t="shared" si="15"/>
        <v>260800.21653941926</v>
      </c>
      <c r="AB134" s="98">
        <f>IF(INDEX('Pace of change parameters'!$E$27:$I$27,1,$B$6)=1,MAX(AA134,Y134),Y134)</f>
        <v>261745.80758611474</v>
      </c>
      <c r="AC134" s="96">
        <f t="shared" si="13"/>
        <v>3.6600638350738013E-2</v>
      </c>
      <c r="AD134" s="142">
        <v>2.9951680679906945E-2</v>
      </c>
      <c r="AE134" s="55">
        <f>IF(ROUND(AB134,0)/D134 &gt; (1+'Pace of change parameters'!$I$25), ROUND(AB134,0), ROUNDUP(AB134,0))</f>
        <v>261746</v>
      </c>
      <c r="AF134" s="55">
        <v>1475.5351994759708</v>
      </c>
      <c r="AG134" s="16">
        <f t="shared" si="18"/>
        <v>3.6601400373855508E-2</v>
      </c>
      <c r="AH134" s="16">
        <f t="shared" si="18"/>
        <v>2.9952437815260247E-2</v>
      </c>
      <c r="AI134" s="55"/>
      <c r="AJ134" s="55">
        <v>260800.21653941926</v>
      </c>
      <c r="AK134" s="55">
        <v>1470.2035543422569</v>
      </c>
      <c r="AL134" s="16">
        <f t="shared" si="16"/>
        <v>3.6264673132961889E-3</v>
      </c>
      <c r="AM134" s="57">
        <f t="shared" si="16"/>
        <v>3.6264673132959668E-3</v>
      </c>
      <c r="AN134" s="10"/>
    </row>
    <row r="135" spans="1:40" x14ac:dyDescent="0.2">
      <c r="A135" s="188" t="s">
        <v>317</v>
      </c>
      <c r="B135" s="188" t="s">
        <v>318</v>
      </c>
      <c r="D135" s="67">
        <v>315551</v>
      </c>
      <c r="E135" s="72">
        <v>1249.3446485918594</v>
      </c>
      <c r="F135" s="54"/>
      <c r="G135" s="87">
        <v>317111.66272428358</v>
      </c>
      <c r="H135" s="80">
        <v>1246.5054204647051</v>
      </c>
      <c r="I135" s="89"/>
      <c r="J135" s="102">
        <f t="shared" si="17"/>
        <v>-4.921492671937866E-3</v>
      </c>
      <c r="K135" s="125">
        <f t="shared" si="17"/>
        <v>2.2777503254625131E-3</v>
      </c>
      <c r="L135" s="102">
        <v>2.240154351886936E-2</v>
      </c>
      <c r="M135" s="96">
        <f>INDEX('Pace of change parameters'!$E$20:$I$20,1,$B$6)</f>
        <v>1.5057753685842057E-2</v>
      </c>
      <c r="N135" s="107">
        <f>IF(INDEX('Pace of change parameters'!$E$28:$I$28,1,$B$6)=1,(1+L135)*D135,D135)</f>
        <v>322619.82945892273</v>
      </c>
      <c r="O135" s="93">
        <f>IF(K135&lt;INDEX('Pace of change parameters'!$E$16:$I$16,1,$B$6),1,IF(K135&gt;INDEX('Pace of change parameters'!$E$17:$I$17,1,$B$6),0,(K135-INDEX('Pace of change parameters'!$E$17:$I$17,1,$B$6))/(INDEX('Pace of change parameters'!$E$16:$I$16,1,$B$6)-INDEX('Pace of change parameters'!$E$17:$I$17,1,$B$6))))</f>
        <v>0</v>
      </c>
      <c r="P135" s="56">
        <v>2.240154351886936E-2</v>
      </c>
      <c r="Q135" s="56">
        <v>1.5057753685842057E-2</v>
      </c>
      <c r="R135" s="9">
        <f>IF(INDEX('Pace of change parameters'!$E$29:$I$29,1,$B$6)=1,D135*(1+P135),D135)</f>
        <v>322619.82945892273</v>
      </c>
      <c r="S135" s="102">
        <f>IF(P135&lt;INDEX('Pace of change parameters'!$E$22:$I$22,1,$B$6),INDEX('Pace of change parameters'!$E$22:$I$22,1,$B$6),P135)</f>
        <v>3.6600638350738075E-2</v>
      </c>
      <c r="T135" s="131">
        <v>2.9154858092397484E-2</v>
      </c>
      <c r="U135" s="116">
        <f t="shared" si="11"/>
        <v>327100.36803221371</v>
      </c>
      <c r="V135" s="130">
        <f>IF(J135&gt;INDEX('Pace of change parameters'!$E$24:$I$24,1,$B$6),0,IF(J135&lt;INDEX('Pace of change parameters'!$E$23:$I$23,1,$B$6),1,(J135-INDEX('Pace of change parameters'!$E$24:$I$24,1,$B$6))/(INDEX('Pace of change parameters'!$E$23:$I$23,1,$B$6)-INDEX('Pace of change parameters'!$E$24:$I$24,1,$B$6))))</f>
        <v>1</v>
      </c>
      <c r="W135" s="131">
        <f>MIN(S135, S135+(INDEX('Pace of change parameters'!$E$25:$I$25,1,$B$6)-S135)*(1-V135))</f>
        <v>3.6600638350738075E-2</v>
      </c>
      <c r="X135" s="131">
        <v>2.9154858092397484E-2</v>
      </c>
      <c r="Y135" s="107">
        <f t="shared" si="12"/>
        <v>327100.36803221371</v>
      </c>
      <c r="Z135" s="96">
        <v>0</v>
      </c>
      <c r="AA135" s="98">
        <f t="shared" si="15"/>
        <v>329362.05030383577</v>
      </c>
      <c r="AB135" s="98">
        <f>IF(INDEX('Pace of change parameters'!$E$27:$I$27,1,$B$6)=1,MAX(AA135,Y135),Y135)</f>
        <v>327100.36803221371</v>
      </c>
      <c r="AC135" s="96">
        <f t="shared" si="13"/>
        <v>3.6600638350738013E-2</v>
      </c>
      <c r="AD135" s="142">
        <v>2.9154858092397484E-2</v>
      </c>
      <c r="AE135" s="55">
        <f>IF(ROUND(AB135,0)/D135 &gt; (1+'Pace of change parameters'!$I$25), ROUND(AB135,0), ROUNDUP(AB135,0))</f>
        <v>327100</v>
      </c>
      <c r="AF135" s="55">
        <v>1285.7676678656637</v>
      </c>
      <c r="AG135" s="16">
        <f t="shared" si="18"/>
        <v>3.6599472034631431E-2</v>
      </c>
      <c r="AH135" s="16">
        <f t="shared" si="18"/>
        <v>2.9153700153802031E-2</v>
      </c>
      <c r="AI135" s="55"/>
      <c r="AJ135" s="55">
        <v>329362.05030383577</v>
      </c>
      <c r="AK135" s="55">
        <v>1294.6593558624772</v>
      </c>
      <c r="AL135" s="16">
        <f t="shared" si="16"/>
        <v>-6.8679749283472313E-3</v>
      </c>
      <c r="AM135" s="57">
        <f t="shared" si="16"/>
        <v>-6.8679749283471203E-3</v>
      </c>
      <c r="AN135" s="10"/>
    </row>
    <row r="136" spans="1:40" x14ac:dyDescent="0.2">
      <c r="A136" s="188" t="s">
        <v>319</v>
      </c>
      <c r="B136" s="188" t="s">
        <v>320</v>
      </c>
      <c r="D136" s="67">
        <v>287532</v>
      </c>
      <c r="E136" s="72">
        <v>1246.7385394211017</v>
      </c>
      <c r="F136" s="54"/>
      <c r="G136" s="87">
        <v>287252.54996683862</v>
      </c>
      <c r="H136" s="80">
        <v>1224.3242787139498</v>
      </c>
      <c r="I136" s="89"/>
      <c r="J136" s="102">
        <f t="shared" si="17"/>
        <v>9.7283743240450526E-4</v>
      </c>
      <c r="K136" s="125">
        <f t="shared" si="17"/>
        <v>1.8307454239734788E-2</v>
      </c>
      <c r="L136" s="102">
        <v>3.2636289825332065E-2</v>
      </c>
      <c r="M136" s="96">
        <f>INDEX('Pace of change parameters'!$E$20:$I$20,1,$B$6)</f>
        <v>1.5057753685842057E-2</v>
      </c>
      <c r="N136" s="107">
        <f>IF(INDEX('Pace of change parameters'!$E$28:$I$28,1,$B$6)=1,(1+L136)*D136,D136)</f>
        <v>296915.97768605739</v>
      </c>
      <c r="O136" s="93">
        <f>IF(K136&lt;INDEX('Pace of change parameters'!$E$16:$I$16,1,$B$6),1,IF(K136&gt;INDEX('Pace of change parameters'!$E$17:$I$17,1,$B$6),0,(K136-INDEX('Pace of change parameters'!$E$17:$I$17,1,$B$6))/(INDEX('Pace of change parameters'!$E$16:$I$16,1,$B$6)-INDEX('Pace of change parameters'!$E$17:$I$17,1,$B$6))))</f>
        <v>0</v>
      </c>
      <c r="P136" s="56">
        <v>3.2636289825332065E-2</v>
      </c>
      <c r="Q136" s="56">
        <v>1.5057753685842057E-2</v>
      </c>
      <c r="R136" s="9">
        <f>IF(INDEX('Pace of change parameters'!$E$29:$I$29,1,$B$6)=1,D136*(1+P136),D136)</f>
        <v>296915.97768605739</v>
      </c>
      <c r="S136" s="102">
        <f>IF(P136&lt;INDEX('Pace of change parameters'!$E$22:$I$22,1,$B$6),INDEX('Pace of change parameters'!$E$22:$I$22,1,$B$6),P136)</f>
        <v>3.6600638350738075E-2</v>
      </c>
      <c r="T136" s="131">
        <v>1.8954617226931703E-2</v>
      </c>
      <c r="U136" s="116">
        <f t="shared" si="11"/>
        <v>298055.85474626441</v>
      </c>
      <c r="V136" s="130">
        <f>IF(J136&gt;INDEX('Pace of change parameters'!$E$24:$I$24,1,$B$6),0,IF(J136&lt;INDEX('Pace of change parameters'!$E$23:$I$23,1,$B$6),1,(J136-INDEX('Pace of change parameters'!$E$24:$I$24,1,$B$6))/(INDEX('Pace of change parameters'!$E$23:$I$23,1,$B$6)-INDEX('Pace of change parameters'!$E$24:$I$24,1,$B$6))))</f>
        <v>1</v>
      </c>
      <c r="W136" s="131">
        <f>MIN(S136, S136+(INDEX('Pace of change parameters'!$E$25:$I$25,1,$B$6)-S136)*(1-V136))</f>
        <v>3.6600638350738075E-2</v>
      </c>
      <c r="X136" s="131">
        <v>1.8954617226931703E-2</v>
      </c>
      <c r="Y136" s="107">
        <f t="shared" si="12"/>
        <v>298055.85474626441</v>
      </c>
      <c r="Z136" s="96">
        <v>0</v>
      </c>
      <c r="AA136" s="98">
        <f t="shared" si="15"/>
        <v>298349.44574190211</v>
      </c>
      <c r="AB136" s="98">
        <f>IF(INDEX('Pace of change parameters'!$E$27:$I$27,1,$B$6)=1,MAX(AA136,Y136),Y136)</f>
        <v>298055.85474626441</v>
      </c>
      <c r="AC136" s="96">
        <f t="shared" si="13"/>
        <v>3.6600638350738013E-2</v>
      </c>
      <c r="AD136" s="142">
        <v>1.8954617226931703E-2</v>
      </c>
      <c r="AE136" s="55">
        <f>IF(ROUND(AB136,0)/D136 &gt; (1+'Pace of change parameters'!$I$25), ROUND(AB136,0), ROUNDUP(AB136,0))</f>
        <v>298056</v>
      </c>
      <c r="AF136" s="55">
        <v>1270.3706103165741</v>
      </c>
      <c r="AG136" s="16">
        <f t="shared" si="18"/>
        <v>3.6601143524894519E-2</v>
      </c>
      <c r="AH136" s="16">
        <f t="shared" si="18"/>
        <v>1.8955113801523815E-2</v>
      </c>
      <c r="AI136" s="55"/>
      <c r="AJ136" s="55">
        <v>298349.44574190211</v>
      </c>
      <c r="AK136" s="55">
        <v>1271.6213311416373</v>
      </c>
      <c r="AL136" s="16">
        <f t="shared" si="16"/>
        <v>-9.8356389157150392E-4</v>
      </c>
      <c r="AM136" s="57">
        <f t="shared" si="16"/>
        <v>-9.8356389157161495E-4</v>
      </c>
      <c r="AN136" s="10"/>
    </row>
    <row r="137" spans="1:40" x14ac:dyDescent="0.2">
      <c r="A137" s="188" t="s">
        <v>321</v>
      </c>
      <c r="B137" s="188" t="s">
        <v>322</v>
      </c>
      <c r="D137" s="67">
        <v>497086</v>
      </c>
      <c r="E137" s="72">
        <v>1166.3218551749083</v>
      </c>
      <c r="F137" s="54"/>
      <c r="G137" s="87">
        <v>506115.36010256188</v>
      </c>
      <c r="H137" s="80">
        <v>1171.1245995409504</v>
      </c>
      <c r="I137" s="89"/>
      <c r="J137" s="102">
        <f t="shared" si="17"/>
        <v>-1.7840517823312307E-2</v>
      </c>
      <c r="K137" s="125">
        <f t="shared" si="17"/>
        <v>-4.1009678798692439E-3</v>
      </c>
      <c r="L137" s="102">
        <v>2.9257521600658976E-2</v>
      </c>
      <c r="M137" s="96">
        <f>INDEX('Pace of change parameters'!$E$20:$I$20,1,$B$6)</f>
        <v>1.5057753685842057E-2</v>
      </c>
      <c r="N137" s="107">
        <f>IF(INDEX('Pace of change parameters'!$E$28:$I$28,1,$B$6)=1,(1+L137)*D137,D137)</f>
        <v>511629.50438238517</v>
      </c>
      <c r="O137" s="93">
        <f>IF(K137&lt;INDEX('Pace of change parameters'!$E$16:$I$16,1,$B$6),1,IF(K137&gt;INDEX('Pace of change parameters'!$E$17:$I$17,1,$B$6),0,(K137-INDEX('Pace of change parameters'!$E$17:$I$17,1,$B$6))/(INDEX('Pace of change parameters'!$E$16:$I$16,1,$B$6)-INDEX('Pace of change parameters'!$E$17:$I$17,1,$B$6))))</f>
        <v>0</v>
      </c>
      <c r="P137" s="56">
        <v>2.9257521600658976E-2</v>
      </c>
      <c r="Q137" s="56">
        <v>1.5057753685842057E-2</v>
      </c>
      <c r="R137" s="9">
        <f>IF(INDEX('Pace of change parameters'!$E$29:$I$29,1,$B$6)=1,D137*(1+P137),D137)</f>
        <v>511629.50438238517</v>
      </c>
      <c r="S137" s="102">
        <f>IF(P137&lt;INDEX('Pace of change parameters'!$E$22:$I$22,1,$B$6),INDEX('Pace of change parameters'!$E$22:$I$22,1,$B$6),P137)</f>
        <v>3.6600638350738075E-2</v>
      </c>
      <c r="T137" s="131">
        <v>2.2299563861585492E-2</v>
      </c>
      <c r="U137" s="116">
        <f t="shared" ref="U137:U200" si="19">D137*(1+S137)</f>
        <v>515279.66491521493</v>
      </c>
      <c r="V137" s="130">
        <f>IF(J137&gt;INDEX('Pace of change parameters'!$E$24:$I$24,1,$B$6),0,IF(J137&lt;INDEX('Pace of change parameters'!$E$23:$I$23,1,$B$6),1,(J137-INDEX('Pace of change parameters'!$E$24:$I$24,1,$B$6))/(INDEX('Pace of change parameters'!$E$23:$I$23,1,$B$6)-INDEX('Pace of change parameters'!$E$24:$I$24,1,$B$6))))</f>
        <v>1</v>
      </c>
      <c r="W137" s="131">
        <f>MIN(S137, S137+(INDEX('Pace of change parameters'!$E$25:$I$25,1,$B$6)-S137)*(1-V137))</f>
        <v>3.6600638350738075E-2</v>
      </c>
      <c r="X137" s="131">
        <v>2.2299563861585492E-2</v>
      </c>
      <c r="Y137" s="107">
        <f t="shared" ref="Y137:Y200" si="20">D137*(1+W137)</f>
        <v>515279.66491521493</v>
      </c>
      <c r="Z137" s="96">
        <v>0</v>
      </c>
      <c r="AA137" s="98">
        <f t="shared" si="15"/>
        <v>525667.17749065894</v>
      </c>
      <c r="AB137" s="98">
        <f>IF(INDEX('Pace of change parameters'!$E$27:$I$27,1,$B$6)=1,MAX(AA137,Y137),Y137)</f>
        <v>515279.66491521493</v>
      </c>
      <c r="AC137" s="96">
        <f t="shared" ref="AC137:AC200" si="21">AB137/D137-1</f>
        <v>3.6600638350738013E-2</v>
      </c>
      <c r="AD137" s="142">
        <v>2.2299563861585492E-2</v>
      </c>
      <c r="AE137" s="55">
        <f>IF(ROUND(AB137,0)/D137 &gt; (1+'Pace of change parameters'!$I$25), ROUND(AB137,0), ROUNDUP(AB137,0))</f>
        <v>515280</v>
      </c>
      <c r="AF137" s="55">
        <v>1192.3310992362951</v>
      </c>
      <c r="AG137" s="16">
        <f t="shared" ref="AG137:AH160" si="22">AE137/D137 - 1</f>
        <v>3.6601312448952594E-2</v>
      </c>
      <c r="AH137" s="16">
        <f t="shared" si="22"/>
        <v>2.2300228659855037E-2</v>
      </c>
      <c r="AI137" s="55"/>
      <c r="AJ137" s="55">
        <v>525667.17749065894</v>
      </c>
      <c r="AK137" s="55">
        <v>1216.3664872882277</v>
      </c>
      <c r="AL137" s="16">
        <f t="shared" si="16"/>
        <v>-1.9759988706625209E-2</v>
      </c>
      <c r="AM137" s="57">
        <f t="shared" si="16"/>
        <v>-1.9759988706625098E-2</v>
      </c>
      <c r="AN137" s="10"/>
    </row>
    <row r="138" spans="1:40" x14ac:dyDescent="0.2">
      <c r="A138" s="188" t="s">
        <v>323</v>
      </c>
      <c r="B138" s="188" t="s">
        <v>324</v>
      </c>
      <c r="D138" s="67">
        <v>317551</v>
      </c>
      <c r="E138" s="72">
        <v>1303.3864595660584</v>
      </c>
      <c r="F138" s="54"/>
      <c r="G138" s="87">
        <v>326075.01580919657</v>
      </c>
      <c r="H138" s="80">
        <v>1325.3922851790378</v>
      </c>
      <c r="I138" s="89"/>
      <c r="J138" s="102">
        <f t="shared" si="17"/>
        <v>-2.6141272394154869E-2</v>
      </c>
      <c r="K138" s="125">
        <f t="shared" si="17"/>
        <v>-1.6603254643214327E-2</v>
      </c>
      <c r="L138" s="102">
        <v>2.4999276617702293E-2</v>
      </c>
      <c r="M138" s="96">
        <f>INDEX('Pace of change parameters'!$E$20:$I$20,1,$B$6)</f>
        <v>1.5057753685842057E-2</v>
      </c>
      <c r="N138" s="107">
        <f>IF(INDEX('Pace of change parameters'!$E$28:$I$28,1,$B$6)=1,(1+L138)*D138,D138)</f>
        <v>325489.54528922797</v>
      </c>
      <c r="O138" s="93">
        <f>IF(K138&lt;INDEX('Pace of change parameters'!$E$16:$I$16,1,$B$6),1,IF(K138&gt;INDEX('Pace of change parameters'!$E$17:$I$17,1,$B$6),0,(K138-INDEX('Pace of change parameters'!$E$17:$I$17,1,$B$6))/(INDEX('Pace of change parameters'!$E$16:$I$16,1,$B$6)-INDEX('Pace of change parameters'!$E$17:$I$17,1,$B$6))))</f>
        <v>0</v>
      </c>
      <c r="P138" s="56">
        <v>2.4999276617702293E-2</v>
      </c>
      <c r="Q138" s="56">
        <v>1.5057753685842057E-2</v>
      </c>
      <c r="R138" s="9">
        <f>IF(INDEX('Pace of change parameters'!$E$29:$I$29,1,$B$6)=1,D138*(1+P138),D138)</f>
        <v>325489.54528922797</v>
      </c>
      <c r="S138" s="102">
        <f>IF(P138&lt;INDEX('Pace of change parameters'!$E$22:$I$22,1,$B$6),INDEX('Pace of change parameters'!$E$22:$I$22,1,$B$6),P138)</f>
        <v>3.6600638350738075E-2</v>
      </c>
      <c r="T138" s="131">
        <v>2.6546593189505696E-2</v>
      </c>
      <c r="U138" s="116">
        <f t="shared" si="19"/>
        <v>329173.56930891523</v>
      </c>
      <c r="V138" s="130">
        <f>IF(J138&gt;INDEX('Pace of change parameters'!$E$24:$I$24,1,$B$6),0,IF(J138&lt;INDEX('Pace of change parameters'!$E$23:$I$23,1,$B$6),1,(J138-INDEX('Pace of change parameters'!$E$24:$I$24,1,$B$6))/(INDEX('Pace of change parameters'!$E$23:$I$23,1,$B$6)-INDEX('Pace of change parameters'!$E$24:$I$24,1,$B$6))))</f>
        <v>1</v>
      </c>
      <c r="W138" s="131">
        <f>MIN(S138, S138+(INDEX('Pace of change parameters'!$E$25:$I$25,1,$B$6)-S138)*(1-V138))</f>
        <v>3.6600638350738075E-2</v>
      </c>
      <c r="X138" s="131">
        <v>2.6546593189505696E-2</v>
      </c>
      <c r="Y138" s="107">
        <f t="shared" si="20"/>
        <v>329173.56930891523</v>
      </c>
      <c r="Z138" s="96">
        <v>0</v>
      </c>
      <c r="AA138" s="98">
        <f t="shared" ref="AA138:AA201" si="23">(1+Z138)*AJ138</f>
        <v>338671.6680084705</v>
      </c>
      <c r="AB138" s="98">
        <f>IF(INDEX('Pace of change parameters'!$E$27:$I$27,1,$B$6)=1,MAX(AA138,Y138),Y138)</f>
        <v>329173.56930891523</v>
      </c>
      <c r="AC138" s="96">
        <f t="shared" si="21"/>
        <v>3.6600638350738013E-2</v>
      </c>
      <c r="AD138" s="142">
        <v>2.6546593189505696E-2</v>
      </c>
      <c r="AE138" s="55">
        <f>IF(ROUND(AB138,0)/D138 &gt; (1+'Pace of change parameters'!$I$25), ROUND(AB138,0), ROUNDUP(AB138,0))</f>
        <v>329174</v>
      </c>
      <c r="AF138" s="55">
        <v>1337.9886803005397</v>
      </c>
      <c r="AG138" s="16">
        <f t="shared" si="22"/>
        <v>3.660199464023095E-2</v>
      </c>
      <c r="AH138" s="16">
        <f t="shared" si="22"/>
        <v>2.6547936324274435E-2</v>
      </c>
      <c r="AI138" s="55"/>
      <c r="AJ138" s="55">
        <v>338671.6680084705</v>
      </c>
      <c r="AK138" s="55">
        <v>1376.5937107239208</v>
      </c>
      <c r="AL138" s="16">
        <f t="shared" ref="AL138:AM160" si="24">AE138/AJ138-1</f>
        <v>-2.8043881155813022E-2</v>
      </c>
      <c r="AM138" s="57">
        <f t="shared" si="24"/>
        <v>-2.8043881155812911E-2</v>
      </c>
      <c r="AN138" s="10"/>
    </row>
    <row r="139" spans="1:40" x14ac:dyDescent="0.2">
      <c r="A139" s="188" t="s">
        <v>325</v>
      </c>
      <c r="B139" s="188" t="s">
        <v>326</v>
      </c>
      <c r="D139" s="67">
        <v>432506</v>
      </c>
      <c r="E139" s="72">
        <v>1130.1680515915361</v>
      </c>
      <c r="F139" s="54"/>
      <c r="G139" s="87">
        <v>427486.4539554732</v>
      </c>
      <c r="H139" s="80">
        <v>1108.3954276542468</v>
      </c>
      <c r="I139" s="89"/>
      <c r="J139" s="102">
        <f t="shared" si="17"/>
        <v>1.1742000239028938E-2</v>
      </c>
      <c r="K139" s="125">
        <f t="shared" si="17"/>
        <v>1.9643372206404663E-2</v>
      </c>
      <c r="L139" s="102">
        <v>2.2985020596127281E-2</v>
      </c>
      <c r="M139" s="96">
        <f>INDEX('Pace of change parameters'!$E$20:$I$20,1,$B$6)</f>
        <v>1.5057753685842057E-2</v>
      </c>
      <c r="N139" s="107">
        <f>IF(INDEX('Pace of change parameters'!$E$28:$I$28,1,$B$6)=1,(1+L139)*D139,D139)</f>
        <v>442447.15931794862</v>
      </c>
      <c r="O139" s="93">
        <f>IF(K139&lt;INDEX('Pace of change parameters'!$E$16:$I$16,1,$B$6),1,IF(K139&gt;INDEX('Pace of change parameters'!$E$17:$I$17,1,$B$6),0,(K139-INDEX('Pace of change parameters'!$E$17:$I$17,1,$B$6))/(INDEX('Pace of change parameters'!$E$16:$I$16,1,$B$6)-INDEX('Pace of change parameters'!$E$17:$I$17,1,$B$6))))</f>
        <v>0</v>
      </c>
      <c r="P139" s="56">
        <v>2.2985020596127281E-2</v>
      </c>
      <c r="Q139" s="56">
        <v>1.5057753685842057E-2</v>
      </c>
      <c r="R139" s="9">
        <f>IF(INDEX('Pace of change parameters'!$E$29:$I$29,1,$B$6)=1,D139*(1+P139),D139)</f>
        <v>442447.15931794862</v>
      </c>
      <c r="S139" s="102">
        <f>IF(P139&lt;INDEX('Pace of change parameters'!$E$22:$I$22,1,$B$6),INDEX('Pace of change parameters'!$E$22:$I$22,1,$B$6),P139)</f>
        <v>3.6600638350738075E-2</v>
      </c>
      <c r="T139" s="131">
        <v>2.8567861942350614E-2</v>
      </c>
      <c r="U139" s="116">
        <f t="shared" si="19"/>
        <v>448335.99569052429</v>
      </c>
      <c r="V139" s="130">
        <f>IF(J139&gt;INDEX('Pace of change parameters'!$E$24:$I$24,1,$B$6),0,IF(J139&lt;INDEX('Pace of change parameters'!$E$23:$I$23,1,$B$6),1,(J139-INDEX('Pace of change parameters'!$E$24:$I$24,1,$B$6))/(INDEX('Pace of change parameters'!$E$23:$I$23,1,$B$6)-INDEX('Pace of change parameters'!$E$24:$I$24,1,$B$6))))</f>
        <v>1</v>
      </c>
      <c r="W139" s="131">
        <f>MIN(S139, S139+(INDEX('Pace of change parameters'!$E$25:$I$25,1,$B$6)-S139)*(1-V139))</f>
        <v>3.6600638350738075E-2</v>
      </c>
      <c r="X139" s="131">
        <v>2.8567861942350614E-2</v>
      </c>
      <c r="Y139" s="107">
        <f t="shared" si="20"/>
        <v>448335.99569052429</v>
      </c>
      <c r="Z139" s="96">
        <v>0</v>
      </c>
      <c r="AA139" s="98">
        <f t="shared" si="23"/>
        <v>444000.7464320517</v>
      </c>
      <c r="AB139" s="98">
        <f>IF(INDEX('Pace of change parameters'!$E$27:$I$27,1,$B$6)=1,MAX(AA139,Y139),Y139)</f>
        <v>448335.99569052429</v>
      </c>
      <c r="AC139" s="96">
        <f t="shared" si="21"/>
        <v>3.6600638350738013E-2</v>
      </c>
      <c r="AD139" s="142">
        <v>2.8567861942350614E-2</v>
      </c>
      <c r="AE139" s="55">
        <f>IF(ROUND(AB139,0)/D139 &gt; (1+'Pace of change parameters'!$I$25), ROUND(AB139,0), ROUNDUP(AB139,0))</f>
        <v>448336</v>
      </c>
      <c r="AF139" s="55">
        <v>1162.4545476347532</v>
      </c>
      <c r="AG139" s="16">
        <f t="shared" si="22"/>
        <v>3.6600648314705442E-2</v>
      </c>
      <c r="AH139" s="16">
        <f t="shared" si="22"/>
        <v>2.8567871829105584E-2</v>
      </c>
      <c r="AI139" s="55"/>
      <c r="AJ139" s="55">
        <v>444000.7464320517</v>
      </c>
      <c r="AK139" s="55">
        <v>1151.2140154775959</v>
      </c>
      <c r="AL139" s="16">
        <f t="shared" si="24"/>
        <v>9.7640681976010057E-3</v>
      </c>
      <c r="AM139" s="57">
        <f t="shared" si="24"/>
        <v>9.7640681976010057E-3</v>
      </c>
      <c r="AN139" s="10"/>
    </row>
    <row r="140" spans="1:40" x14ac:dyDescent="0.2">
      <c r="A140" s="188" t="s">
        <v>327</v>
      </c>
      <c r="B140" s="188" t="s">
        <v>328</v>
      </c>
      <c r="D140" s="67">
        <v>453462</v>
      </c>
      <c r="E140" s="72">
        <v>1275.5858512985508</v>
      </c>
      <c r="F140" s="54"/>
      <c r="G140" s="87">
        <v>464552.30018917099</v>
      </c>
      <c r="H140" s="80">
        <v>1292.3399394467042</v>
      </c>
      <c r="I140" s="89"/>
      <c r="J140" s="102">
        <f t="shared" si="17"/>
        <v>-2.3873092835090648E-2</v>
      </c>
      <c r="K140" s="125">
        <f t="shared" si="17"/>
        <v>-1.2964149475505948E-2</v>
      </c>
      <c r="L140" s="102">
        <v>2.6401778177316482E-2</v>
      </c>
      <c r="M140" s="96">
        <f>INDEX('Pace of change parameters'!$E$20:$I$20,1,$B$6)</f>
        <v>1.5057753685842057E-2</v>
      </c>
      <c r="N140" s="107">
        <f>IF(INDEX('Pace of change parameters'!$E$28:$I$28,1,$B$6)=1,(1+L140)*D140,D140)</f>
        <v>465434.20313584228</v>
      </c>
      <c r="O140" s="93">
        <f>IF(K140&lt;INDEX('Pace of change parameters'!$E$16:$I$16,1,$B$6),1,IF(K140&gt;INDEX('Pace of change parameters'!$E$17:$I$17,1,$B$6),0,(K140-INDEX('Pace of change parameters'!$E$17:$I$17,1,$B$6))/(INDEX('Pace of change parameters'!$E$16:$I$16,1,$B$6)-INDEX('Pace of change parameters'!$E$17:$I$17,1,$B$6))))</f>
        <v>0</v>
      </c>
      <c r="P140" s="56">
        <v>2.6401778177316482E-2</v>
      </c>
      <c r="Q140" s="56">
        <v>1.5057753685842057E-2</v>
      </c>
      <c r="R140" s="9">
        <f>IF(INDEX('Pace of change parameters'!$E$29:$I$29,1,$B$6)=1,D140*(1+P140),D140)</f>
        <v>465434.20313584228</v>
      </c>
      <c r="S140" s="102">
        <f>IF(P140&lt;INDEX('Pace of change parameters'!$E$22:$I$22,1,$B$6),INDEX('Pace of change parameters'!$E$22:$I$22,1,$B$6),P140)</f>
        <v>3.6600638350738075E-2</v>
      </c>
      <c r="T140" s="131">
        <v>2.5143893750966484E-2</v>
      </c>
      <c r="U140" s="116">
        <f t="shared" si="19"/>
        <v>470058.99866780237</v>
      </c>
      <c r="V140" s="130">
        <f>IF(J140&gt;INDEX('Pace of change parameters'!$E$24:$I$24,1,$B$6),0,IF(J140&lt;INDEX('Pace of change parameters'!$E$23:$I$23,1,$B$6),1,(J140-INDEX('Pace of change parameters'!$E$24:$I$24,1,$B$6))/(INDEX('Pace of change parameters'!$E$23:$I$23,1,$B$6)-INDEX('Pace of change parameters'!$E$24:$I$24,1,$B$6))))</f>
        <v>1</v>
      </c>
      <c r="W140" s="131">
        <f>MIN(S140, S140+(INDEX('Pace of change parameters'!$E$25:$I$25,1,$B$6)-S140)*(1-V140))</f>
        <v>3.6600638350738075E-2</v>
      </c>
      <c r="X140" s="131">
        <v>2.5143893750966484E-2</v>
      </c>
      <c r="Y140" s="107">
        <f t="shared" si="20"/>
        <v>470058.99866780237</v>
      </c>
      <c r="Z140" s="96">
        <v>0</v>
      </c>
      <c r="AA140" s="98">
        <f t="shared" si="23"/>
        <v>482498.48885785416</v>
      </c>
      <c r="AB140" s="98">
        <f>IF(INDEX('Pace of change parameters'!$E$27:$I$27,1,$B$6)=1,MAX(AA140,Y140),Y140)</f>
        <v>470058.99866780237</v>
      </c>
      <c r="AC140" s="96">
        <f t="shared" si="21"/>
        <v>3.6600638350738013E-2</v>
      </c>
      <c r="AD140" s="142">
        <v>2.5143893750966484E-2</v>
      </c>
      <c r="AE140" s="55">
        <f>IF(ROUND(AB140,0)/D140 &gt; (1+'Pace of change parameters'!$I$25), ROUND(AB140,0), ROUNDUP(AB140,0))</f>
        <v>470059</v>
      </c>
      <c r="AF140" s="55">
        <v>1307.6590501198837</v>
      </c>
      <c r="AG140" s="16">
        <f t="shared" si="22"/>
        <v>3.6600641288575542E-2</v>
      </c>
      <c r="AH140" s="16">
        <f t="shared" si="22"/>
        <v>2.5143896656334208E-2</v>
      </c>
      <c r="AI140" s="55"/>
      <c r="AJ140" s="55">
        <v>482498.48885785416</v>
      </c>
      <c r="AK140" s="55">
        <v>1342.2645149314039</v>
      </c>
      <c r="AL140" s="16">
        <f t="shared" si="24"/>
        <v>-2.578140480253166E-2</v>
      </c>
      <c r="AM140" s="57">
        <f t="shared" si="24"/>
        <v>-2.578140480253166E-2</v>
      </c>
      <c r="AN140" s="10"/>
    </row>
    <row r="141" spans="1:40" x14ac:dyDescent="0.2">
      <c r="A141" s="188" t="s">
        <v>329</v>
      </c>
      <c r="B141" s="188" t="s">
        <v>330</v>
      </c>
      <c r="D141" s="67">
        <v>355519</v>
      </c>
      <c r="E141" s="72">
        <v>1300.9172800132833</v>
      </c>
      <c r="F141" s="54"/>
      <c r="G141" s="87">
        <v>321563.11127706413</v>
      </c>
      <c r="H141" s="80">
        <v>1165.4704995758254</v>
      </c>
      <c r="I141" s="89"/>
      <c r="J141" s="102">
        <f t="shared" si="17"/>
        <v>0.10559634339922441</v>
      </c>
      <c r="K141" s="125">
        <f t="shared" si="17"/>
        <v>0.11621639542721485</v>
      </c>
      <c r="L141" s="102">
        <v>2.480811711632791E-2</v>
      </c>
      <c r="M141" s="96">
        <f>INDEX('Pace of change parameters'!$E$20:$I$20,1,$B$6)</f>
        <v>1.5057753685842057E-2</v>
      </c>
      <c r="N141" s="107">
        <f>IF(INDEX('Pace of change parameters'!$E$28:$I$28,1,$B$6)=1,(1+L141)*D141,D141)</f>
        <v>364338.75698907976</v>
      </c>
      <c r="O141" s="93">
        <f>IF(K141&lt;INDEX('Pace of change parameters'!$E$16:$I$16,1,$B$6),1,IF(K141&gt;INDEX('Pace of change parameters'!$E$17:$I$17,1,$B$6),0,(K141-INDEX('Pace of change parameters'!$E$17:$I$17,1,$B$6))/(INDEX('Pace of change parameters'!$E$16:$I$16,1,$B$6)-INDEX('Pace of change parameters'!$E$17:$I$17,1,$B$6))))</f>
        <v>0</v>
      </c>
      <c r="P141" s="56">
        <v>2.480811711632791E-2</v>
      </c>
      <c r="Q141" s="56">
        <v>1.5057753685842057E-2</v>
      </c>
      <c r="R141" s="9">
        <f>IF(INDEX('Pace of change parameters'!$E$29:$I$29,1,$B$6)=1,D141*(1+P141),D141)</f>
        <v>364338.75698907976</v>
      </c>
      <c r="S141" s="102">
        <f>IF(P141&lt;INDEX('Pace of change parameters'!$E$22:$I$22,1,$B$6),INDEX('Pace of change parameters'!$E$22:$I$22,1,$B$6),P141)</f>
        <v>3.6600638350738075E-2</v>
      </c>
      <c r="T141" s="131">
        <v>2.6738076972288249E-2</v>
      </c>
      <c r="U141" s="116">
        <f t="shared" si="19"/>
        <v>368531.22234581603</v>
      </c>
      <c r="V141" s="130">
        <f>IF(J141&gt;INDEX('Pace of change parameters'!$E$24:$I$24,1,$B$6),0,IF(J141&lt;INDEX('Pace of change parameters'!$E$23:$I$23,1,$B$6),1,(J141-INDEX('Pace of change parameters'!$E$24:$I$24,1,$B$6))/(INDEX('Pace of change parameters'!$E$23:$I$23,1,$B$6)-INDEX('Pace of change parameters'!$E$24:$I$24,1,$B$6))))</f>
        <v>0</v>
      </c>
      <c r="W141" s="131">
        <f>MIN(S141, S141+(INDEX('Pace of change parameters'!$E$25:$I$25,1,$B$6)-S141)*(1-V141))</f>
        <v>1.4600638350738077E-2</v>
      </c>
      <c r="X141" s="131">
        <v>4.9473922498390888E-3</v>
      </c>
      <c r="Y141" s="107">
        <f t="shared" si="20"/>
        <v>360709.80434581602</v>
      </c>
      <c r="Z141" s="96">
        <v>0</v>
      </c>
      <c r="AA141" s="98">
        <f t="shared" si="23"/>
        <v>333985.4634245339</v>
      </c>
      <c r="AB141" s="98">
        <f>IF(INDEX('Pace of change parameters'!$E$27:$I$27,1,$B$6)=1,MAX(AA141,Y141),Y141)</f>
        <v>360709.80434581602</v>
      </c>
      <c r="AC141" s="96">
        <f t="shared" si="21"/>
        <v>1.4600638350737993E-2</v>
      </c>
      <c r="AD141" s="142">
        <v>4.9473922498390888E-3</v>
      </c>
      <c r="AE141" s="55">
        <f>IF(ROUND(AB141,0)/D141 &gt; (1+'Pace of change parameters'!$I$25), ROUND(AB141,0), ROUNDUP(AB141,0))</f>
        <v>360710</v>
      </c>
      <c r="AF141" s="55">
        <v>1307.3541372093987</v>
      </c>
      <c r="AG141" s="16">
        <f t="shared" si="22"/>
        <v>1.4601188684711719E-2</v>
      </c>
      <c r="AH141" s="16">
        <f t="shared" si="22"/>
        <v>4.9479373477532285E-3</v>
      </c>
      <c r="AI141" s="55"/>
      <c r="AJ141" s="55">
        <v>333985.4634245339</v>
      </c>
      <c r="AK141" s="55">
        <v>1210.4939629504663</v>
      </c>
      <c r="AL141" s="16">
        <f t="shared" si="24"/>
        <v>8.0017065118478392E-2</v>
      </c>
      <c r="AM141" s="57">
        <f t="shared" si="24"/>
        <v>8.0017065118478392E-2</v>
      </c>
      <c r="AN141" s="10"/>
    </row>
    <row r="142" spans="1:40" x14ac:dyDescent="0.2">
      <c r="A142" s="188" t="s">
        <v>331</v>
      </c>
      <c r="B142" s="188" t="s">
        <v>332</v>
      </c>
      <c r="D142" s="67">
        <v>267683</v>
      </c>
      <c r="E142" s="72">
        <v>1213.6378888330921</v>
      </c>
      <c r="F142" s="54"/>
      <c r="G142" s="87">
        <v>239083.28249444216</v>
      </c>
      <c r="H142" s="80">
        <v>1074.1228605534022</v>
      </c>
      <c r="I142" s="89"/>
      <c r="J142" s="102">
        <f t="shared" si="17"/>
        <v>0.11962240608028574</v>
      </c>
      <c r="K142" s="125">
        <f t="shared" si="17"/>
        <v>0.129887402459538</v>
      </c>
      <c r="L142" s="102">
        <v>2.4364073485920956E-2</v>
      </c>
      <c r="M142" s="96">
        <f>INDEX('Pace of change parameters'!$E$20:$I$20,1,$B$6)</f>
        <v>1.5057753685842057E-2</v>
      </c>
      <c r="N142" s="107">
        <f>IF(INDEX('Pace of change parameters'!$E$28:$I$28,1,$B$6)=1,(1+L142)*D142,D142)</f>
        <v>274204.84828293178</v>
      </c>
      <c r="O142" s="93">
        <f>IF(K142&lt;INDEX('Pace of change parameters'!$E$16:$I$16,1,$B$6),1,IF(K142&gt;INDEX('Pace of change parameters'!$E$17:$I$17,1,$B$6),0,(K142-INDEX('Pace of change parameters'!$E$17:$I$17,1,$B$6))/(INDEX('Pace of change parameters'!$E$16:$I$16,1,$B$6)-INDEX('Pace of change parameters'!$E$17:$I$17,1,$B$6))))</f>
        <v>0</v>
      </c>
      <c r="P142" s="56">
        <v>2.4364073485920956E-2</v>
      </c>
      <c r="Q142" s="56">
        <v>1.5057753685842057E-2</v>
      </c>
      <c r="R142" s="9">
        <f>IF(INDEX('Pace of change parameters'!$E$29:$I$29,1,$B$6)=1,D142*(1+P142),D142)</f>
        <v>274204.84828293178</v>
      </c>
      <c r="S142" s="102">
        <f>IF(P142&lt;INDEX('Pace of change parameters'!$E$22:$I$22,1,$B$6),INDEX('Pace of change parameters'!$E$22:$I$22,1,$B$6),P142)</f>
        <v>3.6600638350738075E-2</v>
      </c>
      <c r="T142" s="131">
        <v>2.7183149691037745E-2</v>
      </c>
      <c r="U142" s="116">
        <f t="shared" si="19"/>
        <v>277480.36867564061</v>
      </c>
      <c r="V142" s="130">
        <f>IF(J142&gt;INDEX('Pace of change parameters'!$E$24:$I$24,1,$B$6),0,IF(J142&lt;INDEX('Pace of change parameters'!$E$23:$I$23,1,$B$6),1,(J142-INDEX('Pace of change parameters'!$E$24:$I$24,1,$B$6))/(INDEX('Pace of change parameters'!$E$23:$I$23,1,$B$6)-INDEX('Pace of change parameters'!$E$24:$I$24,1,$B$6))))</f>
        <v>0</v>
      </c>
      <c r="W142" s="131">
        <f>MIN(S142, S142+(INDEX('Pace of change parameters'!$E$25:$I$25,1,$B$6)-S142)*(1-V142))</f>
        <v>1.4600638350738077E-2</v>
      </c>
      <c r="X142" s="131">
        <v>5.3830190938224387E-3</v>
      </c>
      <c r="Y142" s="107">
        <f t="shared" si="20"/>
        <v>271591.3426756406</v>
      </c>
      <c r="Z142" s="96">
        <v>0</v>
      </c>
      <c r="AA142" s="98">
        <f t="shared" si="23"/>
        <v>248319.34416807102</v>
      </c>
      <c r="AB142" s="98">
        <f>IF(INDEX('Pace of change parameters'!$E$27:$I$27,1,$B$6)=1,MAX(AA142,Y142),Y142)</f>
        <v>271591.3426756406</v>
      </c>
      <c r="AC142" s="96">
        <f t="shared" si="21"/>
        <v>1.4600638350737993E-2</v>
      </c>
      <c r="AD142" s="142">
        <v>5.3830190938224387E-3</v>
      </c>
      <c r="AE142" s="55">
        <f>IF(ROUND(AB142,0)/D142 &gt; (1+'Pace of change parameters'!$I$25), ROUND(AB142,0), ROUNDUP(AB142,0))</f>
        <v>271592</v>
      </c>
      <c r="AF142" s="55">
        <v>1220.1738779046634</v>
      </c>
      <c r="AG142" s="16">
        <f t="shared" si="22"/>
        <v>1.4603093958152069E-2</v>
      </c>
      <c r="AH142" s="16">
        <f t="shared" si="22"/>
        <v>5.3854523921097464E-3</v>
      </c>
      <c r="AI142" s="55"/>
      <c r="AJ142" s="55">
        <v>248319.34416807102</v>
      </c>
      <c r="AK142" s="55">
        <v>1115.6174597642714</v>
      </c>
      <c r="AL142" s="16">
        <f t="shared" si="24"/>
        <v>9.3720672104293357E-2</v>
      </c>
      <c r="AM142" s="57">
        <f t="shared" si="24"/>
        <v>9.3720672104293357E-2</v>
      </c>
      <c r="AN142" s="10"/>
    </row>
    <row r="143" spans="1:40" x14ac:dyDescent="0.2">
      <c r="A143" s="188" t="s">
        <v>333</v>
      </c>
      <c r="B143" s="188" t="s">
        <v>334</v>
      </c>
      <c r="D143" s="67">
        <v>398578</v>
      </c>
      <c r="E143" s="72">
        <v>1269.1737145167681</v>
      </c>
      <c r="F143" s="54"/>
      <c r="G143" s="87">
        <v>381942.1586741216</v>
      </c>
      <c r="H143" s="80">
        <v>1201.8366055917022</v>
      </c>
      <c r="I143" s="89"/>
      <c r="J143" s="102">
        <f t="shared" si="17"/>
        <v>4.3555917952676992E-2</v>
      </c>
      <c r="K143" s="125">
        <f t="shared" si="17"/>
        <v>5.6028505548733731E-2</v>
      </c>
      <c r="L143" s="102">
        <v>2.7189731024192199E-2</v>
      </c>
      <c r="M143" s="96">
        <f>INDEX('Pace of change parameters'!$E$20:$I$20,1,$B$6)</f>
        <v>1.5057753685842057E-2</v>
      </c>
      <c r="N143" s="107">
        <f>IF(INDEX('Pace of change parameters'!$E$28:$I$28,1,$B$6)=1,(1+L143)*D143,D143)</f>
        <v>409415.22861216048</v>
      </c>
      <c r="O143" s="93">
        <f>IF(K143&lt;INDEX('Pace of change parameters'!$E$16:$I$16,1,$B$6),1,IF(K143&gt;INDEX('Pace of change parameters'!$E$17:$I$17,1,$B$6),0,(K143-INDEX('Pace of change parameters'!$E$17:$I$17,1,$B$6))/(INDEX('Pace of change parameters'!$E$16:$I$16,1,$B$6)-INDEX('Pace of change parameters'!$E$17:$I$17,1,$B$6))))</f>
        <v>0</v>
      </c>
      <c r="P143" s="56">
        <v>2.7189731024192199E-2</v>
      </c>
      <c r="Q143" s="56">
        <v>1.5057753685842057E-2</v>
      </c>
      <c r="R143" s="9">
        <f>IF(INDEX('Pace of change parameters'!$E$29:$I$29,1,$B$6)=1,D143*(1+P143),D143)</f>
        <v>409415.22861216048</v>
      </c>
      <c r="S143" s="102">
        <f>IF(P143&lt;INDEX('Pace of change parameters'!$E$22:$I$22,1,$B$6),INDEX('Pace of change parameters'!$E$22:$I$22,1,$B$6),P143)</f>
        <v>3.6600638350738075E-2</v>
      </c>
      <c r="T143" s="131">
        <v>2.4357510257108084E-2</v>
      </c>
      <c r="U143" s="116">
        <f t="shared" si="19"/>
        <v>413166.20923256048</v>
      </c>
      <c r="V143" s="130">
        <f>IF(J143&gt;INDEX('Pace of change parameters'!$E$24:$I$24,1,$B$6),0,IF(J143&lt;INDEX('Pace of change parameters'!$E$23:$I$23,1,$B$6),1,(J143-INDEX('Pace of change parameters'!$E$24:$I$24,1,$B$6))/(INDEX('Pace of change parameters'!$E$23:$I$23,1,$B$6)-INDEX('Pace of change parameters'!$E$24:$I$24,1,$B$6))))</f>
        <v>1</v>
      </c>
      <c r="W143" s="131">
        <f>MIN(S143, S143+(INDEX('Pace of change parameters'!$E$25:$I$25,1,$B$6)-S143)*(1-V143))</f>
        <v>3.6600638350738075E-2</v>
      </c>
      <c r="X143" s="131">
        <v>2.4357510257108084E-2</v>
      </c>
      <c r="Y143" s="107">
        <f t="shared" si="20"/>
        <v>413166.20923256048</v>
      </c>
      <c r="Z143" s="96">
        <v>0</v>
      </c>
      <c r="AA143" s="98">
        <f t="shared" si="23"/>
        <v>396697.0227385094</v>
      </c>
      <c r="AB143" s="98">
        <f>IF(INDEX('Pace of change parameters'!$E$27:$I$27,1,$B$6)=1,MAX(AA143,Y143),Y143)</f>
        <v>413166.20923256048</v>
      </c>
      <c r="AC143" s="96">
        <f t="shared" si="21"/>
        <v>3.6600638350738013E-2</v>
      </c>
      <c r="AD143" s="142">
        <v>2.4357510257108084E-2</v>
      </c>
      <c r="AE143" s="55">
        <f>IF(ROUND(AB143,0)/D143 &gt; (1+'Pace of change parameters'!$I$25), ROUND(AB143,0), ROUNDUP(AB143,0))</f>
        <v>413166</v>
      </c>
      <c r="AF143" s="55">
        <v>1300.0869679054504</v>
      </c>
      <c r="AG143" s="16">
        <f t="shared" si="22"/>
        <v>3.6600113403148171E-2</v>
      </c>
      <c r="AH143" s="16">
        <f t="shared" si="22"/>
        <v>2.435699150959203E-2</v>
      </c>
      <c r="AI143" s="55"/>
      <c r="AJ143" s="55">
        <v>396697.0227385094</v>
      </c>
      <c r="AK143" s="55">
        <v>1248.2649333905215</v>
      </c>
      <c r="AL143" s="16">
        <f t="shared" si="24"/>
        <v>4.1515252995348195E-2</v>
      </c>
      <c r="AM143" s="57">
        <f t="shared" si="24"/>
        <v>4.1515252995348195E-2</v>
      </c>
      <c r="AN143" s="10"/>
    </row>
    <row r="144" spans="1:40" x14ac:dyDescent="0.2">
      <c r="A144" s="188" t="s">
        <v>335</v>
      </c>
      <c r="B144" s="188" t="s">
        <v>336</v>
      </c>
      <c r="D144" s="67">
        <v>506230</v>
      </c>
      <c r="E144" s="72">
        <v>1210.7681203389768</v>
      </c>
      <c r="F144" s="54"/>
      <c r="G144" s="87">
        <v>525177.35819080158</v>
      </c>
      <c r="H144" s="80">
        <v>1242.7407071699361</v>
      </c>
      <c r="I144" s="89"/>
      <c r="J144" s="102">
        <f t="shared" si="17"/>
        <v>-3.6078018016758917E-2</v>
      </c>
      <c r="K144" s="125">
        <f t="shared" si="17"/>
        <v>-2.5727480114310919E-2</v>
      </c>
      <c r="L144" s="102">
        <v>2.5957384516007709E-2</v>
      </c>
      <c r="M144" s="96">
        <f>INDEX('Pace of change parameters'!$E$20:$I$20,1,$B$6)</f>
        <v>1.5057753685842057E-2</v>
      </c>
      <c r="N144" s="107">
        <f>IF(INDEX('Pace of change parameters'!$E$28:$I$28,1,$B$6)=1,(1+L144)*D144,D144)</f>
        <v>519370.4067635386</v>
      </c>
      <c r="O144" s="93">
        <f>IF(K144&lt;INDEX('Pace of change parameters'!$E$16:$I$16,1,$B$6),1,IF(K144&gt;INDEX('Pace of change parameters'!$E$17:$I$17,1,$B$6),0,(K144-INDEX('Pace of change parameters'!$E$17:$I$17,1,$B$6))/(INDEX('Pace of change parameters'!$E$16:$I$16,1,$B$6)-INDEX('Pace of change parameters'!$E$17:$I$17,1,$B$6))))</f>
        <v>8.7526664988479649E-2</v>
      </c>
      <c r="P144" s="56">
        <v>2.7438092666506764E-2</v>
      </c>
      <c r="Q144" s="56">
        <v>1.6522730995614854E-2</v>
      </c>
      <c r="R144" s="9">
        <f>IF(INDEX('Pace of change parameters'!$E$29:$I$29,1,$B$6)=1,D144*(1+P144),D144)</f>
        <v>520119.98565056571</v>
      </c>
      <c r="S144" s="102">
        <f>IF(P144&lt;INDEX('Pace of change parameters'!$E$22:$I$22,1,$B$6),INDEX('Pace of change parameters'!$E$22:$I$22,1,$B$6),P144)</f>
        <v>3.6600638350738075E-2</v>
      </c>
      <c r="T144" s="131">
        <v>2.5587935048575927E-2</v>
      </c>
      <c r="U144" s="116">
        <f t="shared" si="19"/>
        <v>524758.34115229407</v>
      </c>
      <c r="V144" s="130">
        <f>IF(J144&gt;INDEX('Pace of change parameters'!$E$24:$I$24,1,$B$6),0,IF(J144&lt;INDEX('Pace of change parameters'!$E$23:$I$23,1,$B$6),1,(J144-INDEX('Pace of change parameters'!$E$24:$I$24,1,$B$6))/(INDEX('Pace of change parameters'!$E$23:$I$23,1,$B$6)-INDEX('Pace of change parameters'!$E$24:$I$24,1,$B$6))))</f>
        <v>1</v>
      </c>
      <c r="W144" s="131">
        <f>MIN(S144, S144+(INDEX('Pace of change parameters'!$E$25:$I$25,1,$B$6)-S144)*(1-V144))</f>
        <v>3.6600638350738075E-2</v>
      </c>
      <c r="X144" s="131">
        <v>2.5587935048575927E-2</v>
      </c>
      <c r="Y144" s="107">
        <f t="shared" si="20"/>
        <v>524758.34115229407</v>
      </c>
      <c r="Z144" s="96">
        <v>0</v>
      </c>
      <c r="AA144" s="98">
        <f t="shared" si="23"/>
        <v>545465.56244848098</v>
      </c>
      <c r="AB144" s="98">
        <f>IF(INDEX('Pace of change parameters'!$E$27:$I$27,1,$B$6)=1,MAX(AA144,Y144),Y144)</f>
        <v>524758.34115229407</v>
      </c>
      <c r="AC144" s="96">
        <f t="shared" si="21"/>
        <v>3.6600638350738013E-2</v>
      </c>
      <c r="AD144" s="142">
        <v>2.5587935048575927E-2</v>
      </c>
      <c r="AE144" s="55">
        <f>IF(ROUND(AB144,0)/D144 &gt; (1+'Pace of change parameters'!$I$25), ROUND(AB144,0), ROUNDUP(AB144,0))</f>
        <v>524758</v>
      </c>
      <c r="AF144" s="55">
        <v>1241.7483690836377</v>
      </c>
      <c r="AG144" s="16">
        <f t="shared" si="22"/>
        <v>3.6599964443039701E-2</v>
      </c>
      <c r="AH144" s="16">
        <f t="shared" si="22"/>
        <v>2.5587268300380606E-2</v>
      </c>
      <c r="AI144" s="55"/>
      <c r="AJ144" s="55">
        <v>545465.56244848098</v>
      </c>
      <c r="AK144" s="55">
        <v>1290.749207371189</v>
      </c>
      <c r="AL144" s="16">
        <f t="shared" si="24"/>
        <v>-3.7963097716983363E-2</v>
      </c>
      <c r="AM144" s="57">
        <f t="shared" si="24"/>
        <v>-3.7963097716983363E-2</v>
      </c>
      <c r="AN144" s="10"/>
    </row>
    <row r="145" spans="1:40" x14ac:dyDescent="0.2">
      <c r="A145" s="188" t="s">
        <v>337</v>
      </c>
      <c r="B145" s="188" t="s">
        <v>338</v>
      </c>
      <c r="D145" s="67">
        <v>507947</v>
      </c>
      <c r="E145" s="72">
        <v>1144.7454746444791</v>
      </c>
      <c r="F145" s="54"/>
      <c r="G145" s="87">
        <v>522885.21538364195</v>
      </c>
      <c r="H145" s="80">
        <v>1167.693763842075</v>
      </c>
      <c r="I145" s="89"/>
      <c r="J145" s="102">
        <f t="shared" si="17"/>
        <v>-2.8568823413149591E-2</v>
      </c>
      <c r="K145" s="125">
        <f t="shared" si="17"/>
        <v>-1.9652660576081948E-2</v>
      </c>
      <c r="L145" s="102">
        <v>2.437433775172515E-2</v>
      </c>
      <c r="M145" s="96">
        <f>INDEX('Pace of change parameters'!$E$20:$I$20,1,$B$6)</f>
        <v>1.5057753685842057E-2</v>
      </c>
      <c r="N145" s="107">
        <f>IF(INDEX('Pace of change parameters'!$E$28:$I$28,1,$B$6)=1,(1+L145)*D145,D145)</f>
        <v>520327.87173797551</v>
      </c>
      <c r="O145" s="93">
        <f>IF(K145&lt;INDEX('Pace of change parameters'!$E$16:$I$16,1,$B$6),1,IF(K145&gt;INDEX('Pace of change parameters'!$E$17:$I$17,1,$B$6),0,(K145-INDEX('Pace of change parameters'!$E$17:$I$17,1,$B$6))/(INDEX('Pace of change parameters'!$E$16:$I$16,1,$B$6)-INDEX('Pace of change parameters'!$E$17:$I$17,1,$B$6))))</f>
        <v>0</v>
      </c>
      <c r="P145" s="56">
        <v>2.437433775172515E-2</v>
      </c>
      <c r="Q145" s="56">
        <v>1.5057753685842057E-2</v>
      </c>
      <c r="R145" s="9">
        <f>IF(INDEX('Pace of change parameters'!$E$29:$I$29,1,$B$6)=1,D145*(1+P145),D145)</f>
        <v>520327.87173797551</v>
      </c>
      <c r="S145" s="102">
        <f>IF(P145&lt;INDEX('Pace of change parameters'!$E$22:$I$22,1,$B$6),INDEX('Pace of change parameters'!$E$22:$I$22,1,$B$6),P145)</f>
        <v>3.6600638350738075E-2</v>
      </c>
      <c r="T145" s="131">
        <v>2.7172857280842289E-2</v>
      </c>
      <c r="U145" s="116">
        <f t="shared" si="19"/>
        <v>526538.1844483423</v>
      </c>
      <c r="V145" s="130">
        <f>IF(J145&gt;INDEX('Pace of change parameters'!$E$24:$I$24,1,$B$6),0,IF(J145&lt;INDEX('Pace of change parameters'!$E$23:$I$23,1,$B$6),1,(J145-INDEX('Pace of change parameters'!$E$24:$I$24,1,$B$6))/(INDEX('Pace of change parameters'!$E$23:$I$23,1,$B$6)-INDEX('Pace of change parameters'!$E$24:$I$24,1,$B$6))))</f>
        <v>1</v>
      </c>
      <c r="W145" s="131">
        <f>MIN(S145, S145+(INDEX('Pace of change parameters'!$E$25:$I$25,1,$B$6)-S145)*(1-V145))</f>
        <v>3.6600638350738075E-2</v>
      </c>
      <c r="X145" s="131">
        <v>2.7172857280842289E-2</v>
      </c>
      <c r="Y145" s="107">
        <f t="shared" si="20"/>
        <v>526538.1844483423</v>
      </c>
      <c r="Z145" s="96">
        <v>0</v>
      </c>
      <c r="AA145" s="98">
        <f t="shared" si="23"/>
        <v>543084.87153326964</v>
      </c>
      <c r="AB145" s="98">
        <f>IF(INDEX('Pace of change parameters'!$E$27:$I$27,1,$B$6)=1,MAX(AA145,Y145),Y145)</f>
        <v>526538.1844483423</v>
      </c>
      <c r="AC145" s="96">
        <f t="shared" si="21"/>
        <v>3.6600638350738013E-2</v>
      </c>
      <c r="AD145" s="142">
        <v>2.7172857280842289E-2</v>
      </c>
      <c r="AE145" s="55">
        <f>IF(ROUND(AB145,0)/D145 &gt; (1+'Pace of change parameters'!$I$25), ROUND(AB145,0), ROUNDUP(AB145,0))</f>
        <v>526538</v>
      </c>
      <c r="AF145" s="55">
        <v>1175.8510681446073</v>
      </c>
      <c r="AG145" s="16">
        <f t="shared" si="22"/>
        <v>3.6600275225564971E-2</v>
      </c>
      <c r="AH145" s="16">
        <f t="shared" si="22"/>
        <v>2.7172497458256784E-2</v>
      </c>
      <c r="AI145" s="55"/>
      <c r="AJ145" s="55">
        <v>543084.87153326964</v>
      </c>
      <c r="AK145" s="55">
        <v>1212.8031144676586</v>
      </c>
      <c r="AL145" s="16">
        <f t="shared" si="24"/>
        <v>-3.0468297683479029E-2</v>
      </c>
      <c r="AM145" s="57">
        <f t="shared" si="24"/>
        <v>-3.046829768347914E-2</v>
      </c>
      <c r="AN145" s="10"/>
    </row>
    <row r="146" spans="1:40" x14ac:dyDescent="0.2">
      <c r="A146" s="188" t="s">
        <v>339</v>
      </c>
      <c r="B146" s="188" t="s">
        <v>340</v>
      </c>
      <c r="D146" s="67">
        <v>420634</v>
      </c>
      <c r="E146" s="72">
        <v>1226.4975955615862</v>
      </c>
      <c r="F146" s="54"/>
      <c r="G146" s="87">
        <v>431870.69800309197</v>
      </c>
      <c r="H146" s="80">
        <v>1242.932259135534</v>
      </c>
      <c r="I146" s="89"/>
      <c r="J146" s="102">
        <f t="shared" si="17"/>
        <v>-2.6018662657709468E-2</v>
      </c>
      <c r="K146" s="125">
        <f t="shared" si="17"/>
        <v>-1.3222493384617895E-2</v>
      </c>
      <c r="L146" s="102">
        <v>2.8393585020733081E-2</v>
      </c>
      <c r="M146" s="96">
        <f>INDEX('Pace of change parameters'!$E$20:$I$20,1,$B$6)</f>
        <v>1.5057753685842057E-2</v>
      </c>
      <c r="N146" s="107">
        <f>IF(INDEX('Pace of change parameters'!$E$28:$I$28,1,$B$6)=1,(1+L146)*D146,D146)</f>
        <v>432577.30724161107</v>
      </c>
      <c r="O146" s="93">
        <f>IF(K146&lt;INDEX('Pace of change parameters'!$E$16:$I$16,1,$B$6),1,IF(K146&gt;INDEX('Pace of change parameters'!$E$17:$I$17,1,$B$6),0,(K146-INDEX('Pace of change parameters'!$E$17:$I$17,1,$B$6))/(INDEX('Pace of change parameters'!$E$16:$I$16,1,$B$6)-INDEX('Pace of change parameters'!$E$17:$I$17,1,$B$6))))</f>
        <v>0</v>
      </c>
      <c r="P146" s="56">
        <v>2.8393585020733081E-2</v>
      </c>
      <c r="Q146" s="56">
        <v>1.5057753685842057E-2</v>
      </c>
      <c r="R146" s="9">
        <f>IF(INDEX('Pace of change parameters'!$E$29:$I$29,1,$B$6)=1,D146*(1+P146),D146)</f>
        <v>432577.30724161107</v>
      </c>
      <c r="S146" s="102">
        <f>IF(P146&lt;INDEX('Pace of change parameters'!$E$22:$I$22,1,$B$6),INDEX('Pace of change parameters'!$E$22:$I$22,1,$B$6),P146)</f>
        <v>3.6600638350738075E-2</v>
      </c>
      <c r="T146" s="131">
        <v>2.3158380954308333E-2</v>
      </c>
      <c r="U146" s="116">
        <f t="shared" si="19"/>
        <v>436029.47291202436</v>
      </c>
      <c r="V146" s="130">
        <f>IF(J146&gt;INDEX('Pace of change parameters'!$E$24:$I$24,1,$B$6),0,IF(J146&lt;INDEX('Pace of change parameters'!$E$23:$I$23,1,$B$6),1,(J146-INDEX('Pace of change parameters'!$E$24:$I$24,1,$B$6))/(INDEX('Pace of change parameters'!$E$23:$I$23,1,$B$6)-INDEX('Pace of change parameters'!$E$24:$I$24,1,$B$6))))</f>
        <v>1</v>
      </c>
      <c r="W146" s="131">
        <f>MIN(S146, S146+(INDEX('Pace of change parameters'!$E$25:$I$25,1,$B$6)-S146)*(1-V146))</f>
        <v>3.6600638350738075E-2</v>
      </c>
      <c r="X146" s="131">
        <v>2.3158380954308333E-2</v>
      </c>
      <c r="Y146" s="107">
        <f t="shared" si="20"/>
        <v>436029.47291202436</v>
      </c>
      <c r="Z146" s="96">
        <v>0</v>
      </c>
      <c r="AA146" s="98">
        <f t="shared" si="23"/>
        <v>448554.3588604019</v>
      </c>
      <c r="AB146" s="98">
        <f>IF(INDEX('Pace of change parameters'!$E$27:$I$27,1,$B$6)=1,MAX(AA146,Y146),Y146)</f>
        <v>436029.47291202436</v>
      </c>
      <c r="AC146" s="96">
        <f t="shared" si="21"/>
        <v>3.6600638350738013E-2</v>
      </c>
      <c r="AD146" s="142">
        <v>2.3158380954308333E-2</v>
      </c>
      <c r="AE146" s="55">
        <f>IF(ROUND(AB146,0)/D146 &gt; (1+'Pace of change parameters'!$I$25), ROUND(AB146,0), ROUNDUP(AB146,0))</f>
        <v>436029</v>
      </c>
      <c r="AF146" s="55">
        <v>1254.8999330691511</v>
      </c>
      <c r="AG146" s="16">
        <f t="shared" si="22"/>
        <v>3.6599514066860905E-2</v>
      </c>
      <c r="AH146" s="16">
        <f t="shared" si="22"/>
        <v>2.3157271249732991E-2</v>
      </c>
      <c r="AI146" s="55"/>
      <c r="AJ146" s="55">
        <v>448554.3588604019</v>
      </c>
      <c r="AK146" s="55">
        <v>1290.9481592091222</v>
      </c>
      <c r="AL146" s="16">
        <f t="shared" si="24"/>
        <v>-2.7923837129180673E-2</v>
      </c>
      <c r="AM146" s="57">
        <f t="shared" si="24"/>
        <v>-2.7923837129180673E-2</v>
      </c>
      <c r="AN146" s="10"/>
    </row>
    <row r="147" spans="1:40" x14ac:dyDescent="0.2">
      <c r="A147" s="188" t="s">
        <v>341</v>
      </c>
      <c r="B147" s="188" t="s">
        <v>342</v>
      </c>
      <c r="D147" s="67">
        <v>386636</v>
      </c>
      <c r="E147" s="72">
        <v>1292.7279441051351</v>
      </c>
      <c r="F147" s="54"/>
      <c r="G147" s="87">
        <v>396698.28288368875</v>
      </c>
      <c r="H147" s="80">
        <v>1312.5101320097062</v>
      </c>
      <c r="I147" s="89"/>
      <c r="J147" s="102">
        <f t="shared" si="17"/>
        <v>-2.5365077989609075E-2</v>
      </c>
      <c r="K147" s="125">
        <f t="shared" si="17"/>
        <v>-1.5072026814970774E-2</v>
      </c>
      <c r="L147" s="102">
        <v>2.5777707555697527E-2</v>
      </c>
      <c r="M147" s="96">
        <f>INDEX('Pace of change parameters'!$E$20:$I$20,1,$B$6)</f>
        <v>1.5057753685842057E-2</v>
      </c>
      <c r="N147" s="107">
        <f>IF(INDEX('Pace of change parameters'!$E$28:$I$28,1,$B$6)=1,(1+L147)*D147,D147)</f>
        <v>396602.58973850467</v>
      </c>
      <c r="O147" s="93">
        <f>IF(K147&lt;INDEX('Pace of change parameters'!$E$16:$I$16,1,$B$6),1,IF(K147&gt;INDEX('Pace of change parameters'!$E$17:$I$17,1,$B$6),0,(K147-INDEX('Pace of change parameters'!$E$17:$I$17,1,$B$6))/(INDEX('Pace of change parameters'!$E$16:$I$16,1,$B$6)-INDEX('Pace of change parameters'!$E$17:$I$17,1,$B$6))))</f>
        <v>0</v>
      </c>
      <c r="P147" s="56">
        <v>2.5777707555697527E-2</v>
      </c>
      <c r="Q147" s="56">
        <v>1.5057753685842057E-2</v>
      </c>
      <c r="R147" s="9">
        <f>IF(INDEX('Pace of change parameters'!$E$29:$I$29,1,$B$6)=1,D147*(1+P147),D147)</f>
        <v>396602.58973850467</v>
      </c>
      <c r="S147" s="102">
        <f>IF(P147&lt;INDEX('Pace of change parameters'!$E$22:$I$22,1,$B$6),INDEX('Pace of change parameters'!$E$22:$I$22,1,$B$6),P147)</f>
        <v>3.6600638350738075E-2</v>
      </c>
      <c r="T147" s="131">
        <v>2.5767578768012278E-2</v>
      </c>
      <c r="U147" s="116">
        <f t="shared" si="19"/>
        <v>400787.12440937595</v>
      </c>
      <c r="V147" s="130">
        <f>IF(J147&gt;INDEX('Pace of change parameters'!$E$24:$I$24,1,$B$6),0,IF(J147&lt;INDEX('Pace of change parameters'!$E$23:$I$23,1,$B$6),1,(J147-INDEX('Pace of change parameters'!$E$24:$I$24,1,$B$6))/(INDEX('Pace of change parameters'!$E$23:$I$23,1,$B$6)-INDEX('Pace of change parameters'!$E$24:$I$24,1,$B$6))))</f>
        <v>1</v>
      </c>
      <c r="W147" s="131">
        <f>MIN(S147, S147+(INDEX('Pace of change parameters'!$E$25:$I$25,1,$B$6)-S147)*(1-V147))</f>
        <v>3.6600638350738075E-2</v>
      </c>
      <c r="X147" s="131">
        <v>2.5767578768012278E-2</v>
      </c>
      <c r="Y147" s="107">
        <f t="shared" si="20"/>
        <v>400787.12440937595</v>
      </c>
      <c r="Z147" s="96">
        <v>0</v>
      </c>
      <c r="AA147" s="98">
        <f t="shared" si="23"/>
        <v>412023.19296652399</v>
      </c>
      <c r="AB147" s="98">
        <f>IF(INDEX('Pace of change parameters'!$E$27:$I$27,1,$B$6)=1,MAX(AA147,Y147),Y147)</f>
        <v>400787.12440937595</v>
      </c>
      <c r="AC147" s="96">
        <f t="shared" si="21"/>
        <v>3.6600638350738013E-2</v>
      </c>
      <c r="AD147" s="142">
        <v>2.5767578768012278E-2</v>
      </c>
      <c r="AE147" s="55">
        <f>IF(ROUND(AB147,0)/D147 &gt; (1+'Pace of change parameters'!$I$25), ROUND(AB147,0), ROUNDUP(AB147,0))</f>
        <v>400787</v>
      </c>
      <c r="AF147" s="55">
        <v>1326.0380016114345</v>
      </c>
      <c r="AG147" s="16">
        <f t="shared" si="22"/>
        <v>3.6600316576832048E-2</v>
      </c>
      <c r="AH147" s="16">
        <f t="shared" si="22"/>
        <v>2.5767260356824417E-2</v>
      </c>
      <c r="AI147" s="55"/>
      <c r="AJ147" s="55">
        <v>412023.19296652399</v>
      </c>
      <c r="AK147" s="55">
        <v>1363.2139051887709</v>
      </c>
      <c r="AL147" s="16">
        <f t="shared" si="24"/>
        <v>-2.7270777855063377E-2</v>
      </c>
      <c r="AM147" s="57">
        <f t="shared" si="24"/>
        <v>-2.7270777855063377E-2</v>
      </c>
      <c r="AN147" s="10"/>
    </row>
    <row r="148" spans="1:40" x14ac:dyDescent="0.2">
      <c r="A148" s="188" t="s">
        <v>343</v>
      </c>
      <c r="B148" s="188" t="s">
        <v>344</v>
      </c>
      <c r="D148" s="67">
        <v>267262</v>
      </c>
      <c r="E148" s="72">
        <v>1256.7961840998173</v>
      </c>
      <c r="F148" s="54"/>
      <c r="G148" s="87">
        <v>251597.99976577697</v>
      </c>
      <c r="H148" s="80">
        <v>1179.3430746784491</v>
      </c>
      <c r="I148" s="89"/>
      <c r="J148" s="102">
        <f t="shared" si="17"/>
        <v>6.2258047555248108E-2</v>
      </c>
      <c r="K148" s="125">
        <f t="shared" si="17"/>
        <v>6.5674790554467011E-2</v>
      </c>
      <c r="L148" s="102">
        <v>1.8322677384646546E-2</v>
      </c>
      <c r="M148" s="96">
        <f>INDEX('Pace of change parameters'!$E$20:$I$20,1,$B$6)</f>
        <v>1.5057753685842057E-2</v>
      </c>
      <c r="N148" s="107">
        <f>IF(INDEX('Pace of change parameters'!$E$28:$I$28,1,$B$6)=1,(1+L148)*D148,D148)</f>
        <v>272158.95540317538</v>
      </c>
      <c r="O148" s="93">
        <f>IF(K148&lt;INDEX('Pace of change parameters'!$E$16:$I$16,1,$B$6),1,IF(K148&gt;INDEX('Pace of change parameters'!$E$17:$I$17,1,$B$6),0,(K148-INDEX('Pace of change parameters'!$E$17:$I$17,1,$B$6))/(INDEX('Pace of change parameters'!$E$16:$I$16,1,$B$6)-INDEX('Pace of change parameters'!$E$17:$I$17,1,$B$6))))</f>
        <v>0</v>
      </c>
      <c r="P148" s="56">
        <v>1.8322677384646546E-2</v>
      </c>
      <c r="Q148" s="56">
        <v>1.5057753685842057E-2</v>
      </c>
      <c r="R148" s="9">
        <f>IF(INDEX('Pace of change parameters'!$E$29:$I$29,1,$B$6)=1,D148*(1+P148),D148)</f>
        <v>272158.95540317538</v>
      </c>
      <c r="S148" s="102">
        <f>IF(P148&lt;INDEX('Pace of change parameters'!$E$22:$I$22,1,$B$6),INDEX('Pace of change parameters'!$E$22:$I$22,1,$B$6),P148)</f>
        <v>3.6600638350738075E-2</v>
      </c>
      <c r="T148" s="131">
        <v>3.3277112256789643E-2</v>
      </c>
      <c r="U148" s="116">
        <f t="shared" si="19"/>
        <v>277043.95980689494</v>
      </c>
      <c r="V148" s="130">
        <f>IF(J148&gt;INDEX('Pace of change parameters'!$E$24:$I$24,1,$B$6),0,IF(J148&lt;INDEX('Pace of change parameters'!$E$23:$I$23,1,$B$6),1,(J148-INDEX('Pace of change parameters'!$E$24:$I$24,1,$B$6))/(INDEX('Pace of change parameters'!$E$23:$I$23,1,$B$6)-INDEX('Pace of change parameters'!$E$24:$I$24,1,$B$6))))</f>
        <v>0.75483904889503795</v>
      </c>
      <c r="W148" s="131">
        <f>MIN(S148, S148+(INDEX('Pace of change parameters'!$E$25:$I$25,1,$B$6)-S148)*(1-V148))</f>
        <v>3.1207097426428909E-2</v>
      </c>
      <c r="X148" s="131">
        <v>2.7900863984382962E-2</v>
      </c>
      <c r="Y148" s="107">
        <f t="shared" si="20"/>
        <v>275602.47127238224</v>
      </c>
      <c r="Z148" s="96">
        <v>0</v>
      </c>
      <c r="AA148" s="98">
        <f t="shared" si="23"/>
        <v>261317.51933466361</v>
      </c>
      <c r="AB148" s="98">
        <f>IF(INDEX('Pace of change parameters'!$E$27:$I$27,1,$B$6)=1,MAX(AA148,Y148),Y148)</f>
        <v>275602.47127238224</v>
      </c>
      <c r="AC148" s="96">
        <f t="shared" si="21"/>
        <v>3.1207097426428909E-2</v>
      </c>
      <c r="AD148" s="142">
        <v>2.7900863984382962E-2</v>
      </c>
      <c r="AE148" s="55">
        <f>IF(ROUND(AB148,0)/D148 &gt; (1+'Pace of change parameters'!$I$25), ROUND(AB148,0), ROUNDUP(AB148,0))</f>
        <v>275602</v>
      </c>
      <c r="AF148" s="55">
        <v>1291.8596744414233</v>
      </c>
      <c r="AG148" s="16">
        <f t="shared" si="22"/>
        <v>3.1205334091640502E-2</v>
      </c>
      <c r="AH148" s="16">
        <f t="shared" si="22"/>
        <v>2.7899106303159504E-2</v>
      </c>
      <c r="AI148" s="55"/>
      <c r="AJ148" s="55">
        <v>261317.51933466361</v>
      </c>
      <c r="AK148" s="55">
        <v>1224.9024515552096</v>
      </c>
      <c r="AL148" s="16">
        <f t="shared" si="24"/>
        <v>5.4663310373165519E-2</v>
      </c>
      <c r="AM148" s="57">
        <f t="shared" si="24"/>
        <v>5.4663310373165519E-2</v>
      </c>
      <c r="AN148" s="10"/>
    </row>
    <row r="149" spans="1:40" x14ac:dyDescent="0.2">
      <c r="A149" s="188" t="s">
        <v>345</v>
      </c>
      <c r="B149" s="188" t="s">
        <v>346</v>
      </c>
      <c r="D149" s="67">
        <v>370304</v>
      </c>
      <c r="E149" s="72">
        <v>1167.0683477349432</v>
      </c>
      <c r="F149" s="54"/>
      <c r="G149" s="87">
        <v>379401.10285636084</v>
      </c>
      <c r="H149" s="80">
        <v>1182.5562759108552</v>
      </c>
      <c r="I149" s="89"/>
      <c r="J149" s="102">
        <f t="shared" si="17"/>
        <v>-2.3977534034224868E-2</v>
      </c>
      <c r="K149" s="125">
        <f t="shared" si="17"/>
        <v>-1.309699038549561E-2</v>
      </c>
      <c r="L149" s="102">
        <v>2.6373456530890182E-2</v>
      </c>
      <c r="M149" s="96">
        <f>INDEX('Pace of change parameters'!$E$20:$I$20,1,$B$6)</f>
        <v>1.5057753685842057E-2</v>
      </c>
      <c r="N149" s="107">
        <f>IF(INDEX('Pace of change parameters'!$E$28:$I$28,1,$B$6)=1,(1+L149)*D149,D149)</f>
        <v>380070.19644721475</v>
      </c>
      <c r="O149" s="93">
        <f>IF(K149&lt;INDEX('Pace of change parameters'!$E$16:$I$16,1,$B$6),1,IF(K149&gt;INDEX('Pace of change parameters'!$E$17:$I$17,1,$B$6),0,(K149-INDEX('Pace of change parameters'!$E$17:$I$17,1,$B$6))/(INDEX('Pace of change parameters'!$E$16:$I$16,1,$B$6)-INDEX('Pace of change parameters'!$E$17:$I$17,1,$B$6))))</f>
        <v>0</v>
      </c>
      <c r="P149" s="56">
        <v>2.6373456530890182E-2</v>
      </c>
      <c r="Q149" s="56">
        <v>1.5057753685842057E-2</v>
      </c>
      <c r="R149" s="9">
        <f>IF(INDEX('Pace of change parameters'!$E$29:$I$29,1,$B$6)=1,D149*(1+P149),D149)</f>
        <v>380070.19644721475</v>
      </c>
      <c r="S149" s="102">
        <f>IF(P149&lt;INDEX('Pace of change parameters'!$E$22:$I$22,1,$B$6),INDEX('Pace of change parameters'!$E$22:$I$22,1,$B$6),P149)</f>
        <v>3.6600638350738075E-2</v>
      </c>
      <c r="T149" s="131">
        <v>2.5172181468960719E-2</v>
      </c>
      <c r="U149" s="116">
        <f t="shared" si="19"/>
        <v>383857.36278383166</v>
      </c>
      <c r="V149" s="130">
        <f>IF(J149&gt;INDEX('Pace of change parameters'!$E$24:$I$24,1,$B$6),0,IF(J149&lt;INDEX('Pace of change parameters'!$E$23:$I$23,1,$B$6),1,(J149-INDEX('Pace of change parameters'!$E$24:$I$24,1,$B$6))/(INDEX('Pace of change parameters'!$E$23:$I$23,1,$B$6)-INDEX('Pace of change parameters'!$E$24:$I$24,1,$B$6))))</f>
        <v>1</v>
      </c>
      <c r="W149" s="131">
        <f>MIN(S149, S149+(INDEX('Pace of change parameters'!$E$25:$I$25,1,$B$6)-S149)*(1-V149))</f>
        <v>3.6600638350738075E-2</v>
      </c>
      <c r="X149" s="131">
        <v>2.5172181468960719E-2</v>
      </c>
      <c r="Y149" s="107">
        <f t="shared" si="20"/>
        <v>383857.36278383166</v>
      </c>
      <c r="Z149" s="96">
        <v>0</v>
      </c>
      <c r="AA149" s="98">
        <f t="shared" si="23"/>
        <v>394057.80301734182</v>
      </c>
      <c r="AB149" s="98">
        <f>IF(INDEX('Pace of change parameters'!$E$27:$I$27,1,$B$6)=1,MAX(AA149,Y149),Y149)</f>
        <v>383857.36278383166</v>
      </c>
      <c r="AC149" s="96">
        <f t="shared" si="21"/>
        <v>3.6600638350738013E-2</v>
      </c>
      <c r="AD149" s="142">
        <v>2.5172181468960719E-2</v>
      </c>
      <c r="AE149" s="55">
        <f>IF(ROUND(AB149,0)/D149 &gt; (1+'Pace of change parameters'!$I$25), ROUND(AB149,0), ROUNDUP(AB149,0))</f>
        <v>383857</v>
      </c>
      <c r="AF149" s="55">
        <v>1196.4448732089465</v>
      </c>
      <c r="AG149" s="16">
        <f t="shared" si="22"/>
        <v>3.6599658658831746E-2</v>
      </c>
      <c r="AH149" s="16">
        <f t="shared" si="22"/>
        <v>2.5171212578095847E-2</v>
      </c>
      <c r="AI149" s="55"/>
      <c r="AJ149" s="55">
        <v>394057.80301734182</v>
      </c>
      <c r="AK149" s="55">
        <v>1228.2397824400223</v>
      </c>
      <c r="AL149" s="16">
        <f t="shared" si="24"/>
        <v>-2.5886565217674185E-2</v>
      </c>
      <c r="AM149" s="57">
        <f t="shared" si="24"/>
        <v>-2.5886565217674296E-2</v>
      </c>
      <c r="AN149" s="10"/>
    </row>
    <row r="150" spans="1:40" x14ac:dyDescent="0.2">
      <c r="A150" s="188" t="s">
        <v>347</v>
      </c>
      <c r="B150" s="188" t="s">
        <v>348</v>
      </c>
      <c r="D150" s="67">
        <v>305832</v>
      </c>
      <c r="E150" s="72">
        <v>1126.107814778441</v>
      </c>
      <c r="F150" s="54"/>
      <c r="G150" s="87">
        <v>312981.06629995664</v>
      </c>
      <c r="H150" s="80">
        <v>1139.9355235150188</v>
      </c>
      <c r="I150" s="89"/>
      <c r="J150" s="102">
        <f t="shared" si="17"/>
        <v>-2.2841849139542125E-2</v>
      </c>
      <c r="K150" s="125">
        <f t="shared" si="17"/>
        <v>-1.2130255134026879E-2</v>
      </c>
      <c r="L150" s="102">
        <v>2.6184802608330893E-2</v>
      </c>
      <c r="M150" s="96">
        <f>INDEX('Pace of change parameters'!$E$20:$I$20,1,$B$6)</f>
        <v>1.5057753685842057E-2</v>
      </c>
      <c r="N150" s="107">
        <f>IF(INDEX('Pace of change parameters'!$E$28:$I$28,1,$B$6)=1,(1+L150)*D150,D150)</f>
        <v>313840.15055131103</v>
      </c>
      <c r="O150" s="93">
        <f>IF(K150&lt;INDEX('Pace of change parameters'!$E$16:$I$16,1,$B$6),1,IF(K150&gt;INDEX('Pace of change parameters'!$E$17:$I$17,1,$B$6),0,(K150-INDEX('Pace of change parameters'!$E$17:$I$17,1,$B$6))/(INDEX('Pace of change parameters'!$E$16:$I$16,1,$B$6)-INDEX('Pace of change parameters'!$E$17:$I$17,1,$B$6))))</f>
        <v>0</v>
      </c>
      <c r="P150" s="56">
        <v>2.6184802608330893E-2</v>
      </c>
      <c r="Q150" s="56">
        <v>1.5057753685842057E-2</v>
      </c>
      <c r="R150" s="9">
        <f>IF(INDEX('Pace of change parameters'!$E$29:$I$29,1,$B$6)=1,D150*(1+P150),D150)</f>
        <v>313840.15055131103</v>
      </c>
      <c r="S150" s="102">
        <f>IF(P150&lt;INDEX('Pace of change parameters'!$E$22:$I$22,1,$B$6),INDEX('Pace of change parameters'!$E$22:$I$22,1,$B$6),P150)</f>
        <v>3.6600638350738075E-2</v>
      </c>
      <c r="T150" s="131">
        <v>2.5360649231142673E-2</v>
      </c>
      <c r="U150" s="116">
        <f t="shared" si="19"/>
        <v>317025.64642808289</v>
      </c>
      <c r="V150" s="130">
        <f>IF(J150&gt;INDEX('Pace of change parameters'!$E$24:$I$24,1,$B$6),0,IF(J150&lt;INDEX('Pace of change parameters'!$E$23:$I$23,1,$B$6),1,(J150-INDEX('Pace of change parameters'!$E$24:$I$24,1,$B$6))/(INDEX('Pace of change parameters'!$E$23:$I$23,1,$B$6)-INDEX('Pace of change parameters'!$E$24:$I$24,1,$B$6))))</f>
        <v>1</v>
      </c>
      <c r="W150" s="131">
        <f>MIN(S150, S150+(INDEX('Pace of change parameters'!$E$25:$I$25,1,$B$6)-S150)*(1-V150))</f>
        <v>3.6600638350738075E-2</v>
      </c>
      <c r="X150" s="131">
        <v>2.5360649231142673E-2</v>
      </c>
      <c r="Y150" s="107">
        <f t="shared" si="20"/>
        <v>317025.64642808289</v>
      </c>
      <c r="Z150" s="96">
        <v>0</v>
      </c>
      <c r="AA150" s="98">
        <f t="shared" si="23"/>
        <v>325071.88419765601</v>
      </c>
      <c r="AB150" s="98">
        <f>IF(INDEX('Pace of change parameters'!$E$27:$I$27,1,$B$6)=1,MAX(AA150,Y150),Y150)</f>
        <v>317025.64642808289</v>
      </c>
      <c r="AC150" s="96">
        <f t="shared" si="21"/>
        <v>3.6600638350738013E-2</v>
      </c>
      <c r="AD150" s="142">
        <v>2.5360649231142673E-2</v>
      </c>
      <c r="AE150" s="55">
        <f>IF(ROUND(AB150,0)/D150 &gt; (1+'Pace of change parameters'!$I$25), ROUND(AB150,0), ROUNDUP(AB150,0))</f>
        <v>317026</v>
      </c>
      <c r="AF150" s="55">
        <v>1154.6679278404722</v>
      </c>
      <c r="AG150" s="16">
        <f t="shared" si="22"/>
        <v>3.6601794449240055E-2</v>
      </c>
      <c r="AH150" s="16">
        <f t="shared" si="22"/>
        <v>2.5361792793925586E-2</v>
      </c>
      <c r="AI150" s="55"/>
      <c r="AJ150" s="55">
        <v>325071.88419765601</v>
      </c>
      <c r="AK150" s="55">
        <v>1183.9725414499296</v>
      </c>
      <c r="AL150" s="16">
        <f t="shared" si="24"/>
        <v>-2.4751092262300323E-2</v>
      </c>
      <c r="AM150" s="57">
        <f t="shared" si="24"/>
        <v>-2.4751092262300323E-2</v>
      </c>
      <c r="AN150" s="10"/>
    </row>
    <row r="151" spans="1:40" x14ac:dyDescent="0.2">
      <c r="A151" s="188" t="s">
        <v>349</v>
      </c>
      <c r="B151" s="188" t="s">
        <v>350</v>
      </c>
      <c r="D151" s="67">
        <v>374544</v>
      </c>
      <c r="E151" s="72">
        <v>1343.9092870106931</v>
      </c>
      <c r="F151" s="54"/>
      <c r="G151" s="87">
        <v>378830.18551000254</v>
      </c>
      <c r="H151" s="80">
        <v>1343.857117970379</v>
      </c>
      <c r="I151" s="89"/>
      <c r="J151" s="102">
        <f t="shared" si="17"/>
        <v>-1.1314266058899847E-2</v>
      </c>
      <c r="K151" s="125">
        <f t="shared" si="17"/>
        <v>3.8820377268100614E-5</v>
      </c>
      <c r="L151" s="102">
        <v>2.6713670242219045E-2</v>
      </c>
      <c r="M151" s="96">
        <f>INDEX('Pace of change parameters'!$E$20:$I$20,1,$B$6)</f>
        <v>1.5057753685842057E-2</v>
      </c>
      <c r="N151" s="107">
        <f>IF(INDEX('Pace of change parameters'!$E$28:$I$28,1,$B$6)=1,(1+L151)*D151,D151)</f>
        <v>384549.44490720169</v>
      </c>
      <c r="O151" s="93">
        <f>IF(K151&lt;INDEX('Pace of change parameters'!$E$16:$I$16,1,$B$6),1,IF(K151&gt;INDEX('Pace of change parameters'!$E$17:$I$17,1,$B$6),0,(K151-INDEX('Pace of change parameters'!$E$17:$I$17,1,$B$6))/(INDEX('Pace of change parameters'!$E$16:$I$16,1,$B$6)-INDEX('Pace of change parameters'!$E$17:$I$17,1,$B$6))))</f>
        <v>0</v>
      </c>
      <c r="P151" s="56">
        <v>2.6713670242219045E-2</v>
      </c>
      <c r="Q151" s="56">
        <v>1.5057753685842057E-2</v>
      </c>
      <c r="R151" s="9">
        <f>IF(INDEX('Pace of change parameters'!$E$29:$I$29,1,$B$6)=1,D151*(1+P151),D151)</f>
        <v>384549.44490720169</v>
      </c>
      <c r="S151" s="102">
        <f>IF(P151&lt;INDEX('Pace of change parameters'!$E$22:$I$22,1,$B$6),INDEX('Pace of change parameters'!$E$22:$I$22,1,$B$6),P151)</f>
        <v>3.6600638350738075E-2</v>
      </c>
      <c r="T151" s="131">
        <v>2.4832478548158399E-2</v>
      </c>
      <c r="U151" s="116">
        <f t="shared" si="19"/>
        <v>388252.54949043883</v>
      </c>
      <c r="V151" s="130">
        <f>IF(J151&gt;INDEX('Pace of change parameters'!$E$24:$I$24,1,$B$6),0,IF(J151&lt;INDEX('Pace of change parameters'!$E$23:$I$23,1,$B$6),1,(J151-INDEX('Pace of change parameters'!$E$24:$I$24,1,$B$6))/(INDEX('Pace of change parameters'!$E$23:$I$23,1,$B$6)-INDEX('Pace of change parameters'!$E$24:$I$24,1,$B$6))))</f>
        <v>1</v>
      </c>
      <c r="W151" s="131">
        <f>MIN(S151, S151+(INDEX('Pace of change parameters'!$E$25:$I$25,1,$B$6)-S151)*(1-V151))</f>
        <v>3.6600638350738075E-2</v>
      </c>
      <c r="X151" s="131">
        <v>2.4832478548158399E-2</v>
      </c>
      <c r="Y151" s="107">
        <f t="shared" si="20"/>
        <v>388252.54949043883</v>
      </c>
      <c r="Z151" s="96">
        <v>0</v>
      </c>
      <c r="AA151" s="98">
        <f t="shared" si="23"/>
        <v>393464.83047847287</v>
      </c>
      <c r="AB151" s="98">
        <f>IF(INDEX('Pace of change parameters'!$E$27:$I$27,1,$B$6)=1,MAX(AA151,Y151),Y151)</f>
        <v>388252.54949043883</v>
      </c>
      <c r="AC151" s="96">
        <f t="shared" si="21"/>
        <v>3.6600638350738013E-2</v>
      </c>
      <c r="AD151" s="142">
        <v>2.4832478548158399E-2</v>
      </c>
      <c r="AE151" s="55">
        <f>IF(ROUND(AB151,0)/D151 &gt; (1+'Pace of change parameters'!$I$25), ROUND(AB151,0), ROUNDUP(AB151,0))</f>
        <v>388253</v>
      </c>
      <c r="AF151" s="55">
        <v>1377.2834836826307</v>
      </c>
      <c r="AG151" s="16">
        <f t="shared" si="22"/>
        <v>3.6601841172198668E-2</v>
      </c>
      <c r="AH151" s="16">
        <f t="shared" si="22"/>
        <v>2.4833667714413199E-2</v>
      </c>
      <c r="AI151" s="55"/>
      <c r="AJ151" s="55">
        <v>393464.83047847287</v>
      </c>
      <c r="AK151" s="55">
        <v>1395.771861203872</v>
      </c>
      <c r="AL151" s="16">
        <f t="shared" si="24"/>
        <v>-1.324598814113831E-2</v>
      </c>
      <c r="AM151" s="57">
        <f t="shared" si="24"/>
        <v>-1.3245988141138532E-2</v>
      </c>
      <c r="AN151" s="10"/>
    </row>
    <row r="152" spans="1:40" x14ac:dyDescent="0.2">
      <c r="A152" s="188" t="s">
        <v>351</v>
      </c>
      <c r="B152" s="188" t="s">
        <v>352</v>
      </c>
      <c r="D152" s="67">
        <v>373919</v>
      </c>
      <c r="E152" s="72">
        <v>1158.0936626190044</v>
      </c>
      <c r="F152" s="54"/>
      <c r="G152" s="87">
        <v>388703.60929302219</v>
      </c>
      <c r="H152" s="80">
        <v>1188.2563563989945</v>
      </c>
      <c r="I152" s="89"/>
      <c r="J152" s="102">
        <f t="shared" si="17"/>
        <v>-3.803568821990766E-2</v>
      </c>
      <c r="K152" s="125">
        <f t="shared" si="17"/>
        <v>-2.538399531175084E-2</v>
      </c>
      <c r="L152" s="102">
        <v>2.8407728135426913E-2</v>
      </c>
      <c r="M152" s="96">
        <f>INDEX('Pace of change parameters'!$E$20:$I$20,1,$B$6)</f>
        <v>1.5057753685842057E-2</v>
      </c>
      <c r="N152" s="107">
        <f>IF(INDEX('Pace of change parameters'!$E$28:$I$28,1,$B$6)=1,(1+L152)*D152,D152)</f>
        <v>384541.18929667072</v>
      </c>
      <c r="O152" s="93">
        <f>IF(K152&lt;INDEX('Pace of change parameters'!$E$16:$I$16,1,$B$6),1,IF(K152&gt;INDEX('Pace of change parameters'!$E$17:$I$17,1,$B$6),0,(K152-INDEX('Pace of change parameters'!$E$17:$I$17,1,$B$6))/(INDEX('Pace of change parameters'!$E$16:$I$16,1,$B$6)-INDEX('Pace of change parameters'!$E$17:$I$17,1,$B$6))))</f>
        <v>6.7004791344598802E-2</v>
      </c>
      <c r="P152" s="56">
        <v>2.9543970440138567E-2</v>
      </c>
      <c r="Q152" s="56">
        <v>1.6179246193054775E-2</v>
      </c>
      <c r="R152" s="9">
        <f>IF(INDEX('Pace of change parameters'!$E$29:$I$29,1,$B$6)=1,D152*(1+P152),D152)</f>
        <v>384966.05188300618</v>
      </c>
      <c r="S152" s="102">
        <f>IF(P152&lt;INDEX('Pace of change parameters'!$E$22:$I$22,1,$B$6),INDEX('Pace of change parameters'!$E$22:$I$22,1,$B$6),P152)</f>
        <v>3.6600638350738075E-2</v>
      </c>
      <c r="T152" s="131">
        <v>2.3144310030942084E-2</v>
      </c>
      <c r="U152" s="116">
        <f t="shared" si="19"/>
        <v>387604.67409146961</v>
      </c>
      <c r="V152" s="130">
        <f>IF(J152&gt;INDEX('Pace of change parameters'!$E$24:$I$24,1,$B$6),0,IF(J152&lt;INDEX('Pace of change parameters'!$E$23:$I$23,1,$B$6),1,(J152-INDEX('Pace of change parameters'!$E$24:$I$24,1,$B$6))/(INDEX('Pace of change parameters'!$E$23:$I$23,1,$B$6)-INDEX('Pace of change parameters'!$E$24:$I$24,1,$B$6))))</f>
        <v>1</v>
      </c>
      <c r="W152" s="131">
        <f>MIN(S152, S152+(INDEX('Pace of change parameters'!$E$25:$I$25,1,$B$6)-S152)*(1-V152))</f>
        <v>3.6600638350738075E-2</v>
      </c>
      <c r="X152" s="131">
        <v>2.3144310030942084E-2</v>
      </c>
      <c r="Y152" s="107">
        <f t="shared" si="20"/>
        <v>387604.67409146961</v>
      </c>
      <c r="Z152" s="96">
        <v>0</v>
      </c>
      <c r="AA152" s="98">
        <f t="shared" si="23"/>
        <v>403719.67595705565</v>
      </c>
      <c r="AB152" s="98">
        <f>IF(INDEX('Pace of change parameters'!$E$27:$I$27,1,$B$6)=1,MAX(AA152,Y152),Y152)</f>
        <v>387604.67409146961</v>
      </c>
      <c r="AC152" s="96">
        <f t="shared" si="21"/>
        <v>3.6600638350738013E-2</v>
      </c>
      <c r="AD152" s="142">
        <v>2.3144310030942084E-2</v>
      </c>
      <c r="AE152" s="55">
        <f>IF(ROUND(AB152,0)/D152 &gt; (1+'Pace of change parameters'!$I$25), ROUND(AB152,0), ROUNDUP(AB152,0))</f>
        <v>387605</v>
      </c>
      <c r="AF152" s="55">
        <v>1184.8979376850368</v>
      </c>
      <c r="AG152" s="16">
        <f t="shared" si="22"/>
        <v>3.6601509952690181E-2</v>
      </c>
      <c r="AH152" s="16">
        <f t="shared" si="22"/>
        <v>2.3145170318448205E-2</v>
      </c>
      <c r="AI152" s="55"/>
      <c r="AJ152" s="55">
        <v>403719.67595705565</v>
      </c>
      <c r="AK152" s="55">
        <v>1234.1600635811883</v>
      </c>
      <c r="AL152" s="16">
        <f t="shared" si="24"/>
        <v>-3.9915508004048306E-2</v>
      </c>
      <c r="AM152" s="57">
        <f t="shared" si="24"/>
        <v>-3.9915508004048084E-2</v>
      </c>
      <c r="AN152" s="10"/>
    </row>
    <row r="153" spans="1:40" x14ac:dyDescent="0.2">
      <c r="A153" s="188" t="s">
        <v>353</v>
      </c>
      <c r="B153" s="188" t="s">
        <v>354</v>
      </c>
      <c r="D153" s="67">
        <v>358842</v>
      </c>
      <c r="E153" s="72">
        <v>1107.3822714752898</v>
      </c>
      <c r="F153" s="54"/>
      <c r="G153" s="87">
        <v>372280.56765713112</v>
      </c>
      <c r="H153" s="80">
        <v>1134.4127695134355</v>
      </c>
      <c r="I153" s="89"/>
      <c r="J153" s="102">
        <f t="shared" ref="J153:K216" si="25">D153/G153-1</f>
        <v>-3.6097956285239152E-2</v>
      </c>
      <c r="K153" s="125">
        <f t="shared" si="25"/>
        <v>-2.3827744860223432E-2</v>
      </c>
      <c r="L153" s="102">
        <v>2.7979163415742692E-2</v>
      </c>
      <c r="M153" s="96">
        <f>INDEX('Pace of change parameters'!$E$20:$I$20,1,$B$6)</f>
        <v>1.5057753685842057E-2</v>
      </c>
      <c r="N153" s="107">
        <f>IF(INDEX('Pace of change parameters'!$E$28:$I$28,1,$B$6)=1,(1+L153)*D153,D153)</f>
        <v>368882.09895843192</v>
      </c>
      <c r="O153" s="93">
        <f>IF(K153&lt;INDEX('Pace of change parameters'!$E$16:$I$16,1,$B$6),1,IF(K153&gt;INDEX('Pace of change parameters'!$E$17:$I$17,1,$B$6),0,(K153-INDEX('Pace of change parameters'!$E$17:$I$17,1,$B$6))/(INDEX('Pace of change parameters'!$E$16:$I$16,1,$B$6)-INDEX('Pace of change parameters'!$E$17:$I$17,1,$B$6))))</f>
        <v>0</v>
      </c>
      <c r="P153" s="56">
        <v>2.7979163415742692E-2</v>
      </c>
      <c r="Q153" s="56">
        <v>1.5057753685842057E-2</v>
      </c>
      <c r="R153" s="9">
        <f>IF(INDEX('Pace of change parameters'!$E$29:$I$29,1,$B$6)=1,D153*(1+P153),D153)</f>
        <v>368882.09895843192</v>
      </c>
      <c r="S153" s="102">
        <f>IF(P153&lt;INDEX('Pace of change parameters'!$E$22:$I$22,1,$B$6),INDEX('Pace of change parameters'!$E$22:$I$22,1,$B$6),P153)</f>
        <v>3.6600638350738075E-2</v>
      </c>
      <c r="T153" s="131">
        <v>2.3570859099279362E-2</v>
      </c>
      <c r="U153" s="116">
        <f t="shared" si="19"/>
        <v>371975.84626705555</v>
      </c>
      <c r="V153" s="130">
        <f>IF(J153&gt;INDEX('Pace of change parameters'!$E$24:$I$24,1,$B$6),0,IF(J153&lt;INDEX('Pace of change parameters'!$E$23:$I$23,1,$B$6),1,(J153-INDEX('Pace of change parameters'!$E$24:$I$24,1,$B$6))/(INDEX('Pace of change parameters'!$E$23:$I$23,1,$B$6)-INDEX('Pace of change parameters'!$E$24:$I$24,1,$B$6))))</f>
        <v>1</v>
      </c>
      <c r="W153" s="131">
        <f>MIN(S153, S153+(INDEX('Pace of change parameters'!$E$25:$I$25,1,$B$6)-S153)*(1-V153))</f>
        <v>3.6600638350738075E-2</v>
      </c>
      <c r="X153" s="131">
        <v>2.3570859099279362E-2</v>
      </c>
      <c r="Y153" s="107">
        <f t="shared" si="20"/>
        <v>371975.84626705555</v>
      </c>
      <c r="Z153" s="96">
        <v>0</v>
      </c>
      <c r="AA153" s="98">
        <f t="shared" si="23"/>
        <v>386662.19336889434</v>
      </c>
      <c r="AB153" s="98">
        <f>IF(INDEX('Pace of change parameters'!$E$27:$I$27,1,$B$6)=1,MAX(AA153,Y153),Y153)</f>
        <v>371975.84626705555</v>
      </c>
      <c r="AC153" s="96">
        <f t="shared" si="21"/>
        <v>3.6600638350738013E-2</v>
      </c>
      <c r="AD153" s="142">
        <v>2.3570859099279362E-2</v>
      </c>
      <c r="AE153" s="55">
        <f>IF(ROUND(AB153,0)/D153 &gt; (1+'Pace of change parameters'!$I$25), ROUND(AB153,0), ROUNDUP(AB153,0))</f>
        <v>371976</v>
      </c>
      <c r="AF153" s="55">
        <v>1133.4846914200643</v>
      </c>
      <c r="AG153" s="16">
        <f t="shared" si="22"/>
        <v>3.6601066764760048E-2</v>
      </c>
      <c r="AH153" s="16">
        <f t="shared" si="22"/>
        <v>2.3571282128257431E-2</v>
      </c>
      <c r="AI153" s="55"/>
      <c r="AJ153" s="55">
        <v>386662.19336889434</v>
      </c>
      <c r="AK153" s="55">
        <v>1178.2364371210681</v>
      </c>
      <c r="AL153" s="16">
        <f t="shared" si="24"/>
        <v>-3.7981973983380879E-2</v>
      </c>
      <c r="AM153" s="57">
        <f t="shared" si="24"/>
        <v>-3.7981973983380879E-2</v>
      </c>
      <c r="AN153" s="10"/>
    </row>
    <row r="154" spans="1:40" x14ac:dyDescent="0.2">
      <c r="A154" s="188" t="s">
        <v>355</v>
      </c>
      <c r="B154" s="188" t="s">
        <v>356</v>
      </c>
      <c r="D154" s="67">
        <v>354268</v>
      </c>
      <c r="E154" s="72">
        <v>1421.0607774199775</v>
      </c>
      <c r="F154" s="54"/>
      <c r="G154" s="87">
        <v>338312.0518113093</v>
      </c>
      <c r="H154" s="80">
        <v>1340.3312772329796</v>
      </c>
      <c r="I154" s="89"/>
      <c r="J154" s="102">
        <f t="shared" si="25"/>
        <v>4.7163404623817629E-2</v>
      </c>
      <c r="K154" s="125">
        <f t="shared" si="25"/>
        <v>6.0231005243463587E-2</v>
      </c>
      <c r="L154" s="102">
        <v>2.7724706400644505E-2</v>
      </c>
      <c r="M154" s="96">
        <f>INDEX('Pace of change parameters'!$E$20:$I$20,1,$B$6)</f>
        <v>1.5057753685842057E-2</v>
      </c>
      <c r="N154" s="107">
        <f>IF(INDEX('Pace of change parameters'!$E$28:$I$28,1,$B$6)=1,(1+L154)*D154,D154)</f>
        <v>364089.97628714354</v>
      </c>
      <c r="O154" s="93">
        <f>IF(K154&lt;INDEX('Pace of change parameters'!$E$16:$I$16,1,$B$6),1,IF(K154&gt;INDEX('Pace of change parameters'!$E$17:$I$17,1,$B$6),0,(K154-INDEX('Pace of change parameters'!$E$17:$I$17,1,$B$6))/(INDEX('Pace of change parameters'!$E$16:$I$16,1,$B$6)-INDEX('Pace of change parameters'!$E$17:$I$17,1,$B$6))))</f>
        <v>0</v>
      </c>
      <c r="P154" s="56">
        <v>2.7724706400644505E-2</v>
      </c>
      <c r="Q154" s="56">
        <v>1.5057753685842057E-2</v>
      </c>
      <c r="R154" s="9">
        <f>IF(INDEX('Pace of change parameters'!$E$29:$I$29,1,$B$6)=1,D154*(1+P154),D154)</f>
        <v>364089.97628714354</v>
      </c>
      <c r="S154" s="102">
        <f>IF(P154&lt;INDEX('Pace of change parameters'!$E$22:$I$22,1,$B$6),INDEX('Pace of change parameters'!$E$22:$I$22,1,$B$6),P154)</f>
        <v>3.6600638350738075E-2</v>
      </c>
      <c r="T154" s="131">
        <v>2.3824287652592924E-2</v>
      </c>
      <c r="U154" s="116">
        <f t="shared" si="19"/>
        <v>367234.43494723924</v>
      </c>
      <c r="V154" s="130">
        <f>IF(J154&gt;INDEX('Pace of change parameters'!$E$24:$I$24,1,$B$6),0,IF(J154&lt;INDEX('Pace of change parameters'!$E$23:$I$23,1,$B$6),1,(J154-INDEX('Pace of change parameters'!$E$24:$I$24,1,$B$6))/(INDEX('Pace of change parameters'!$E$23:$I$23,1,$B$6)-INDEX('Pace of change parameters'!$E$24:$I$24,1,$B$6))))</f>
        <v>1</v>
      </c>
      <c r="W154" s="131">
        <f>MIN(S154, S154+(INDEX('Pace of change parameters'!$E$25:$I$25,1,$B$6)-S154)*(1-V154))</f>
        <v>3.6600638350738075E-2</v>
      </c>
      <c r="X154" s="131">
        <v>2.3824287652592924E-2</v>
      </c>
      <c r="Y154" s="107">
        <f t="shared" si="20"/>
        <v>367234.43494723924</v>
      </c>
      <c r="Z154" s="96">
        <v>0</v>
      </c>
      <c r="AA154" s="98">
        <f t="shared" si="23"/>
        <v>351381.43475962902</v>
      </c>
      <c r="AB154" s="98">
        <f>IF(INDEX('Pace of change parameters'!$E$27:$I$27,1,$B$6)=1,MAX(AA154,Y154),Y154)</f>
        <v>367234.43494723924</v>
      </c>
      <c r="AC154" s="96">
        <f t="shared" si="21"/>
        <v>3.6600638350738013E-2</v>
      </c>
      <c r="AD154" s="142">
        <v>2.3824287652592924E-2</v>
      </c>
      <c r="AE154" s="55">
        <f>IF(ROUND(AB154,0)/D154 &gt; (1+'Pace of change parameters'!$I$25), ROUND(AB154,0), ROUNDUP(AB154,0))</f>
        <v>367234</v>
      </c>
      <c r="AF154" s="55">
        <v>1454.9148149706027</v>
      </c>
      <c r="AG154" s="16">
        <f t="shared" si="22"/>
        <v>3.6599410615692163E-2</v>
      </c>
      <c r="AH154" s="16">
        <f t="shared" si="22"/>
        <v>2.3823075049674625E-2</v>
      </c>
      <c r="AI154" s="55"/>
      <c r="AJ154" s="55">
        <v>351381.43475962902</v>
      </c>
      <c r="AK154" s="55">
        <v>1392.1098131910733</v>
      </c>
      <c r="AL154" s="16">
        <f t="shared" si="24"/>
        <v>4.5114976695383113E-2</v>
      </c>
      <c r="AM154" s="57">
        <f t="shared" si="24"/>
        <v>4.5114976695383113E-2</v>
      </c>
      <c r="AN154" s="10"/>
    </row>
    <row r="155" spans="1:40" x14ac:dyDescent="0.2">
      <c r="A155" s="188" t="s">
        <v>357</v>
      </c>
      <c r="B155" s="188" t="s">
        <v>358</v>
      </c>
      <c r="D155" s="67">
        <v>235471</v>
      </c>
      <c r="E155" s="72">
        <v>1094.2957815166933</v>
      </c>
      <c r="F155" s="54"/>
      <c r="G155" s="87">
        <v>239206.08912881048</v>
      </c>
      <c r="H155" s="80">
        <v>1097.2828884989301</v>
      </c>
      <c r="I155" s="89"/>
      <c r="J155" s="102">
        <f t="shared" si="25"/>
        <v>-1.5614523620254284E-2</v>
      </c>
      <c r="K155" s="125">
        <f t="shared" si="25"/>
        <v>-2.7222760999427997E-3</v>
      </c>
      <c r="L155" s="102">
        <v>2.8351708261499464E-2</v>
      </c>
      <c r="M155" s="96">
        <f>INDEX('Pace of change parameters'!$E$20:$I$20,1,$B$6)</f>
        <v>1.5057753685842057E-2</v>
      </c>
      <c r="N155" s="107">
        <f>IF(INDEX('Pace of change parameters'!$E$28:$I$28,1,$B$6)=1,(1+L155)*D155,D155)</f>
        <v>242147.00509604355</v>
      </c>
      <c r="O155" s="93">
        <f>IF(K155&lt;INDEX('Pace of change parameters'!$E$16:$I$16,1,$B$6),1,IF(K155&gt;INDEX('Pace of change parameters'!$E$17:$I$17,1,$B$6),0,(K155-INDEX('Pace of change parameters'!$E$17:$I$17,1,$B$6))/(INDEX('Pace of change parameters'!$E$16:$I$16,1,$B$6)-INDEX('Pace of change parameters'!$E$17:$I$17,1,$B$6))))</f>
        <v>0</v>
      </c>
      <c r="P155" s="56">
        <v>2.8351708261499464E-2</v>
      </c>
      <c r="Q155" s="56">
        <v>1.5057753685842057E-2</v>
      </c>
      <c r="R155" s="9">
        <f>IF(INDEX('Pace of change parameters'!$E$29:$I$29,1,$B$6)=1,D155*(1+P155),D155)</f>
        <v>242147.00509604355</v>
      </c>
      <c r="S155" s="102">
        <f>IF(P155&lt;INDEX('Pace of change parameters'!$E$22:$I$22,1,$B$6),INDEX('Pace of change parameters'!$E$22:$I$22,1,$B$6),P155)</f>
        <v>3.6600638350738075E-2</v>
      </c>
      <c r="T155" s="131">
        <v>2.3200046229751248E-2</v>
      </c>
      <c r="U155" s="116">
        <f t="shared" si="19"/>
        <v>244089.38891308664</v>
      </c>
      <c r="V155" s="130">
        <f>IF(J155&gt;INDEX('Pace of change parameters'!$E$24:$I$24,1,$B$6),0,IF(J155&lt;INDEX('Pace of change parameters'!$E$23:$I$23,1,$B$6),1,(J155-INDEX('Pace of change parameters'!$E$24:$I$24,1,$B$6))/(INDEX('Pace of change parameters'!$E$23:$I$23,1,$B$6)-INDEX('Pace of change parameters'!$E$24:$I$24,1,$B$6))))</f>
        <v>1</v>
      </c>
      <c r="W155" s="131">
        <f>MIN(S155, S155+(INDEX('Pace of change parameters'!$E$25:$I$25,1,$B$6)-S155)*(1-V155))</f>
        <v>3.6600638350738075E-2</v>
      </c>
      <c r="X155" s="131">
        <v>2.3200046229751248E-2</v>
      </c>
      <c r="Y155" s="107">
        <f t="shared" si="20"/>
        <v>244089.38891308664</v>
      </c>
      <c r="Z155" s="96">
        <v>0</v>
      </c>
      <c r="AA155" s="98">
        <f t="shared" si="23"/>
        <v>248446.89496370868</v>
      </c>
      <c r="AB155" s="98">
        <f>IF(INDEX('Pace of change parameters'!$E$27:$I$27,1,$B$6)=1,MAX(AA155,Y155),Y155)</f>
        <v>244089.38891308664</v>
      </c>
      <c r="AC155" s="96">
        <f t="shared" si="21"/>
        <v>3.6600638350738013E-2</v>
      </c>
      <c r="AD155" s="142">
        <v>2.3200046229751248E-2</v>
      </c>
      <c r="AE155" s="55">
        <f>IF(ROUND(AB155,0)/D155 &gt; (1+'Pace of change parameters'!$I$25), ROUND(AB155,0), ROUNDUP(AB155,0))</f>
        <v>244089</v>
      </c>
      <c r="AF155" s="55">
        <v>1119.6817102201301</v>
      </c>
      <c r="AG155" s="16">
        <f t="shared" si="22"/>
        <v>3.6598986711739556E-2</v>
      </c>
      <c r="AH155" s="16">
        <f t="shared" si="22"/>
        <v>2.3198415942216277E-2</v>
      </c>
      <c r="AI155" s="55"/>
      <c r="AJ155" s="55">
        <v>248446.89496370868</v>
      </c>
      <c r="AK155" s="55">
        <v>1139.6721861773628</v>
      </c>
      <c r="AL155" s="16">
        <f t="shared" si="24"/>
        <v>-1.7540549115517168E-2</v>
      </c>
      <c r="AM155" s="57">
        <f t="shared" si="24"/>
        <v>-1.7540549115517057E-2</v>
      </c>
      <c r="AN155" s="10"/>
    </row>
    <row r="156" spans="1:40" x14ac:dyDescent="0.2">
      <c r="A156" s="188" t="s">
        <v>359</v>
      </c>
      <c r="B156" s="188" t="s">
        <v>360</v>
      </c>
      <c r="D156" s="67">
        <v>482936</v>
      </c>
      <c r="E156" s="72">
        <v>1205.2964104853331</v>
      </c>
      <c r="F156" s="54"/>
      <c r="G156" s="87">
        <v>494397.86136698711</v>
      </c>
      <c r="H156" s="80">
        <v>1222.4948124324603</v>
      </c>
      <c r="I156" s="89"/>
      <c r="J156" s="102">
        <f t="shared" si="25"/>
        <v>-2.3183476836440176E-2</v>
      </c>
      <c r="K156" s="125">
        <f t="shared" si="25"/>
        <v>-1.4068282149113265E-2</v>
      </c>
      <c r="L156" s="102">
        <v>2.4529797641202E-2</v>
      </c>
      <c r="M156" s="96">
        <f>INDEX('Pace of change parameters'!$E$20:$I$20,1,$B$6)</f>
        <v>1.5057753685842057E-2</v>
      </c>
      <c r="N156" s="107">
        <f>IF(INDEX('Pace of change parameters'!$E$28:$I$28,1,$B$6)=1,(1+L156)*D156,D156)</f>
        <v>494782.32235365151</v>
      </c>
      <c r="O156" s="93">
        <f>IF(K156&lt;INDEX('Pace of change parameters'!$E$16:$I$16,1,$B$6),1,IF(K156&gt;INDEX('Pace of change parameters'!$E$17:$I$17,1,$B$6),0,(K156-INDEX('Pace of change parameters'!$E$17:$I$17,1,$B$6))/(INDEX('Pace of change parameters'!$E$16:$I$16,1,$B$6)-INDEX('Pace of change parameters'!$E$17:$I$17,1,$B$6))))</f>
        <v>0</v>
      </c>
      <c r="P156" s="56">
        <v>2.4529797641202E-2</v>
      </c>
      <c r="Q156" s="56">
        <v>1.5057753685842057E-2</v>
      </c>
      <c r="R156" s="9">
        <f>IF(INDEX('Pace of change parameters'!$E$29:$I$29,1,$B$6)=1,D156*(1+P156),D156)</f>
        <v>494782.32235365151</v>
      </c>
      <c r="S156" s="102">
        <f>IF(P156&lt;INDEX('Pace of change parameters'!$E$22:$I$22,1,$B$6),INDEX('Pace of change parameters'!$E$22:$I$22,1,$B$6),P156)</f>
        <v>3.6600638350738075E-2</v>
      </c>
      <c r="T156" s="131">
        <v>2.701699633933119E-2</v>
      </c>
      <c r="U156" s="116">
        <f t="shared" si="19"/>
        <v>500611.76588255202</v>
      </c>
      <c r="V156" s="130">
        <f>IF(J156&gt;INDEX('Pace of change parameters'!$E$24:$I$24,1,$B$6),0,IF(J156&lt;INDEX('Pace of change parameters'!$E$23:$I$23,1,$B$6),1,(J156-INDEX('Pace of change parameters'!$E$24:$I$24,1,$B$6))/(INDEX('Pace of change parameters'!$E$23:$I$23,1,$B$6)-INDEX('Pace of change parameters'!$E$24:$I$24,1,$B$6))))</f>
        <v>1</v>
      </c>
      <c r="W156" s="131">
        <f>MIN(S156, S156+(INDEX('Pace of change parameters'!$E$25:$I$25,1,$B$6)-S156)*(1-V156))</f>
        <v>3.6600638350738075E-2</v>
      </c>
      <c r="X156" s="131">
        <v>2.701699633933119E-2</v>
      </c>
      <c r="Y156" s="107">
        <f t="shared" si="20"/>
        <v>500611.76588255202</v>
      </c>
      <c r="Z156" s="96">
        <v>0</v>
      </c>
      <c r="AA156" s="98">
        <f t="shared" si="23"/>
        <v>513497.01832708053</v>
      </c>
      <c r="AB156" s="98">
        <f>IF(INDEX('Pace of change parameters'!$E$27:$I$27,1,$B$6)=1,MAX(AA156,Y156),Y156)</f>
        <v>500611.76588255202</v>
      </c>
      <c r="AC156" s="96">
        <f t="shared" si="21"/>
        <v>3.6600638350738013E-2</v>
      </c>
      <c r="AD156" s="142">
        <v>2.701699633933119E-2</v>
      </c>
      <c r="AE156" s="55">
        <f>IF(ROUND(AB156,0)/D156 &gt; (1+'Pace of change parameters'!$I$25), ROUND(AB156,0), ROUNDUP(AB156,0))</f>
        <v>500612</v>
      </c>
      <c r="AF156" s="55">
        <v>1237.8604780961218</v>
      </c>
      <c r="AG156" s="16">
        <f t="shared" si="22"/>
        <v>3.6601123130187041E-2</v>
      </c>
      <c r="AH156" s="16">
        <f t="shared" si="22"/>
        <v>2.7017476636868265E-2</v>
      </c>
      <c r="AI156" s="55"/>
      <c r="AJ156" s="55">
        <v>513497.01832708053</v>
      </c>
      <c r="AK156" s="55">
        <v>1269.7211904774415</v>
      </c>
      <c r="AL156" s="16">
        <f t="shared" si="24"/>
        <v>-2.5092683827178885E-2</v>
      </c>
      <c r="AM156" s="57">
        <f t="shared" si="24"/>
        <v>-2.5092683827178885E-2</v>
      </c>
      <c r="AN156" s="10"/>
    </row>
    <row r="157" spans="1:40" x14ac:dyDescent="0.2">
      <c r="A157" s="188" t="s">
        <v>361</v>
      </c>
      <c r="B157" s="188" t="s">
        <v>362</v>
      </c>
      <c r="D157" s="67">
        <v>437585</v>
      </c>
      <c r="E157" s="72">
        <v>1324.077031111751</v>
      </c>
      <c r="F157" s="54"/>
      <c r="G157" s="87">
        <v>431965.70388808014</v>
      </c>
      <c r="H157" s="80">
        <v>1290.74279034046</v>
      </c>
      <c r="I157" s="89"/>
      <c r="J157" s="102">
        <f t="shared" si="25"/>
        <v>1.3008662635346058E-2</v>
      </c>
      <c r="K157" s="125">
        <f t="shared" si="25"/>
        <v>2.5825626159413417E-2</v>
      </c>
      <c r="L157" s="102">
        <v>2.790064307433715E-2</v>
      </c>
      <c r="M157" s="96">
        <f>INDEX('Pace of change parameters'!$E$20:$I$20,1,$B$6)</f>
        <v>1.5057753685842057E-2</v>
      </c>
      <c r="N157" s="107">
        <f>IF(INDEX('Pace of change parameters'!$E$28:$I$28,1,$B$6)=1,(1+L157)*D157,D157)</f>
        <v>449793.9028996838</v>
      </c>
      <c r="O157" s="93">
        <f>IF(K157&lt;INDEX('Pace of change parameters'!$E$16:$I$16,1,$B$6),1,IF(K157&gt;INDEX('Pace of change parameters'!$E$17:$I$17,1,$B$6),0,(K157-INDEX('Pace of change parameters'!$E$17:$I$17,1,$B$6))/(INDEX('Pace of change parameters'!$E$16:$I$16,1,$B$6)-INDEX('Pace of change parameters'!$E$17:$I$17,1,$B$6))))</f>
        <v>0</v>
      </c>
      <c r="P157" s="56">
        <v>2.790064307433715E-2</v>
      </c>
      <c r="Q157" s="56">
        <v>1.5057753685842057E-2</v>
      </c>
      <c r="R157" s="9">
        <f>IF(INDEX('Pace of change parameters'!$E$29:$I$29,1,$B$6)=1,D157*(1+P157),D157)</f>
        <v>449793.9028996838</v>
      </c>
      <c r="S157" s="102">
        <f>IF(P157&lt;INDEX('Pace of change parameters'!$E$22:$I$22,1,$B$6),INDEX('Pace of change parameters'!$E$22:$I$22,1,$B$6),P157)</f>
        <v>3.6600638350738075E-2</v>
      </c>
      <c r="T157" s="131">
        <v>2.364904869265172E-2</v>
      </c>
      <c r="U157" s="116">
        <f t="shared" si="19"/>
        <v>453600.89033270767</v>
      </c>
      <c r="V157" s="130">
        <f>IF(J157&gt;INDEX('Pace of change parameters'!$E$24:$I$24,1,$B$6),0,IF(J157&lt;INDEX('Pace of change parameters'!$E$23:$I$23,1,$B$6),1,(J157-INDEX('Pace of change parameters'!$E$24:$I$24,1,$B$6))/(INDEX('Pace of change parameters'!$E$23:$I$23,1,$B$6)-INDEX('Pace of change parameters'!$E$24:$I$24,1,$B$6))))</f>
        <v>1</v>
      </c>
      <c r="W157" s="131">
        <f>MIN(S157, S157+(INDEX('Pace of change parameters'!$E$25:$I$25,1,$B$6)-S157)*(1-V157))</f>
        <v>3.6600638350738075E-2</v>
      </c>
      <c r="X157" s="131">
        <v>2.364904869265172E-2</v>
      </c>
      <c r="Y157" s="107">
        <f t="shared" si="20"/>
        <v>453600.89033270767</v>
      </c>
      <c r="Z157" s="96">
        <v>0</v>
      </c>
      <c r="AA157" s="98">
        <f t="shared" si="23"/>
        <v>448653.03493179526</v>
      </c>
      <c r="AB157" s="98">
        <f>IF(INDEX('Pace of change parameters'!$E$27:$I$27,1,$B$6)=1,MAX(AA157,Y157),Y157)</f>
        <v>453600.89033270767</v>
      </c>
      <c r="AC157" s="96">
        <f t="shared" si="21"/>
        <v>3.6600638350738013E-2</v>
      </c>
      <c r="AD157" s="142">
        <v>2.364904869265172E-2</v>
      </c>
      <c r="AE157" s="55">
        <f>IF(ROUND(AB157,0)/D157 &gt; (1+'Pace of change parameters'!$I$25), ROUND(AB157,0), ROUNDUP(AB157,0))</f>
        <v>453601</v>
      </c>
      <c r="AF157" s="55">
        <v>1355.3905209866341</v>
      </c>
      <c r="AG157" s="16">
        <f t="shared" si="22"/>
        <v>3.660088897014302E-2</v>
      </c>
      <c r="AH157" s="16">
        <f t="shared" si="22"/>
        <v>2.364929618074485E-2</v>
      </c>
      <c r="AI157" s="55"/>
      <c r="AJ157" s="55">
        <v>448653.03493179526</v>
      </c>
      <c r="AK157" s="55">
        <v>1340.6056661216367</v>
      </c>
      <c r="AL157" s="16">
        <f t="shared" si="24"/>
        <v>1.1028489017035126E-2</v>
      </c>
      <c r="AM157" s="57">
        <f t="shared" si="24"/>
        <v>1.1028489017035126E-2</v>
      </c>
      <c r="AN157" s="10"/>
    </row>
    <row r="158" spans="1:40" x14ac:dyDescent="0.2">
      <c r="A158" s="188" t="s">
        <v>363</v>
      </c>
      <c r="B158" s="188" t="s">
        <v>364</v>
      </c>
      <c r="D158" s="67">
        <v>255816</v>
      </c>
      <c r="E158" s="72">
        <v>1101.7178850351975</v>
      </c>
      <c r="F158" s="54"/>
      <c r="G158" s="87">
        <v>258585.74716118074</v>
      </c>
      <c r="H158" s="80">
        <v>1100.7972509796816</v>
      </c>
      <c r="I158" s="89"/>
      <c r="J158" s="102">
        <f t="shared" si="25"/>
        <v>-1.0711136215308503E-2</v>
      </c>
      <c r="K158" s="125">
        <f t="shared" si="25"/>
        <v>8.363338977241952E-4</v>
      </c>
      <c r="L158" s="102">
        <v>2.6906011058160484E-2</v>
      </c>
      <c r="M158" s="96">
        <f>INDEX('Pace of change parameters'!$E$20:$I$20,1,$B$6)</f>
        <v>1.5057753685842057E-2</v>
      </c>
      <c r="N158" s="107">
        <f>IF(INDEX('Pace of change parameters'!$E$28:$I$28,1,$B$6)=1,(1+L158)*D158,D158)</f>
        <v>262698.9881248544</v>
      </c>
      <c r="O158" s="93">
        <f>IF(K158&lt;INDEX('Pace of change parameters'!$E$16:$I$16,1,$B$6),1,IF(K158&gt;INDEX('Pace of change parameters'!$E$17:$I$17,1,$B$6),0,(K158-INDEX('Pace of change parameters'!$E$17:$I$17,1,$B$6))/(INDEX('Pace of change parameters'!$E$16:$I$16,1,$B$6)-INDEX('Pace of change parameters'!$E$17:$I$17,1,$B$6))))</f>
        <v>0</v>
      </c>
      <c r="P158" s="56">
        <v>2.6906011058160484E-2</v>
      </c>
      <c r="Q158" s="56">
        <v>1.5057753685842057E-2</v>
      </c>
      <c r="R158" s="9">
        <f>IF(INDEX('Pace of change parameters'!$E$29:$I$29,1,$B$6)=1,D158*(1+P158),D158)</f>
        <v>262698.9881248544</v>
      </c>
      <c r="S158" s="102">
        <f>IF(P158&lt;INDEX('Pace of change parameters'!$E$22:$I$22,1,$B$6),INDEX('Pace of change parameters'!$E$22:$I$22,1,$B$6),P158)</f>
        <v>3.6600638350738075E-2</v>
      </c>
      <c r="T158" s="131">
        <v>2.4640526107521765E-2</v>
      </c>
      <c r="U158" s="116">
        <f t="shared" si="19"/>
        <v>265179.0289003324</v>
      </c>
      <c r="V158" s="130">
        <f>IF(J158&gt;INDEX('Pace of change parameters'!$E$24:$I$24,1,$B$6),0,IF(J158&lt;INDEX('Pace of change parameters'!$E$23:$I$23,1,$B$6),1,(J158-INDEX('Pace of change parameters'!$E$24:$I$24,1,$B$6))/(INDEX('Pace of change parameters'!$E$23:$I$23,1,$B$6)-INDEX('Pace of change parameters'!$E$24:$I$24,1,$B$6))))</f>
        <v>1</v>
      </c>
      <c r="W158" s="131">
        <f>MIN(S158, S158+(INDEX('Pace of change parameters'!$E$25:$I$25,1,$B$6)-S158)*(1-V158))</f>
        <v>3.6600638350738075E-2</v>
      </c>
      <c r="X158" s="131">
        <v>2.4640526107521765E-2</v>
      </c>
      <c r="Y158" s="107">
        <f t="shared" si="20"/>
        <v>265179.0289003324</v>
      </c>
      <c r="Z158" s="96">
        <v>0</v>
      </c>
      <c r="AA158" s="98">
        <f t="shared" si="23"/>
        <v>268575.21143398114</v>
      </c>
      <c r="AB158" s="98">
        <f>IF(INDEX('Pace of change parameters'!$E$27:$I$27,1,$B$6)=1,MAX(AA158,Y158),Y158)</f>
        <v>265179.0289003324</v>
      </c>
      <c r="AC158" s="96">
        <f t="shared" si="21"/>
        <v>3.6600638350738013E-2</v>
      </c>
      <c r="AD158" s="142">
        <v>2.4640526107521765E-2</v>
      </c>
      <c r="AE158" s="55">
        <f>IF(ROUND(AB158,0)/D158 &gt; (1+'Pace of change parameters'!$I$25), ROUND(AB158,0), ROUNDUP(AB158,0))</f>
        <v>265179</v>
      </c>
      <c r="AF158" s="55">
        <v>1128.8646703160703</v>
      </c>
      <c r="AG158" s="16">
        <f t="shared" si="22"/>
        <v>3.6600525377615156E-2</v>
      </c>
      <c r="AH158" s="16">
        <f t="shared" si="22"/>
        <v>2.464041443786269E-2</v>
      </c>
      <c r="AI158" s="55"/>
      <c r="AJ158" s="55">
        <v>268575.21143398114</v>
      </c>
      <c r="AK158" s="55">
        <v>1143.322312515282</v>
      </c>
      <c r="AL158" s="16">
        <f t="shared" si="24"/>
        <v>-1.264528999473935E-2</v>
      </c>
      <c r="AM158" s="57">
        <f t="shared" si="24"/>
        <v>-1.264528999473935E-2</v>
      </c>
      <c r="AN158" s="10"/>
    </row>
    <row r="159" spans="1:40" x14ac:dyDescent="0.2">
      <c r="A159" s="188" t="s">
        <v>365</v>
      </c>
      <c r="B159" s="188" t="s">
        <v>366</v>
      </c>
      <c r="D159" s="67">
        <v>453045</v>
      </c>
      <c r="E159" s="72">
        <v>1148.7501387903374</v>
      </c>
      <c r="F159" s="54"/>
      <c r="G159" s="87">
        <v>438772.06979212456</v>
      </c>
      <c r="H159" s="80">
        <v>1098.5092383110621</v>
      </c>
      <c r="I159" s="89"/>
      <c r="J159" s="102">
        <f t="shared" si="25"/>
        <v>3.2529258789506521E-2</v>
      </c>
      <c r="K159" s="125">
        <f t="shared" si="25"/>
        <v>4.5735528411686266E-2</v>
      </c>
      <c r="L159" s="102">
        <v>2.8040559028302381E-2</v>
      </c>
      <c r="M159" s="96">
        <f>INDEX('Pace of change parameters'!$E$20:$I$20,1,$B$6)</f>
        <v>1.5057753685842057E-2</v>
      </c>
      <c r="N159" s="107">
        <f>IF(INDEX('Pace of change parameters'!$E$28:$I$28,1,$B$6)=1,(1+L159)*D159,D159)</f>
        <v>465748.63506497728</v>
      </c>
      <c r="O159" s="93">
        <f>IF(K159&lt;INDEX('Pace of change parameters'!$E$16:$I$16,1,$B$6),1,IF(K159&gt;INDEX('Pace of change parameters'!$E$17:$I$17,1,$B$6),0,(K159-INDEX('Pace of change parameters'!$E$17:$I$17,1,$B$6))/(INDEX('Pace of change parameters'!$E$16:$I$16,1,$B$6)-INDEX('Pace of change parameters'!$E$17:$I$17,1,$B$6))))</f>
        <v>0</v>
      </c>
      <c r="P159" s="56">
        <v>2.8040559028302381E-2</v>
      </c>
      <c r="Q159" s="56">
        <v>1.5057753685842057E-2</v>
      </c>
      <c r="R159" s="9">
        <f>IF(INDEX('Pace of change parameters'!$E$29:$I$29,1,$B$6)=1,D159*(1+P159),D159)</f>
        <v>465748.63506497728</v>
      </c>
      <c r="S159" s="102">
        <f>IF(P159&lt;INDEX('Pace of change parameters'!$E$22:$I$22,1,$B$6),INDEX('Pace of change parameters'!$E$22:$I$22,1,$B$6),P159)</f>
        <v>3.6600638350738075E-2</v>
      </c>
      <c r="T159" s="131">
        <v>2.350973042167892E-2</v>
      </c>
      <c r="U159" s="116">
        <f t="shared" si="19"/>
        <v>469626.73620161013</v>
      </c>
      <c r="V159" s="130">
        <f>IF(J159&gt;INDEX('Pace of change parameters'!$E$24:$I$24,1,$B$6),0,IF(J159&lt;INDEX('Pace of change parameters'!$E$23:$I$23,1,$B$6),1,(J159-INDEX('Pace of change parameters'!$E$24:$I$24,1,$B$6))/(INDEX('Pace of change parameters'!$E$23:$I$23,1,$B$6)-INDEX('Pace of change parameters'!$E$24:$I$24,1,$B$6))))</f>
        <v>1</v>
      </c>
      <c r="W159" s="131">
        <f>MIN(S159, S159+(INDEX('Pace of change parameters'!$E$25:$I$25,1,$B$6)-S159)*(1-V159))</f>
        <v>3.6600638350738075E-2</v>
      </c>
      <c r="X159" s="131">
        <v>2.350973042167892E-2</v>
      </c>
      <c r="Y159" s="107">
        <f t="shared" si="20"/>
        <v>469626.73620161013</v>
      </c>
      <c r="Z159" s="96">
        <v>0</v>
      </c>
      <c r="AA159" s="98">
        <f t="shared" si="23"/>
        <v>455722.33856451372</v>
      </c>
      <c r="AB159" s="98">
        <f>IF(INDEX('Pace of change parameters'!$E$27:$I$27,1,$B$6)=1,MAX(AA159,Y159),Y159)</f>
        <v>469626.73620161013</v>
      </c>
      <c r="AC159" s="96">
        <f t="shared" si="21"/>
        <v>3.6600638350738013E-2</v>
      </c>
      <c r="AD159" s="142">
        <v>2.350973042167892E-2</v>
      </c>
      <c r="AE159" s="55">
        <f>IF(ROUND(AB159,0)/D159 &gt; (1+'Pace of change parameters'!$I$25), ROUND(AB159,0), ROUNDUP(AB159,0))</f>
        <v>469627</v>
      </c>
      <c r="AF159" s="55">
        <v>1175.7576053205034</v>
      </c>
      <c r="AG159" s="16">
        <f t="shared" si="22"/>
        <v>3.6601220629297382E-2</v>
      </c>
      <c r="AH159" s="16">
        <f t="shared" si="22"/>
        <v>2.3510305346822857E-2</v>
      </c>
      <c r="AI159" s="55"/>
      <c r="AJ159" s="55">
        <v>455722.33856451372</v>
      </c>
      <c r="AK159" s="55">
        <v>1140.9459112906038</v>
      </c>
      <c r="AL159" s="16">
        <f t="shared" si="24"/>
        <v>3.0511257094143707E-2</v>
      </c>
      <c r="AM159" s="57">
        <f t="shared" si="24"/>
        <v>3.0511257094143707E-2</v>
      </c>
      <c r="AN159" s="10"/>
    </row>
    <row r="160" spans="1:40" x14ac:dyDescent="0.2">
      <c r="A160" s="188" t="s">
        <v>367</v>
      </c>
      <c r="B160" s="188" t="s">
        <v>368</v>
      </c>
      <c r="D160" s="67">
        <v>368116</v>
      </c>
      <c r="E160" s="72">
        <v>1141.3779921999039</v>
      </c>
      <c r="F160" s="54"/>
      <c r="G160" s="87">
        <v>376639.81068522687</v>
      </c>
      <c r="H160" s="80">
        <v>1149.0882895001298</v>
      </c>
      <c r="I160" s="89"/>
      <c r="J160" s="102">
        <f t="shared" si="25"/>
        <v>-2.2631199473362562E-2</v>
      </c>
      <c r="K160" s="125">
        <f t="shared" si="25"/>
        <v>-6.7099259218628138E-3</v>
      </c>
      <c r="L160" s="102">
        <v>3.1592977808297285E-2</v>
      </c>
      <c r="M160" s="96">
        <f>INDEX('Pace of change parameters'!$E$20:$I$20,1,$B$6)</f>
        <v>1.5057753685842057E-2</v>
      </c>
      <c r="N160" s="107">
        <f>IF(INDEX('Pace of change parameters'!$E$28:$I$28,1,$B$6)=1,(1+L160)*D160,D160)</f>
        <v>379745.88061887916</v>
      </c>
      <c r="O160" s="93">
        <f>IF(K160&lt;INDEX('Pace of change parameters'!$E$16:$I$16,1,$B$6),1,IF(K160&gt;INDEX('Pace of change parameters'!$E$17:$I$17,1,$B$6),0,(K160-INDEX('Pace of change parameters'!$E$17:$I$17,1,$B$6))/(INDEX('Pace of change parameters'!$E$16:$I$16,1,$B$6)-INDEX('Pace of change parameters'!$E$17:$I$17,1,$B$6))))</f>
        <v>0</v>
      </c>
      <c r="P160" s="56">
        <v>3.1592977808297285E-2</v>
      </c>
      <c r="Q160" s="56">
        <v>1.5057753685842057E-2</v>
      </c>
      <c r="R160" s="9">
        <f>IF(INDEX('Pace of change parameters'!$E$29:$I$29,1,$B$6)=1,D160*(1+P160),D160)</f>
        <v>379745.88061887916</v>
      </c>
      <c r="S160" s="102">
        <f>IF(P160&lt;INDEX('Pace of change parameters'!$E$22:$I$22,1,$B$6),INDEX('Pace of change parameters'!$E$22:$I$22,1,$B$6),P160)</f>
        <v>3.6600638350738075E-2</v>
      </c>
      <c r="T160" s="131">
        <v>1.9985147309856899E-2</v>
      </c>
      <c r="U160" s="116">
        <f t="shared" si="19"/>
        <v>381589.28058712027</v>
      </c>
      <c r="V160" s="130">
        <f>IF(J160&gt;INDEX('Pace of change parameters'!$E$24:$I$24,1,$B$6),0,IF(J160&lt;INDEX('Pace of change parameters'!$E$23:$I$23,1,$B$6),1,(J160-INDEX('Pace of change parameters'!$E$24:$I$24,1,$B$6))/(INDEX('Pace of change parameters'!$E$23:$I$23,1,$B$6)-INDEX('Pace of change parameters'!$E$24:$I$24,1,$B$6))))</f>
        <v>1</v>
      </c>
      <c r="W160" s="131">
        <f>MIN(S160, S160+(INDEX('Pace of change parameters'!$E$25:$I$25,1,$B$6)-S160)*(1-V160))</f>
        <v>3.6600638350738075E-2</v>
      </c>
      <c r="X160" s="131">
        <v>1.9985147309856899E-2</v>
      </c>
      <c r="Y160" s="107">
        <f t="shared" si="20"/>
        <v>381589.28058712027</v>
      </c>
      <c r="Z160" s="96">
        <v>0</v>
      </c>
      <c r="AA160" s="98">
        <f t="shared" si="23"/>
        <v>391189.83895963593</v>
      </c>
      <c r="AB160" s="98">
        <f>IF(INDEX('Pace of change parameters'!$E$27:$I$27,1,$B$6)=1,MAX(AA160,Y160),Y160)</f>
        <v>381589.28058712027</v>
      </c>
      <c r="AC160" s="96">
        <f t="shared" si="21"/>
        <v>3.6600638350738013E-2</v>
      </c>
      <c r="AD160" s="142">
        <v>1.9985147309856899E-2</v>
      </c>
      <c r="AE160" s="55">
        <f>IF(ROUND(AB160,0)/D160 &gt; (1+'Pace of change parameters'!$I$25), ROUND(AB160,0), ROUNDUP(AB160,0))</f>
        <v>381589</v>
      </c>
      <c r="AF160" s="55">
        <v>1164.1877434685737</v>
      </c>
      <c r="AG160" s="16">
        <f t="shared" si="22"/>
        <v>3.6599876126003794E-2</v>
      </c>
      <c r="AH160" s="16">
        <f t="shared" si="22"/>
        <v>1.9984397302690304E-2</v>
      </c>
      <c r="AI160" s="55"/>
      <c r="AJ160" s="55">
        <v>391189.83895963593</v>
      </c>
      <c r="AK160" s="55">
        <v>1193.4788892925458</v>
      </c>
      <c r="AL160" s="16">
        <f t="shared" si="24"/>
        <v>-2.4542659352219443E-2</v>
      </c>
      <c r="AM160" s="57">
        <f t="shared" si="24"/>
        <v>-2.4542659352219331E-2</v>
      </c>
      <c r="AN160" s="10"/>
    </row>
    <row r="161" spans="1:40" x14ac:dyDescent="0.2">
      <c r="A161" s="188" t="s">
        <v>369</v>
      </c>
      <c r="B161" s="188" t="s">
        <v>370</v>
      </c>
      <c r="D161" s="67">
        <v>243091</v>
      </c>
      <c r="E161" s="72">
        <v>1102.453859016277</v>
      </c>
      <c r="F161" s="54"/>
      <c r="G161" s="87">
        <v>238339.41249354911</v>
      </c>
      <c r="H161" s="80">
        <v>1068.5380725106684</v>
      </c>
      <c r="I161" s="89"/>
      <c r="J161" s="102">
        <f t="shared" si="25"/>
        <v>1.993622228375469E-2</v>
      </c>
      <c r="K161" s="125">
        <f t="shared" si="25"/>
        <v>3.1740363191663512E-2</v>
      </c>
      <c r="L161" s="102">
        <v>2.6805434072507905E-2</v>
      </c>
      <c r="M161" s="96">
        <f>INDEX('Pace of change parameters'!$E$20:$I$20,1,$B$6)</f>
        <v>1.5057753685842057E-2</v>
      </c>
      <c r="N161" s="107">
        <f>IF(INDEX('Pace of change parameters'!$E$28:$I$28,1,$B$6)=1,(1+L161)*D161,D161)</f>
        <v>249607.15977412002</v>
      </c>
      <c r="O161" s="93">
        <f>IF(K161&lt;INDEX('Pace of change parameters'!$E$16:$I$16,1,$B$6),1,IF(K161&gt;INDEX('Pace of change parameters'!$E$17:$I$17,1,$B$6),0,(K161-INDEX('Pace of change parameters'!$E$17:$I$17,1,$B$6))/(INDEX('Pace of change parameters'!$E$16:$I$16,1,$B$6)-INDEX('Pace of change parameters'!$E$17:$I$17,1,$B$6))))</f>
        <v>0</v>
      </c>
      <c r="P161" s="56">
        <v>2.6805434072507905E-2</v>
      </c>
      <c r="Q161" s="56">
        <v>1.5057753685842057E-2</v>
      </c>
      <c r="R161" s="9">
        <f>IF(INDEX('Pace of change parameters'!$E$29:$I$29,1,$B$6)=1,D161*(1+P161),D161)</f>
        <v>249607.15977412002</v>
      </c>
      <c r="S161" s="102">
        <f>IF(P161&lt;INDEX('Pace of change parameters'!$E$22:$I$22,1,$B$6),INDEX('Pace of change parameters'!$E$22:$I$22,1,$B$6),P161)</f>
        <v>3.6600638350738075E-2</v>
      </c>
      <c r="T161" s="131">
        <v>2.4740891037501322E-2</v>
      </c>
      <c r="U161" s="116">
        <f t="shared" si="19"/>
        <v>251988.28577731925</v>
      </c>
      <c r="V161" s="130">
        <f>IF(J161&gt;INDEX('Pace of change parameters'!$E$24:$I$24,1,$B$6),0,IF(J161&lt;INDEX('Pace of change parameters'!$E$23:$I$23,1,$B$6),1,(J161-INDEX('Pace of change parameters'!$E$24:$I$24,1,$B$6))/(INDEX('Pace of change parameters'!$E$23:$I$23,1,$B$6)-INDEX('Pace of change parameters'!$E$24:$I$24,1,$B$6))))</f>
        <v>1</v>
      </c>
      <c r="W161" s="131">
        <f>MIN(S161, S161+(INDEX('Pace of change parameters'!$E$25:$I$25,1,$B$6)-S161)*(1-V161))</f>
        <v>3.6600638350738075E-2</v>
      </c>
      <c r="X161" s="131">
        <v>2.4740891037501322E-2</v>
      </c>
      <c r="Y161" s="107">
        <f t="shared" si="20"/>
        <v>251988.28577731925</v>
      </c>
      <c r="Z161" s="96">
        <v>0</v>
      </c>
      <c r="AA161" s="98">
        <f t="shared" si="23"/>
        <v>247546.73761507057</v>
      </c>
      <c r="AB161" s="98">
        <f>IF(INDEX('Pace of change parameters'!$E$27:$I$27,1,$B$6)=1,MAX(AA161,Y161),Y161)</f>
        <v>251988.28577731925</v>
      </c>
      <c r="AC161" s="96">
        <f t="shared" si="21"/>
        <v>3.6600638350738013E-2</v>
      </c>
      <c r="AD161" s="142">
        <v>2.4740891037501322E-2</v>
      </c>
      <c r="AE161" s="55">
        <f>IF(ROUND(AB161,0)/D161 &gt; (1+'Pace of change parameters'!$I$25), ROUND(AB161,0), ROUNDUP(AB161,0))</f>
        <v>251988</v>
      </c>
      <c r="AF161" s="55">
        <v>1129.7282686014257</v>
      </c>
      <c r="AG161" s="16">
        <f t="shared" ref="AG161:AH217" si="26">AE161/D161 - 1</f>
        <v>3.6599462752631817E-2</v>
      </c>
      <c r="AH161" s="16">
        <f t="shared" si="26"/>
        <v>2.4739728889412005E-2</v>
      </c>
      <c r="AI161" s="55"/>
      <c r="AJ161" s="55">
        <v>247546.73761507057</v>
      </c>
      <c r="AK161" s="55">
        <v>1109.8169249480338</v>
      </c>
      <c r="AL161" s="16">
        <f t="shared" ref="AL161:AM217" si="27">AE161/AJ161-1</f>
        <v>1.7941106506665028E-2</v>
      </c>
      <c r="AM161" s="57">
        <f t="shared" si="27"/>
        <v>1.7941106506664806E-2</v>
      </c>
      <c r="AN161" s="10"/>
    </row>
    <row r="162" spans="1:40" x14ac:dyDescent="0.2">
      <c r="A162" s="188" t="s">
        <v>371</v>
      </c>
      <c r="B162" s="188" t="s">
        <v>372</v>
      </c>
      <c r="D162" s="67">
        <v>424011</v>
      </c>
      <c r="E162" s="72">
        <v>1288.9158837529592</v>
      </c>
      <c r="F162" s="54"/>
      <c r="G162" s="87">
        <v>417002.13326107903</v>
      </c>
      <c r="H162" s="80">
        <v>1253.5080697070155</v>
      </c>
      <c r="I162" s="89"/>
      <c r="J162" s="102">
        <f t="shared" si="25"/>
        <v>1.6807747922317651E-2</v>
      </c>
      <c r="K162" s="125">
        <f t="shared" si="25"/>
        <v>2.8246977344325908E-2</v>
      </c>
      <c r="L162" s="102">
        <v>2.6477295427854264E-2</v>
      </c>
      <c r="M162" s="96">
        <f>INDEX('Pace of change parameters'!$E$20:$I$20,1,$B$6)</f>
        <v>1.5057753685842057E-2</v>
      </c>
      <c r="N162" s="107">
        <f>IF(INDEX('Pace of change parameters'!$E$28:$I$28,1,$B$6)=1,(1+L162)*D162,D162)</f>
        <v>435237.66451165994</v>
      </c>
      <c r="O162" s="93">
        <f>IF(K162&lt;INDEX('Pace of change parameters'!$E$16:$I$16,1,$B$6),1,IF(K162&gt;INDEX('Pace of change parameters'!$E$17:$I$17,1,$B$6),0,(K162-INDEX('Pace of change parameters'!$E$17:$I$17,1,$B$6))/(INDEX('Pace of change parameters'!$E$16:$I$16,1,$B$6)-INDEX('Pace of change parameters'!$E$17:$I$17,1,$B$6))))</f>
        <v>0</v>
      </c>
      <c r="P162" s="56">
        <v>2.6477295427854264E-2</v>
      </c>
      <c r="Q162" s="56">
        <v>1.5057753685842057E-2</v>
      </c>
      <c r="R162" s="9">
        <f>IF(INDEX('Pace of change parameters'!$E$29:$I$29,1,$B$6)=1,D162*(1+P162),D162)</f>
        <v>435237.66451165994</v>
      </c>
      <c r="S162" s="102">
        <f>IF(P162&lt;INDEX('Pace of change parameters'!$E$22:$I$22,1,$B$6),INDEX('Pace of change parameters'!$E$22:$I$22,1,$B$6),P162)</f>
        <v>3.6600638350738075E-2</v>
      </c>
      <c r="T162" s="131">
        <v>2.5068474597901291E-2</v>
      </c>
      <c r="U162" s="116">
        <f t="shared" si="19"/>
        <v>439530.07326773478</v>
      </c>
      <c r="V162" s="130">
        <f>IF(J162&gt;INDEX('Pace of change parameters'!$E$24:$I$24,1,$B$6),0,IF(J162&lt;INDEX('Pace of change parameters'!$E$23:$I$23,1,$B$6),1,(J162-INDEX('Pace of change parameters'!$E$24:$I$24,1,$B$6))/(INDEX('Pace of change parameters'!$E$23:$I$23,1,$B$6)-INDEX('Pace of change parameters'!$E$24:$I$24,1,$B$6))))</f>
        <v>1</v>
      </c>
      <c r="W162" s="131">
        <f>MIN(S162, S162+(INDEX('Pace of change parameters'!$E$25:$I$25,1,$B$6)-S162)*(1-V162))</f>
        <v>3.6600638350738075E-2</v>
      </c>
      <c r="X162" s="131">
        <v>2.5068474597901291E-2</v>
      </c>
      <c r="Y162" s="107">
        <f t="shared" si="20"/>
        <v>439530.07326773478</v>
      </c>
      <c r="Z162" s="96">
        <v>0</v>
      </c>
      <c r="AA162" s="98">
        <f t="shared" si="23"/>
        <v>433111.40439308994</v>
      </c>
      <c r="AB162" s="98">
        <f>IF(INDEX('Pace of change parameters'!$E$27:$I$27,1,$B$6)=1,MAX(AA162,Y162),Y162)</f>
        <v>439530.07326773478</v>
      </c>
      <c r="AC162" s="96">
        <f t="shared" si="21"/>
        <v>3.6600638350738013E-2</v>
      </c>
      <c r="AD162" s="142">
        <v>2.5068474597901291E-2</v>
      </c>
      <c r="AE162" s="55">
        <f>IF(ROUND(AB162,0)/D162 &gt; (1+'Pace of change parameters'!$I$25), ROUND(AB162,0), ROUNDUP(AB162,0))</f>
        <v>439530</v>
      </c>
      <c r="AF162" s="55">
        <v>1321.2268186009014</v>
      </c>
      <c r="AG162" s="16">
        <f t="shared" si="26"/>
        <v>3.6600465553959793E-2</v>
      </c>
      <c r="AH162" s="16">
        <f t="shared" si="26"/>
        <v>2.5068303723484231E-2</v>
      </c>
      <c r="AI162" s="55"/>
      <c r="AJ162" s="55">
        <v>433111.40439308994</v>
      </c>
      <c r="AK162" s="55">
        <v>1301.9325254841551</v>
      </c>
      <c r="AL162" s="16">
        <f t="shared" si="27"/>
        <v>1.4819733541545199E-2</v>
      </c>
      <c r="AM162" s="57">
        <f t="shared" si="27"/>
        <v>1.4819733541545199E-2</v>
      </c>
      <c r="AN162" s="10"/>
    </row>
    <row r="163" spans="1:40" x14ac:dyDescent="0.2">
      <c r="A163" s="188" t="s">
        <v>373</v>
      </c>
      <c r="B163" s="188" t="s">
        <v>374</v>
      </c>
      <c r="D163" s="67">
        <v>252531</v>
      </c>
      <c r="E163" s="72">
        <v>1255.9802631261691</v>
      </c>
      <c r="F163" s="54"/>
      <c r="G163" s="87">
        <v>260525.77525951236</v>
      </c>
      <c r="H163" s="80">
        <v>1278.8679249992829</v>
      </c>
      <c r="I163" s="89"/>
      <c r="J163" s="102">
        <f t="shared" si="25"/>
        <v>-3.0687079815993945E-2</v>
      </c>
      <c r="K163" s="125">
        <f t="shared" si="25"/>
        <v>-1.7896814382240889E-2</v>
      </c>
      <c r="L163" s="102">
        <v>2.845163076092172E-2</v>
      </c>
      <c r="M163" s="96">
        <f>INDEX('Pace of change parameters'!$E$20:$I$20,1,$B$6)</f>
        <v>1.5057753685842057E-2</v>
      </c>
      <c r="N163" s="107">
        <f>IF(INDEX('Pace of change parameters'!$E$28:$I$28,1,$B$6)=1,(1+L163)*D163,D163)</f>
        <v>259715.91876768632</v>
      </c>
      <c r="O163" s="93">
        <f>IF(K163&lt;INDEX('Pace of change parameters'!$E$16:$I$16,1,$B$6),1,IF(K163&gt;INDEX('Pace of change parameters'!$E$17:$I$17,1,$B$6),0,(K163-INDEX('Pace of change parameters'!$E$17:$I$17,1,$B$6))/(INDEX('Pace of change parameters'!$E$16:$I$16,1,$B$6)-INDEX('Pace of change parameters'!$E$17:$I$17,1,$B$6))))</f>
        <v>0</v>
      </c>
      <c r="P163" s="56">
        <v>2.845163076092172E-2</v>
      </c>
      <c r="Q163" s="56">
        <v>1.5057753685842057E-2</v>
      </c>
      <c r="R163" s="9">
        <f>IF(INDEX('Pace of change parameters'!$E$29:$I$29,1,$B$6)=1,D163*(1+P163),D163)</f>
        <v>259715.91876768632</v>
      </c>
      <c r="S163" s="102">
        <f>IF(P163&lt;INDEX('Pace of change parameters'!$E$22:$I$22,1,$B$6),INDEX('Pace of change parameters'!$E$22:$I$22,1,$B$6),P163)</f>
        <v>3.6600638350738075E-2</v>
      </c>
      <c r="T163" s="131">
        <v>2.3100633964779238E-2</v>
      </c>
      <c r="U163" s="116">
        <f t="shared" si="19"/>
        <v>261773.79580335022</v>
      </c>
      <c r="V163" s="130">
        <f>IF(J163&gt;INDEX('Pace of change parameters'!$E$24:$I$24,1,$B$6),0,IF(J163&lt;INDEX('Pace of change parameters'!$E$23:$I$23,1,$B$6),1,(J163-INDEX('Pace of change parameters'!$E$24:$I$24,1,$B$6))/(INDEX('Pace of change parameters'!$E$23:$I$23,1,$B$6)-INDEX('Pace of change parameters'!$E$24:$I$24,1,$B$6))))</f>
        <v>1</v>
      </c>
      <c r="W163" s="131">
        <f>MIN(S163, S163+(INDEX('Pace of change parameters'!$E$25:$I$25,1,$B$6)-S163)*(1-V163))</f>
        <v>3.6600638350738075E-2</v>
      </c>
      <c r="X163" s="131">
        <v>2.3100633964779238E-2</v>
      </c>
      <c r="Y163" s="107">
        <f t="shared" si="20"/>
        <v>261773.79580335022</v>
      </c>
      <c r="Z163" s="96">
        <v>0</v>
      </c>
      <c r="AA163" s="98">
        <f t="shared" si="23"/>
        <v>270590.18504492997</v>
      </c>
      <c r="AB163" s="98">
        <f>IF(INDEX('Pace of change parameters'!$E$27:$I$27,1,$B$6)=1,MAX(AA163,Y163),Y163)</f>
        <v>261773.79580335022</v>
      </c>
      <c r="AC163" s="96">
        <f t="shared" si="21"/>
        <v>3.6600638350738013E-2</v>
      </c>
      <c r="AD163" s="142">
        <v>2.3100633964779238E-2</v>
      </c>
      <c r="AE163" s="55">
        <f>IF(ROUND(AB163,0)/D163 &gt; (1+'Pace of change parameters'!$I$25), ROUND(AB163,0), ROUNDUP(AB163,0))</f>
        <v>261774</v>
      </c>
      <c r="AF163" s="55">
        <v>1284.995205811364</v>
      </c>
      <c r="AG163" s="16">
        <f t="shared" si="26"/>
        <v>3.6601446951067373E-2</v>
      </c>
      <c r="AH163" s="16">
        <f t="shared" si="26"/>
        <v>2.3101432034430269E-2</v>
      </c>
      <c r="AI163" s="55"/>
      <c r="AJ163" s="55">
        <v>270590.18504492997</v>
      </c>
      <c r="AK163" s="55">
        <v>1328.2720610998224</v>
      </c>
      <c r="AL163" s="16">
        <f t="shared" si="27"/>
        <v>-3.258131865893843E-2</v>
      </c>
      <c r="AM163" s="57">
        <f t="shared" si="27"/>
        <v>-3.2581318658938541E-2</v>
      </c>
      <c r="AN163" s="10"/>
    </row>
    <row r="164" spans="1:40" x14ac:dyDescent="0.2">
      <c r="A164" s="188" t="s">
        <v>375</v>
      </c>
      <c r="B164" s="188" t="s">
        <v>376</v>
      </c>
      <c r="D164" s="67">
        <v>388134</v>
      </c>
      <c r="E164" s="72">
        <v>1215.0671464915058</v>
      </c>
      <c r="F164" s="54"/>
      <c r="G164" s="87">
        <v>375903.82830951206</v>
      </c>
      <c r="H164" s="80">
        <v>1157.3747891903984</v>
      </c>
      <c r="I164" s="89"/>
      <c r="J164" s="102">
        <f t="shared" si="25"/>
        <v>3.2535374128772832E-2</v>
      </c>
      <c r="K164" s="125">
        <f t="shared" si="25"/>
        <v>4.98476015202165E-2</v>
      </c>
      <c r="L164" s="102">
        <v>3.2076938778735187E-2</v>
      </c>
      <c r="M164" s="96">
        <f>INDEX('Pace of change parameters'!$E$20:$I$20,1,$B$6)</f>
        <v>1.5057753685842057E-2</v>
      </c>
      <c r="N164" s="107">
        <f>IF(INDEX('Pace of change parameters'!$E$28:$I$28,1,$B$6)=1,(1+L164)*D164,D164)</f>
        <v>400584.15055594558</v>
      </c>
      <c r="O164" s="93">
        <f>IF(K164&lt;INDEX('Pace of change parameters'!$E$16:$I$16,1,$B$6),1,IF(K164&gt;INDEX('Pace of change parameters'!$E$17:$I$17,1,$B$6),0,(K164-INDEX('Pace of change parameters'!$E$17:$I$17,1,$B$6))/(INDEX('Pace of change parameters'!$E$16:$I$16,1,$B$6)-INDEX('Pace of change parameters'!$E$17:$I$17,1,$B$6))))</f>
        <v>0</v>
      </c>
      <c r="P164" s="56">
        <v>3.2076938778735187E-2</v>
      </c>
      <c r="Q164" s="56">
        <v>1.5057753685842057E-2</v>
      </c>
      <c r="R164" s="9">
        <f>IF(INDEX('Pace of change parameters'!$E$29:$I$29,1,$B$6)=1,D164*(1+P164),D164)</f>
        <v>400584.15055594558</v>
      </c>
      <c r="S164" s="102">
        <f>IF(P164&lt;INDEX('Pace of change parameters'!$E$22:$I$22,1,$B$6),INDEX('Pace of change parameters'!$E$22:$I$22,1,$B$6),P164)</f>
        <v>3.6600638350738075E-2</v>
      </c>
      <c r="T164" s="131">
        <v>1.9506856415857809E-2</v>
      </c>
      <c r="U164" s="116">
        <f t="shared" si="19"/>
        <v>402339.95216562535</v>
      </c>
      <c r="V164" s="130">
        <f>IF(J164&gt;INDEX('Pace of change parameters'!$E$24:$I$24,1,$B$6),0,IF(J164&lt;INDEX('Pace of change parameters'!$E$23:$I$23,1,$B$6),1,(J164-INDEX('Pace of change parameters'!$E$24:$I$24,1,$B$6))/(INDEX('Pace of change parameters'!$E$23:$I$23,1,$B$6)-INDEX('Pace of change parameters'!$E$24:$I$24,1,$B$6))))</f>
        <v>1</v>
      </c>
      <c r="W164" s="131">
        <f>MIN(S164, S164+(INDEX('Pace of change parameters'!$E$25:$I$25,1,$B$6)-S164)*(1-V164))</f>
        <v>3.6600638350738075E-2</v>
      </c>
      <c r="X164" s="131">
        <v>1.9506856415857809E-2</v>
      </c>
      <c r="Y164" s="107">
        <f t="shared" si="20"/>
        <v>402339.95216562535</v>
      </c>
      <c r="Z164" s="96">
        <v>0</v>
      </c>
      <c r="AA164" s="98">
        <f t="shared" si="23"/>
        <v>390425.42473982938</v>
      </c>
      <c r="AB164" s="98">
        <f>IF(INDEX('Pace of change parameters'!$E$27:$I$27,1,$B$6)=1,MAX(AA164,Y164),Y164)</f>
        <v>402339.95216562535</v>
      </c>
      <c r="AC164" s="96">
        <f t="shared" si="21"/>
        <v>3.6600638350738013E-2</v>
      </c>
      <c r="AD164" s="142">
        <v>1.9506856415857809E-2</v>
      </c>
      <c r="AE164" s="55">
        <f>IF(ROUND(AB164,0)/D164 &gt; (1+'Pace of change parameters'!$I$25), ROUND(AB164,0), ROUNDUP(AB164,0))</f>
        <v>402340</v>
      </c>
      <c r="AF164" s="55">
        <v>1238.7694341315691</v>
      </c>
      <c r="AG164" s="16">
        <f t="shared" si="26"/>
        <v>3.6600761592645803E-2</v>
      </c>
      <c r="AH164" s="16">
        <f t="shared" si="26"/>
        <v>1.950697762547815E-2</v>
      </c>
      <c r="AI164" s="55"/>
      <c r="AJ164" s="55">
        <v>390425.42473982938</v>
      </c>
      <c r="AK164" s="55">
        <v>1202.0855059788637</v>
      </c>
      <c r="AL164" s="16">
        <f t="shared" si="27"/>
        <v>3.0516904138889522E-2</v>
      </c>
      <c r="AM164" s="57">
        <f t="shared" si="27"/>
        <v>3.0516904138889522E-2</v>
      </c>
      <c r="AN164" s="10"/>
    </row>
    <row r="165" spans="1:40" x14ac:dyDescent="0.2">
      <c r="A165" s="188" t="s">
        <v>377</v>
      </c>
      <c r="B165" s="188" t="s">
        <v>378</v>
      </c>
      <c r="D165" s="67">
        <v>364543</v>
      </c>
      <c r="E165" s="72">
        <v>1166.3815099618128</v>
      </c>
      <c r="F165" s="54"/>
      <c r="G165" s="87">
        <v>375619.07698470575</v>
      </c>
      <c r="H165" s="80">
        <v>1188.4037141530857</v>
      </c>
      <c r="I165" s="89"/>
      <c r="J165" s="102">
        <f t="shared" si="25"/>
        <v>-2.9487525164108574E-2</v>
      </c>
      <c r="K165" s="125">
        <f t="shared" si="25"/>
        <v>-1.853091161614806E-2</v>
      </c>
      <c r="L165" s="102">
        <v>2.6517261754377852E-2</v>
      </c>
      <c r="M165" s="96">
        <f>INDEX('Pace of change parameters'!$E$20:$I$20,1,$B$6)</f>
        <v>1.5057753685842057E-2</v>
      </c>
      <c r="N165" s="107">
        <f>IF(INDEX('Pace of change parameters'!$E$28:$I$28,1,$B$6)=1,(1+L165)*D165,D165)</f>
        <v>374209.68215172616</v>
      </c>
      <c r="O165" s="93">
        <f>IF(K165&lt;INDEX('Pace of change parameters'!$E$16:$I$16,1,$B$6),1,IF(K165&gt;INDEX('Pace of change parameters'!$E$17:$I$17,1,$B$6),0,(K165-INDEX('Pace of change parameters'!$E$17:$I$17,1,$B$6))/(INDEX('Pace of change parameters'!$E$16:$I$16,1,$B$6)-INDEX('Pace of change parameters'!$E$17:$I$17,1,$B$6))))</f>
        <v>0</v>
      </c>
      <c r="P165" s="56">
        <v>2.6517261754377852E-2</v>
      </c>
      <c r="Q165" s="56">
        <v>1.5057753685842057E-2</v>
      </c>
      <c r="R165" s="9">
        <f>IF(INDEX('Pace of change parameters'!$E$29:$I$29,1,$B$6)=1,D165*(1+P165),D165)</f>
        <v>374209.68215172616</v>
      </c>
      <c r="S165" s="102">
        <f>IF(P165&lt;INDEX('Pace of change parameters'!$E$22:$I$22,1,$B$6),INDEX('Pace of change parameters'!$E$22:$I$22,1,$B$6),P165)</f>
        <v>3.6600638350738075E-2</v>
      </c>
      <c r="T165" s="131">
        <v>2.5028564678320819E-2</v>
      </c>
      <c r="U165" s="116">
        <f t="shared" si="19"/>
        <v>377885.50650629308</v>
      </c>
      <c r="V165" s="130">
        <f>IF(J165&gt;INDEX('Pace of change parameters'!$E$24:$I$24,1,$B$6),0,IF(J165&lt;INDEX('Pace of change parameters'!$E$23:$I$23,1,$B$6),1,(J165-INDEX('Pace of change parameters'!$E$24:$I$24,1,$B$6))/(INDEX('Pace of change parameters'!$E$23:$I$23,1,$B$6)-INDEX('Pace of change parameters'!$E$24:$I$24,1,$B$6))))</f>
        <v>1</v>
      </c>
      <c r="W165" s="131">
        <f>MIN(S165, S165+(INDEX('Pace of change parameters'!$E$25:$I$25,1,$B$6)-S165)*(1-V165))</f>
        <v>3.6600638350738075E-2</v>
      </c>
      <c r="X165" s="131">
        <v>2.5028564678320819E-2</v>
      </c>
      <c r="Y165" s="107">
        <f t="shared" si="20"/>
        <v>377885.50650629308</v>
      </c>
      <c r="Z165" s="96">
        <v>0</v>
      </c>
      <c r="AA165" s="98">
        <f t="shared" si="23"/>
        <v>390129.67314444744</v>
      </c>
      <c r="AB165" s="98">
        <f>IF(INDEX('Pace of change parameters'!$E$27:$I$27,1,$B$6)=1,MAX(AA165,Y165),Y165)</f>
        <v>377885.50650629308</v>
      </c>
      <c r="AC165" s="96">
        <f t="shared" si="21"/>
        <v>3.6600638350738013E-2</v>
      </c>
      <c r="AD165" s="142">
        <v>2.5028564678320819E-2</v>
      </c>
      <c r="AE165" s="55">
        <f>IF(ROUND(AB165,0)/D165 &gt; (1+'Pace of change parameters'!$I$25), ROUND(AB165,0), ROUNDUP(AB165,0))</f>
        <v>377886</v>
      </c>
      <c r="AF165" s="55">
        <v>1195.5759263652585</v>
      </c>
      <c r="AG165" s="16">
        <f t="shared" si="26"/>
        <v>3.6601992083238555E-2</v>
      </c>
      <c r="AH165" s="16">
        <f t="shared" si="26"/>
        <v>2.5029903298451339E-2</v>
      </c>
      <c r="AI165" s="55"/>
      <c r="AJ165" s="55">
        <v>390129.67314444744</v>
      </c>
      <c r="AK165" s="55">
        <v>1234.3131139344889</v>
      </c>
      <c r="AL165" s="16">
        <f t="shared" si="27"/>
        <v>-3.1383598806425939E-2</v>
      </c>
      <c r="AM165" s="57">
        <f t="shared" si="27"/>
        <v>-3.138359880642605E-2</v>
      </c>
      <c r="AN165" s="10"/>
    </row>
    <row r="166" spans="1:40" x14ac:dyDescent="0.2">
      <c r="A166" s="188" t="s">
        <v>379</v>
      </c>
      <c r="B166" s="188" t="s">
        <v>380</v>
      </c>
      <c r="D166" s="67">
        <v>436306</v>
      </c>
      <c r="E166" s="72">
        <v>1096.2289109169546</v>
      </c>
      <c r="F166" s="54"/>
      <c r="G166" s="87">
        <v>418190.60233747051</v>
      </c>
      <c r="H166" s="80">
        <v>1041.9188857259526</v>
      </c>
      <c r="I166" s="89"/>
      <c r="J166" s="102">
        <f t="shared" si="25"/>
        <v>4.3318519261967392E-2</v>
      </c>
      <c r="K166" s="125">
        <f t="shared" si="25"/>
        <v>5.212500314087487E-2</v>
      </c>
      <c r="L166" s="102">
        <v>2.3625692986217972E-2</v>
      </c>
      <c r="M166" s="96">
        <f>INDEX('Pace of change parameters'!$E$20:$I$20,1,$B$6)</f>
        <v>1.5057753685842057E-2</v>
      </c>
      <c r="N166" s="107">
        <f>IF(INDEX('Pace of change parameters'!$E$28:$I$28,1,$B$6)=1,(1+L166)*D166,D166)</f>
        <v>446614.03160404484</v>
      </c>
      <c r="O166" s="93">
        <f>IF(K166&lt;INDEX('Pace of change parameters'!$E$16:$I$16,1,$B$6),1,IF(K166&gt;INDEX('Pace of change parameters'!$E$17:$I$17,1,$B$6),0,(K166-INDEX('Pace of change parameters'!$E$17:$I$17,1,$B$6))/(INDEX('Pace of change parameters'!$E$16:$I$16,1,$B$6)-INDEX('Pace of change parameters'!$E$17:$I$17,1,$B$6))))</f>
        <v>0</v>
      </c>
      <c r="P166" s="56">
        <v>2.3625692986217972E-2</v>
      </c>
      <c r="Q166" s="56">
        <v>1.5057753685842057E-2</v>
      </c>
      <c r="R166" s="9">
        <f>IF(INDEX('Pace of change parameters'!$E$29:$I$29,1,$B$6)=1,D166*(1+P166),D166)</f>
        <v>446614.03160404484</v>
      </c>
      <c r="S166" s="102">
        <f>IF(P166&lt;INDEX('Pace of change parameters'!$E$22:$I$22,1,$B$6),INDEX('Pace of change parameters'!$E$22:$I$22,1,$B$6),P166)</f>
        <v>3.6600638350738075E-2</v>
      </c>
      <c r="T166" s="131">
        <v>2.7924096320799396E-2</v>
      </c>
      <c r="U166" s="116">
        <f t="shared" si="19"/>
        <v>452275.07811625709</v>
      </c>
      <c r="V166" s="130">
        <f>IF(J166&gt;INDEX('Pace of change parameters'!$E$24:$I$24,1,$B$6),0,IF(J166&lt;INDEX('Pace of change parameters'!$E$23:$I$23,1,$B$6),1,(J166-INDEX('Pace of change parameters'!$E$24:$I$24,1,$B$6))/(INDEX('Pace of change parameters'!$E$23:$I$23,1,$B$6)-INDEX('Pace of change parameters'!$E$24:$I$24,1,$B$6))))</f>
        <v>1</v>
      </c>
      <c r="W166" s="131">
        <f>MIN(S166, S166+(INDEX('Pace of change parameters'!$E$25:$I$25,1,$B$6)-S166)*(1-V166))</f>
        <v>3.6600638350738075E-2</v>
      </c>
      <c r="X166" s="131">
        <v>2.7924096320799396E-2</v>
      </c>
      <c r="Y166" s="107">
        <f t="shared" si="20"/>
        <v>452275.07811625709</v>
      </c>
      <c r="Z166" s="96">
        <v>0</v>
      </c>
      <c r="AA166" s="98">
        <f t="shared" si="23"/>
        <v>434345.78539428115</v>
      </c>
      <c r="AB166" s="98">
        <f>IF(INDEX('Pace of change parameters'!$E$27:$I$27,1,$B$6)=1,MAX(AA166,Y166),Y166)</f>
        <v>452275.07811625709</v>
      </c>
      <c r="AC166" s="96">
        <f t="shared" si="21"/>
        <v>3.6600638350738013E-2</v>
      </c>
      <c r="AD166" s="142">
        <v>2.7924096320799396E-2</v>
      </c>
      <c r="AE166" s="55">
        <f>IF(ROUND(AB166,0)/D166 &gt; (1+'Pace of change parameters'!$I$25), ROUND(AB166,0), ROUNDUP(AB166,0))</f>
        <v>452275</v>
      </c>
      <c r="AF166" s="55">
        <v>1126.8399179889507</v>
      </c>
      <c r="AG166" s="16">
        <f t="shared" si="26"/>
        <v>3.6600459310667244E-2</v>
      </c>
      <c r="AH166" s="16">
        <f t="shared" si="26"/>
        <v>2.7923918779327872E-2</v>
      </c>
      <c r="AI166" s="55"/>
      <c r="AJ166" s="55">
        <v>434345.78539428115</v>
      </c>
      <c r="AK166" s="55">
        <v>1082.1694084186349</v>
      </c>
      <c r="AL166" s="16">
        <f t="shared" si="27"/>
        <v>4.1278666004421982E-2</v>
      </c>
      <c r="AM166" s="57">
        <f t="shared" si="27"/>
        <v>4.1278666004421982E-2</v>
      </c>
      <c r="AN166" s="10"/>
    </row>
    <row r="167" spans="1:40" x14ac:dyDescent="0.2">
      <c r="A167" s="188" t="s">
        <v>381</v>
      </c>
      <c r="B167" s="188" t="s">
        <v>382</v>
      </c>
      <c r="D167" s="67">
        <v>354366</v>
      </c>
      <c r="E167" s="72">
        <v>1425.8764532445578</v>
      </c>
      <c r="F167" s="54"/>
      <c r="G167" s="87">
        <v>285340.77974868927</v>
      </c>
      <c r="H167" s="80">
        <v>1143.869564633844</v>
      </c>
      <c r="I167" s="89"/>
      <c r="J167" s="102">
        <f t="shared" si="25"/>
        <v>0.24190450559539345</v>
      </c>
      <c r="K167" s="125">
        <f t="shared" si="25"/>
        <v>0.24653762747939267</v>
      </c>
      <c r="L167" s="102">
        <v>1.8844587754755171E-2</v>
      </c>
      <c r="M167" s="96">
        <f>INDEX('Pace of change parameters'!$E$20:$I$20,1,$B$6)</f>
        <v>1.5057753685842057E-2</v>
      </c>
      <c r="N167" s="107">
        <f>IF(INDEX('Pace of change parameters'!$E$28:$I$28,1,$B$6)=1,(1+L167)*D167,D167)</f>
        <v>361043.88118430157</v>
      </c>
      <c r="O167" s="93">
        <f>IF(K167&lt;INDEX('Pace of change parameters'!$E$16:$I$16,1,$B$6),1,IF(K167&gt;INDEX('Pace of change parameters'!$E$17:$I$17,1,$B$6),0,(K167-INDEX('Pace of change parameters'!$E$17:$I$17,1,$B$6))/(INDEX('Pace of change parameters'!$E$16:$I$16,1,$B$6)-INDEX('Pace of change parameters'!$E$17:$I$17,1,$B$6))))</f>
        <v>0</v>
      </c>
      <c r="P167" s="56">
        <v>1.8844587754755171E-2</v>
      </c>
      <c r="Q167" s="56">
        <v>1.5057753685842057E-2</v>
      </c>
      <c r="R167" s="9">
        <f>IF(INDEX('Pace of change parameters'!$E$29:$I$29,1,$B$6)=1,D167*(1+P167),D167)</f>
        <v>361043.88118430157</v>
      </c>
      <c r="S167" s="102">
        <f>IF(P167&lt;INDEX('Pace of change parameters'!$E$22:$I$22,1,$B$6),INDEX('Pace of change parameters'!$E$22:$I$22,1,$B$6),P167)</f>
        <v>3.6600638350738075E-2</v>
      </c>
      <c r="T167" s="131">
        <v>3.2747808723587291E-2</v>
      </c>
      <c r="U167" s="116">
        <f t="shared" si="19"/>
        <v>367336.02180979762</v>
      </c>
      <c r="V167" s="130">
        <f>IF(J167&gt;INDEX('Pace of change parameters'!$E$24:$I$24,1,$B$6),0,IF(J167&lt;INDEX('Pace of change parameters'!$E$23:$I$23,1,$B$6),1,(J167-INDEX('Pace of change parameters'!$E$24:$I$24,1,$B$6))/(INDEX('Pace of change parameters'!$E$23:$I$23,1,$B$6)-INDEX('Pace of change parameters'!$E$24:$I$24,1,$B$6))))</f>
        <v>0</v>
      </c>
      <c r="W167" s="131">
        <f>MIN(S167, S167+(INDEX('Pace of change parameters'!$E$25:$I$25,1,$B$6)-S167)*(1-V167))</f>
        <v>1.4600638350738077E-2</v>
      </c>
      <c r="X167" s="131">
        <v>1.0829578161750231E-2</v>
      </c>
      <c r="Y167" s="107">
        <f t="shared" si="20"/>
        <v>359539.96980979759</v>
      </c>
      <c r="Z167" s="96">
        <v>0</v>
      </c>
      <c r="AA167" s="98">
        <f t="shared" si="23"/>
        <v>296363.82164548733</v>
      </c>
      <c r="AB167" s="98">
        <f>IF(INDEX('Pace of change parameters'!$E$27:$I$27,1,$B$6)=1,MAX(AA167,Y167),Y167)</f>
        <v>359539.96980979759</v>
      </c>
      <c r="AC167" s="96">
        <f t="shared" si="21"/>
        <v>1.4600638350737993E-2</v>
      </c>
      <c r="AD167" s="142">
        <v>1.0829578161750231E-2</v>
      </c>
      <c r="AE167" s="55">
        <f>IF(ROUND(AB167,0)/D167 &gt; (1+'Pace of change parameters'!$I$25), ROUND(AB167,0), ROUNDUP(AB167,0))</f>
        <v>359540</v>
      </c>
      <c r="AF167" s="55">
        <v>1441.3182147699706</v>
      </c>
      <c r="AG167" s="16">
        <f t="shared" si="26"/>
        <v>1.4600723545712624E-2</v>
      </c>
      <c r="AH167" s="16">
        <f t="shared" si="26"/>
        <v>1.0829663040072823E-2</v>
      </c>
      <c r="AI167" s="55"/>
      <c r="AJ167" s="55">
        <v>296363.82164548733</v>
      </c>
      <c r="AK167" s="55">
        <v>1188.0585590935077</v>
      </c>
      <c r="AL167" s="16">
        <f t="shared" si="27"/>
        <v>0.21317102068579907</v>
      </c>
      <c r="AM167" s="57">
        <f t="shared" si="27"/>
        <v>0.21317102068579907</v>
      </c>
      <c r="AN167" s="10"/>
    </row>
    <row r="168" spans="1:40" x14ac:dyDescent="0.2">
      <c r="A168" s="188" t="s">
        <v>383</v>
      </c>
      <c r="B168" s="188" t="s">
        <v>384</v>
      </c>
      <c r="D168" s="67">
        <v>152616</v>
      </c>
      <c r="E168" s="72">
        <v>1145.5876190177478</v>
      </c>
      <c r="F168" s="54"/>
      <c r="G168" s="87">
        <v>150359.44171575023</v>
      </c>
      <c r="H168" s="80">
        <v>1117.3401377348814</v>
      </c>
      <c r="I168" s="89"/>
      <c r="J168" s="102">
        <f t="shared" si="25"/>
        <v>1.5007759130389209E-2</v>
      </c>
      <c r="K168" s="125">
        <f t="shared" si="25"/>
        <v>2.528100470831629E-2</v>
      </c>
      <c r="L168" s="102">
        <v>2.5331505276005029E-2</v>
      </c>
      <c r="M168" s="96">
        <f>INDEX('Pace of change parameters'!$E$20:$I$20,1,$B$6)</f>
        <v>1.5057753685842057E-2</v>
      </c>
      <c r="N168" s="107">
        <f>IF(INDEX('Pace of change parameters'!$E$28:$I$28,1,$B$6)=1,(1+L168)*D168,D168)</f>
        <v>156481.99300920279</v>
      </c>
      <c r="O168" s="93">
        <f>IF(K168&lt;INDEX('Pace of change parameters'!$E$16:$I$16,1,$B$6),1,IF(K168&gt;INDEX('Pace of change parameters'!$E$17:$I$17,1,$B$6),0,(K168-INDEX('Pace of change parameters'!$E$17:$I$17,1,$B$6))/(INDEX('Pace of change parameters'!$E$16:$I$16,1,$B$6)-INDEX('Pace of change parameters'!$E$17:$I$17,1,$B$6))))</f>
        <v>0</v>
      </c>
      <c r="P168" s="56">
        <v>2.5331505276005029E-2</v>
      </c>
      <c r="Q168" s="56">
        <v>1.5057753685842057E-2</v>
      </c>
      <c r="R168" s="9">
        <f>IF(INDEX('Pace of change parameters'!$E$29:$I$29,1,$B$6)=1,D168*(1+P168),D168)</f>
        <v>156481.99300920279</v>
      </c>
      <c r="S168" s="102">
        <f>IF(P168&lt;INDEX('Pace of change parameters'!$E$22:$I$22,1,$B$6),INDEX('Pace of change parameters'!$E$22:$I$22,1,$B$6),P168)</f>
        <v>3.6600638350738075E-2</v>
      </c>
      <c r="T168" s="131">
        <v>2.6213970817535515E-2</v>
      </c>
      <c r="U168" s="116">
        <f t="shared" si="19"/>
        <v>158201.84302253622</v>
      </c>
      <c r="V168" s="130">
        <f>IF(J168&gt;INDEX('Pace of change parameters'!$E$24:$I$24,1,$B$6),0,IF(J168&lt;INDEX('Pace of change parameters'!$E$23:$I$23,1,$B$6),1,(J168-INDEX('Pace of change parameters'!$E$24:$I$24,1,$B$6))/(INDEX('Pace of change parameters'!$E$23:$I$23,1,$B$6)-INDEX('Pace of change parameters'!$E$24:$I$24,1,$B$6))))</f>
        <v>1</v>
      </c>
      <c r="W168" s="131">
        <f>MIN(S168, S168+(INDEX('Pace of change parameters'!$E$25:$I$25,1,$B$6)-S168)*(1-V168))</f>
        <v>3.6600638350738075E-2</v>
      </c>
      <c r="X168" s="131">
        <v>2.6213970817535515E-2</v>
      </c>
      <c r="Y168" s="107">
        <f t="shared" si="20"/>
        <v>158201.84302253622</v>
      </c>
      <c r="Z168" s="96">
        <v>0</v>
      </c>
      <c r="AA168" s="98">
        <f t="shared" si="23"/>
        <v>156167.99956391915</v>
      </c>
      <c r="AB168" s="98">
        <f>IF(INDEX('Pace of change parameters'!$E$27:$I$27,1,$B$6)=1,MAX(AA168,Y168),Y168)</f>
        <v>158201.84302253622</v>
      </c>
      <c r="AC168" s="96">
        <f t="shared" si="21"/>
        <v>3.6600638350738013E-2</v>
      </c>
      <c r="AD168" s="142">
        <v>2.6213970817535515E-2</v>
      </c>
      <c r="AE168" s="55">
        <f>IF(ROUND(AB168,0)/D168 &gt; (1+'Pace of change parameters'!$I$25), ROUND(AB168,0), ROUNDUP(AB168,0))</f>
        <v>158202</v>
      </c>
      <c r="AF168" s="55">
        <v>1175.6191859511105</v>
      </c>
      <c r="AG168" s="16">
        <f t="shared" si="26"/>
        <v>3.6601666928762322E-2</v>
      </c>
      <c r="AH168" s="16">
        <f t="shared" si="26"/>
        <v>2.621498908927844E-2</v>
      </c>
      <c r="AI168" s="55"/>
      <c r="AJ168" s="55">
        <v>156167.99956391915</v>
      </c>
      <c r="AK168" s="55">
        <v>1160.5042699772948</v>
      </c>
      <c r="AL168" s="16">
        <f t="shared" si="27"/>
        <v>1.3024438052357423E-2</v>
      </c>
      <c r="AM168" s="57">
        <f t="shared" si="27"/>
        <v>1.3024438052357423E-2</v>
      </c>
      <c r="AN168" s="10"/>
    </row>
    <row r="169" spans="1:40" x14ac:dyDescent="0.2">
      <c r="A169" s="188" t="s">
        <v>385</v>
      </c>
      <c r="B169" s="188" t="s">
        <v>386</v>
      </c>
      <c r="D169" s="67">
        <v>241240</v>
      </c>
      <c r="E169" s="72">
        <v>1116.0720689733373</v>
      </c>
      <c r="F169" s="54"/>
      <c r="G169" s="87">
        <v>254191.34456863301</v>
      </c>
      <c r="H169" s="80">
        <v>1164.4402351701622</v>
      </c>
      <c r="I169" s="89"/>
      <c r="J169" s="102">
        <f t="shared" si="25"/>
        <v>-5.0951162757377322E-2</v>
      </c>
      <c r="K169" s="125">
        <f t="shared" si="25"/>
        <v>-4.1537697458347234E-2</v>
      </c>
      <c r="L169" s="102">
        <v>2.5125950985988688E-2</v>
      </c>
      <c r="M169" s="96">
        <f>INDEX('Pace of change parameters'!$E$20:$I$20,1,$B$6)</f>
        <v>1.5057753685842057E-2</v>
      </c>
      <c r="N169" s="107">
        <f>IF(INDEX('Pace of change parameters'!$E$28:$I$28,1,$B$6)=1,(1+L169)*D169,D169)</f>
        <v>247301.38441585991</v>
      </c>
      <c r="O169" s="93">
        <f>IF(K169&lt;INDEX('Pace of change parameters'!$E$16:$I$16,1,$B$6),1,IF(K169&gt;INDEX('Pace of change parameters'!$E$17:$I$17,1,$B$6),0,(K169-INDEX('Pace of change parameters'!$E$17:$I$17,1,$B$6))/(INDEX('Pace of change parameters'!$E$16:$I$16,1,$B$6)-INDEX('Pace of change parameters'!$E$17:$I$17,1,$B$6))))</f>
        <v>1</v>
      </c>
      <c r="P169" s="56">
        <v>4.2029464768647218E-2</v>
      </c>
      <c r="Q169" s="56">
        <v>3.1795250881303971E-2</v>
      </c>
      <c r="R169" s="9">
        <f>IF(INDEX('Pace of change parameters'!$E$29:$I$29,1,$B$6)=1,D169*(1+P169),D169)</f>
        <v>251379.18808078844</v>
      </c>
      <c r="S169" s="102">
        <f>IF(P169&lt;INDEX('Pace of change parameters'!$E$22:$I$22,1,$B$6),INDEX('Pace of change parameters'!$E$22:$I$22,1,$B$6),P169)</f>
        <v>4.2029464768647218E-2</v>
      </c>
      <c r="T169" s="131">
        <v>3.1795250881303971E-2</v>
      </c>
      <c r="U169" s="116">
        <f t="shared" si="19"/>
        <v>251379.18808078844</v>
      </c>
      <c r="V169" s="130">
        <f>IF(J169&gt;INDEX('Pace of change parameters'!$E$24:$I$24,1,$B$6),0,IF(J169&lt;INDEX('Pace of change parameters'!$E$23:$I$23,1,$B$6),1,(J169-INDEX('Pace of change parameters'!$E$24:$I$24,1,$B$6))/(INDEX('Pace of change parameters'!$E$23:$I$23,1,$B$6)-INDEX('Pace of change parameters'!$E$24:$I$24,1,$B$6))))</f>
        <v>1</v>
      </c>
      <c r="W169" s="131">
        <f>MIN(S169, S169+(INDEX('Pace of change parameters'!$E$25:$I$25,1,$B$6)-S169)*(1-V169))</f>
        <v>4.2029464768647218E-2</v>
      </c>
      <c r="X169" s="131">
        <v>3.1795250881303971E-2</v>
      </c>
      <c r="Y169" s="107">
        <f t="shared" si="20"/>
        <v>251379.18808078844</v>
      </c>
      <c r="Z169" s="96">
        <v>0</v>
      </c>
      <c r="AA169" s="98">
        <f t="shared" si="23"/>
        <v>264011.04802444915</v>
      </c>
      <c r="AB169" s="98">
        <f>IF(INDEX('Pace of change parameters'!$E$27:$I$27,1,$B$6)=1,MAX(AA169,Y169),Y169)</f>
        <v>251379.18808078844</v>
      </c>
      <c r="AC169" s="96">
        <f t="shared" si="21"/>
        <v>4.2029464768647218E-2</v>
      </c>
      <c r="AD169" s="142">
        <v>3.1795250881303971E-2</v>
      </c>
      <c r="AE169" s="55">
        <f>IF(ROUND(AB169,0)/D169 &gt; (1+'Pace of change parameters'!$I$25), ROUND(AB169,0), ROUNDUP(AB169,0))</f>
        <v>251379</v>
      </c>
      <c r="AF169" s="55">
        <v>1151.5569988175005</v>
      </c>
      <c r="AG169" s="16">
        <f t="shared" si="26"/>
        <v>4.2028685126844545E-2</v>
      </c>
      <c r="AH169" s="16">
        <f t="shared" si="26"/>
        <v>3.1794478896694622E-2</v>
      </c>
      <c r="AI169" s="55"/>
      <c r="AJ169" s="55">
        <v>264011.04802444915</v>
      </c>
      <c r="AK169" s="55">
        <v>1209.4238982480542</v>
      </c>
      <c r="AL169" s="16">
        <f t="shared" si="27"/>
        <v>-4.7846664444433973E-2</v>
      </c>
      <c r="AM169" s="57">
        <f t="shared" si="27"/>
        <v>-4.7846664444433862E-2</v>
      </c>
      <c r="AN169" s="10"/>
    </row>
    <row r="170" spans="1:40" x14ac:dyDescent="0.2">
      <c r="A170" s="188" t="s">
        <v>387</v>
      </c>
      <c r="B170" s="188" t="s">
        <v>388</v>
      </c>
      <c r="D170" s="67">
        <v>165303</v>
      </c>
      <c r="E170" s="72">
        <v>1136.4017381252049</v>
      </c>
      <c r="F170" s="54"/>
      <c r="G170" s="87">
        <v>167714.33810189003</v>
      </c>
      <c r="H170" s="80">
        <v>1142.2329679862592</v>
      </c>
      <c r="I170" s="89"/>
      <c r="J170" s="102">
        <f t="shared" si="25"/>
        <v>-1.4377650290251842E-2</v>
      </c>
      <c r="K170" s="125">
        <f t="shared" si="25"/>
        <v>-5.1051143019752443E-3</v>
      </c>
      <c r="L170" s="102">
        <v>2.4607212009309487E-2</v>
      </c>
      <c r="M170" s="96">
        <f>INDEX('Pace of change parameters'!$E$20:$I$20,1,$B$6)</f>
        <v>1.5057753685842057E-2</v>
      </c>
      <c r="N170" s="107">
        <f>IF(INDEX('Pace of change parameters'!$E$28:$I$28,1,$B$6)=1,(1+L170)*D170,D170)</f>
        <v>169370.6459667749</v>
      </c>
      <c r="O170" s="93">
        <f>IF(K170&lt;INDEX('Pace of change parameters'!$E$16:$I$16,1,$B$6),1,IF(K170&gt;INDEX('Pace of change parameters'!$E$17:$I$17,1,$B$6),0,(K170-INDEX('Pace of change parameters'!$E$17:$I$17,1,$B$6))/(INDEX('Pace of change parameters'!$E$16:$I$16,1,$B$6)-INDEX('Pace of change parameters'!$E$17:$I$17,1,$B$6))))</f>
        <v>0</v>
      </c>
      <c r="P170" s="56">
        <v>2.4607212009309487E-2</v>
      </c>
      <c r="Q170" s="56">
        <v>1.5057753685842057E-2</v>
      </c>
      <c r="R170" s="9">
        <f>IF(INDEX('Pace of change parameters'!$E$29:$I$29,1,$B$6)=1,D170*(1+P170),D170)</f>
        <v>169370.6459667749</v>
      </c>
      <c r="S170" s="102">
        <f>IF(P170&lt;INDEX('Pace of change parameters'!$E$22:$I$22,1,$B$6),INDEX('Pace of change parameters'!$E$22:$I$22,1,$B$6),P170)</f>
        <v>3.6600638350738075E-2</v>
      </c>
      <c r="T170" s="131">
        <v>2.6939399899568395E-2</v>
      </c>
      <c r="U170" s="116">
        <f t="shared" si="19"/>
        <v>171353.19532129203</v>
      </c>
      <c r="V170" s="130">
        <f>IF(J170&gt;INDEX('Pace of change parameters'!$E$24:$I$24,1,$B$6),0,IF(J170&lt;INDEX('Pace of change parameters'!$E$23:$I$23,1,$B$6),1,(J170-INDEX('Pace of change parameters'!$E$24:$I$24,1,$B$6))/(INDEX('Pace of change parameters'!$E$23:$I$23,1,$B$6)-INDEX('Pace of change parameters'!$E$24:$I$24,1,$B$6))))</f>
        <v>1</v>
      </c>
      <c r="W170" s="131">
        <f>MIN(S170, S170+(INDEX('Pace of change parameters'!$E$25:$I$25,1,$B$6)-S170)*(1-V170))</f>
        <v>3.6600638350738075E-2</v>
      </c>
      <c r="X170" s="131">
        <v>2.6939399899568395E-2</v>
      </c>
      <c r="Y170" s="107">
        <f t="shared" si="20"/>
        <v>171353.19532129203</v>
      </c>
      <c r="Z170" s="96">
        <v>0</v>
      </c>
      <c r="AA170" s="98">
        <f t="shared" si="23"/>
        <v>174193.33552111321</v>
      </c>
      <c r="AB170" s="98">
        <f>IF(INDEX('Pace of change parameters'!$E$27:$I$27,1,$B$6)=1,MAX(AA170,Y170),Y170)</f>
        <v>171353.19532129203</v>
      </c>
      <c r="AC170" s="96">
        <f t="shared" si="21"/>
        <v>3.6600638350738013E-2</v>
      </c>
      <c r="AD170" s="142">
        <v>2.6939399899568395E-2</v>
      </c>
      <c r="AE170" s="55">
        <f>IF(ROUND(AB170,0)/D170 &gt; (1+'Pace of change parameters'!$I$25), ROUND(AB170,0), ROUNDUP(AB170,0))</f>
        <v>171353</v>
      </c>
      <c r="AF170" s="55">
        <v>1167.014388742615</v>
      </c>
      <c r="AG170" s="16">
        <f t="shared" si="26"/>
        <v>3.6599456755170845E-2</v>
      </c>
      <c r="AH170" s="16">
        <f t="shared" si="26"/>
        <v>2.6938229316609164E-2</v>
      </c>
      <c r="AI170" s="55"/>
      <c r="AJ170" s="55">
        <v>174193.33552111321</v>
      </c>
      <c r="AK170" s="55">
        <v>1186.3587388385915</v>
      </c>
      <c r="AL170" s="16">
        <f t="shared" si="27"/>
        <v>-1.6305649769069119E-2</v>
      </c>
      <c r="AM170" s="57">
        <f t="shared" si="27"/>
        <v>-1.6305649769069119E-2</v>
      </c>
      <c r="AN170" s="10"/>
    </row>
    <row r="171" spans="1:40" x14ac:dyDescent="0.2">
      <c r="A171" s="188" t="s">
        <v>389</v>
      </c>
      <c r="B171" s="188" t="s">
        <v>390</v>
      </c>
      <c r="D171" s="67">
        <v>381641</v>
      </c>
      <c r="E171" s="72">
        <v>1195.6537390892343</v>
      </c>
      <c r="F171" s="54"/>
      <c r="G171" s="87">
        <v>364441.22459912783</v>
      </c>
      <c r="H171" s="80">
        <v>1134.9208221705212</v>
      </c>
      <c r="I171" s="89"/>
      <c r="J171" s="102">
        <f t="shared" si="25"/>
        <v>4.7194922637501469E-2</v>
      </c>
      <c r="K171" s="125">
        <f t="shared" si="25"/>
        <v>5.3512910973438688E-2</v>
      </c>
      <c r="L171" s="102">
        <v>2.1181850460430418E-2</v>
      </c>
      <c r="M171" s="96">
        <f>INDEX('Pace of change parameters'!$E$20:$I$20,1,$B$6)</f>
        <v>1.5057753685842057E-2</v>
      </c>
      <c r="N171" s="107">
        <f>IF(INDEX('Pace of change parameters'!$E$28:$I$28,1,$B$6)=1,(1+L171)*D171,D171)</f>
        <v>389724.86259156914</v>
      </c>
      <c r="O171" s="93">
        <f>IF(K171&lt;INDEX('Pace of change parameters'!$E$16:$I$16,1,$B$6),1,IF(K171&gt;INDEX('Pace of change parameters'!$E$17:$I$17,1,$B$6),0,(K171-INDEX('Pace of change parameters'!$E$17:$I$17,1,$B$6))/(INDEX('Pace of change parameters'!$E$16:$I$16,1,$B$6)-INDEX('Pace of change parameters'!$E$17:$I$17,1,$B$6))))</f>
        <v>0</v>
      </c>
      <c r="P171" s="56">
        <v>2.1181850460430418E-2</v>
      </c>
      <c r="Q171" s="56">
        <v>1.5057753685842057E-2</v>
      </c>
      <c r="R171" s="9">
        <f>IF(INDEX('Pace of change parameters'!$E$29:$I$29,1,$B$6)=1,D171*(1+P171),D171)</f>
        <v>389724.86259156914</v>
      </c>
      <c r="S171" s="102">
        <f>IF(P171&lt;INDEX('Pace of change parameters'!$E$22:$I$22,1,$B$6),INDEX('Pace of change parameters'!$E$22:$I$22,1,$B$6),P171)</f>
        <v>3.6600638350738075E-2</v>
      </c>
      <c r="T171" s="131">
        <v>3.0384074060060717E-2</v>
      </c>
      <c r="U171" s="116">
        <f t="shared" si="19"/>
        <v>395609.30422081403</v>
      </c>
      <c r="V171" s="130">
        <f>IF(J171&gt;INDEX('Pace of change parameters'!$E$24:$I$24,1,$B$6),0,IF(J171&lt;INDEX('Pace of change parameters'!$E$23:$I$23,1,$B$6),1,(J171-INDEX('Pace of change parameters'!$E$24:$I$24,1,$B$6))/(INDEX('Pace of change parameters'!$E$23:$I$23,1,$B$6)-INDEX('Pace of change parameters'!$E$24:$I$24,1,$B$6))))</f>
        <v>1</v>
      </c>
      <c r="W171" s="131">
        <f>MIN(S171, S171+(INDEX('Pace of change parameters'!$E$25:$I$25,1,$B$6)-S171)*(1-V171))</f>
        <v>3.6600638350738075E-2</v>
      </c>
      <c r="X171" s="131">
        <v>3.0384074060060717E-2</v>
      </c>
      <c r="Y171" s="107">
        <f t="shared" si="20"/>
        <v>395609.30422081403</v>
      </c>
      <c r="Z171" s="96">
        <v>0</v>
      </c>
      <c r="AA171" s="98">
        <f t="shared" si="23"/>
        <v>378520.0074888877</v>
      </c>
      <c r="AB171" s="98">
        <f>IF(INDEX('Pace of change parameters'!$E$27:$I$27,1,$B$6)=1,MAX(AA171,Y171),Y171)</f>
        <v>395609.30422081403</v>
      </c>
      <c r="AC171" s="96">
        <f t="shared" si="21"/>
        <v>3.6600638350738013E-2</v>
      </c>
      <c r="AD171" s="142">
        <v>3.0384074060060717E-2</v>
      </c>
      <c r="AE171" s="55">
        <f>IF(ROUND(AB171,0)/D171 &gt; (1+'Pace of change parameters'!$I$25), ROUND(AB171,0), ROUNDUP(AB171,0))</f>
        <v>395609</v>
      </c>
      <c r="AF171" s="55">
        <v>1231.9816234618488</v>
      </c>
      <c r="AG171" s="16">
        <f t="shared" si="26"/>
        <v>3.6599841212029194E-2</v>
      </c>
      <c r="AH171" s="16">
        <f t="shared" si="26"/>
        <v>3.0383281701846787E-2</v>
      </c>
      <c r="AI171" s="55"/>
      <c r="AJ171" s="55">
        <v>378520.0074888877</v>
      </c>
      <c r="AK171" s="55">
        <v>1178.7641164355489</v>
      </c>
      <c r="AL171" s="16">
        <f t="shared" si="27"/>
        <v>4.5146867201237617E-2</v>
      </c>
      <c r="AM171" s="57">
        <f t="shared" si="27"/>
        <v>4.5146867201237617E-2</v>
      </c>
      <c r="AN171" s="10"/>
    </row>
    <row r="172" spans="1:40" x14ac:dyDescent="0.2">
      <c r="A172" s="188" t="s">
        <v>391</v>
      </c>
      <c r="B172" s="188" t="s">
        <v>392</v>
      </c>
      <c r="D172" s="67">
        <v>272370</v>
      </c>
      <c r="E172" s="72">
        <v>1225.1713388275818</v>
      </c>
      <c r="F172" s="54"/>
      <c r="G172" s="87">
        <v>266744.05993413308</v>
      </c>
      <c r="H172" s="80">
        <v>1193.6629625948708</v>
      </c>
      <c r="I172" s="89"/>
      <c r="J172" s="102">
        <f t="shared" si="25"/>
        <v>2.1091154072020002E-2</v>
      </c>
      <c r="K172" s="125">
        <f t="shared" si="25"/>
        <v>2.6396375878343203E-2</v>
      </c>
      <c r="L172" s="102">
        <v>2.0331628117185918E-2</v>
      </c>
      <c r="M172" s="96">
        <f>INDEX('Pace of change parameters'!$E$20:$I$20,1,$B$6)</f>
        <v>1.5057753685842057E-2</v>
      </c>
      <c r="N172" s="107">
        <f>IF(INDEX('Pace of change parameters'!$E$28:$I$28,1,$B$6)=1,(1+L172)*D172,D172)</f>
        <v>277907.72555027792</v>
      </c>
      <c r="O172" s="93">
        <f>IF(K172&lt;INDEX('Pace of change parameters'!$E$16:$I$16,1,$B$6),1,IF(K172&gt;INDEX('Pace of change parameters'!$E$17:$I$17,1,$B$6),0,(K172-INDEX('Pace of change parameters'!$E$17:$I$17,1,$B$6))/(INDEX('Pace of change parameters'!$E$16:$I$16,1,$B$6)-INDEX('Pace of change parameters'!$E$17:$I$17,1,$B$6))))</f>
        <v>0</v>
      </c>
      <c r="P172" s="56">
        <v>2.0331628117185918E-2</v>
      </c>
      <c r="Q172" s="56">
        <v>1.5057753685842057E-2</v>
      </c>
      <c r="R172" s="9">
        <f>IF(INDEX('Pace of change parameters'!$E$29:$I$29,1,$B$6)=1,D172*(1+P172),D172)</f>
        <v>277907.72555027792</v>
      </c>
      <c r="S172" s="102">
        <f>IF(P172&lt;INDEX('Pace of change parameters'!$E$22:$I$22,1,$B$6),INDEX('Pace of change parameters'!$E$22:$I$22,1,$B$6),P172)</f>
        <v>3.6600638350738075E-2</v>
      </c>
      <c r="T172" s="131">
        <v>3.1242672909442604E-2</v>
      </c>
      <c r="U172" s="116">
        <f t="shared" si="19"/>
        <v>282338.91586759052</v>
      </c>
      <c r="V172" s="130">
        <f>IF(J172&gt;INDEX('Pace of change parameters'!$E$24:$I$24,1,$B$6),0,IF(J172&lt;INDEX('Pace of change parameters'!$E$23:$I$23,1,$B$6),1,(J172-INDEX('Pace of change parameters'!$E$24:$I$24,1,$B$6))/(INDEX('Pace of change parameters'!$E$23:$I$23,1,$B$6)-INDEX('Pace of change parameters'!$E$24:$I$24,1,$B$6))))</f>
        <v>1</v>
      </c>
      <c r="W172" s="131">
        <f>MIN(S172, S172+(INDEX('Pace of change parameters'!$E$25:$I$25,1,$B$6)-S172)*(1-V172))</f>
        <v>3.6600638350738075E-2</v>
      </c>
      <c r="X172" s="131">
        <v>3.1242672909442604E-2</v>
      </c>
      <c r="Y172" s="107">
        <f t="shared" si="20"/>
        <v>282338.91586759052</v>
      </c>
      <c r="Z172" s="96">
        <v>0</v>
      </c>
      <c r="AA172" s="98">
        <f t="shared" si="23"/>
        <v>277048.68919520685</v>
      </c>
      <c r="AB172" s="98">
        <f>IF(INDEX('Pace of change parameters'!$E$27:$I$27,1,$B$6)=1,MAX(AA172,Y172),Y172)</f>
        <v>282338.91586759052</v>
      </c>
      <c r="AC172" s="96">
        <f t="shared" si="21"/>
        <v>3.6600638350738013E-2</v>
      </c>
      <c r="AD172" s="142">
        <v>3.1242672909442604E-2</v>
      </c>
      <c r="AE172" s="55">
        <f>IF(ROUND(AB172,0)/D172 &gt; (1+'Pace of change parameters'!$I$25), ROUND(AB172,0), ROUNDUP(AB172,0))</f>
        <v>282339</v>
      </c>
      <c r="AF172" s="55">
        <v>1263.4493427118593</v>
      </c>
      <c r="AG172" s="16">
        <f t="shared" si="26"/>
        <v>3.6600947240885473E-2</v>
      </c>
      <c r="AH172" s="16">
        <f t="shared" si="26"/>
        <v>3.1242980203003645E-2</v>
      </c>
      <c r="AI172" s="55"/>
      <c r="AJ172" s="55">
        <v>277048.68919520685</v>
      </c>
      <c r="AK172" s="55">
        <v>1239.7755331812691</v>
      </c>
      <c r="AL172" s="16">
        <f t="shared" si="27"/>
        <v>1.9095238530674408E-2</v>
      </c>
      <c r="AM172" s="57">
        <f t="shared" si="27"/>
        <v>1.9095238530674186E-2</v>
      </c>
      <c r="AN172" s="10"/>
    </row>
    <row r="173" spans="1:40" x14ac:dyDescent="0.2">
      <c r="A173" s="188" t="s">
        <v>393</v>
      </c>
      <c r="B173" s="188" t="s">
        <v>394</v>
      </c>
      <c r="D173" s="67">
        <v>377930</v>
      </c>
      <c r="E173" s="72">
        <v>1092.9428873400552</v>
      </c>
      <c r="F173" s="54"/>
      <c r="G173" s="87">
        <v>393433.00885340571</v>
      </c>
      <c r="H173" s="80">
        <v>1130.8300816507422</v>
      </c>
      <c r="I173" s="89"/>
      <c r="J173" s="102">
        <f t="shared" si="25"/>
        <v>-3.9404443716063997E-2</v>
      </c>
      <c r="K173" s="125">
        <f t="shared" si="25"/>
        <v>-3.3503879075608478E-2</v>
      </c>
      <c r="L173" s="102">
        <v>2.1292858408363369E-2</v>
      </c>
      <c r="M173" s="96">
        <f>INDEX('Pace of change parameters'!$E$20:$I$20,1,$B$6)</f>
        <v>1.5057753685842057E-2</v>
      </c>
      <c r="N173" s="107">
        <f>IF(INDEX('Pace of change parameters'!$E$28:$I$28,1,$B$6)=1,(1+L173)*D173,D173)</f>
        <v>385977.20997827279</v>
      </c>
      <c r="O173" s="93">
        <f>IF(K173&lt;INDEX('Pace of change parameters'!$E$16:$I$16,1,$B$6),1,IF(K173&gt;INDEX('Pace of change parameters'!$E$17:$I$17,1,$B$6),0,(K173-INDEX('Pace of change parameters'!$E$17:$I$17,1,$B$6))/(INDEX('Pace of change parameters'!$E$16:$I$16,1,$B$6)-INDEX('Pace of change parameters'!$E$17:$I$17,1,$B$6))))</f>
        <v>0.55213609078757742</v>
      </c>
      <c r="P173" s="56">
        <v>3.0591000857142392E-2</v>
      </c>
      <c r="Q173" s="56">
        <v>2.4299129956912413E-2</v>
      </c>
      <c r="R173" s="9">
        <f>IF(INDEX('Pace of change parameters'!$E$29:$I$29,1,$B$6)=1,D173*(1+P173),D173)</f>
        <v>389491.2569539398</v>
      </c>
      <c r="S173" s="102">
        <f>IF(P173&lt;INDEX('Pace of change parameters'!$E$22:$I$22,1,$B$6),INDEX('Pace of change parameters'!$E$22:$I$22,1,$B$6),P173)</f>
        <v>3.6600638350738075E-2</v>
      </c>
      <c r="T173" s="131">
        <v>3.0272077955610932E-2</v>
      </c>
      <c r="U173" s="116">
        <f t="shared" si="19"/>
        <v>391762.4792518944</v>
      </c>
      <c r="V173" s="130">
        <f>IF(J173&gt;INDEX('Pace of change parameters'!$E$24:$I$24,1,$B$6),0,IF(J173&lt;INDEX('Pace of change parameters'!$E$23:$I$23,1,$B$6),1,(J173-INDEX('Pace of change parameters'!$E$24:$I$24,1,$B$6))/(INDEX('Pace of change parameters'!$E$23:$I$23,1,$B$6)-INDEX('Pace of change parameters'!$E$24:$I$24,1,$B$6))))</f>
        <v>1</v>
      </c>
      <c r="W173" s="131">
        <f>MIN(S173, S173+(INDEX('Pace of change parameters'!$E$25:$I$25,1,$B$6)-S173)*(1-V173))</f>
        <v>3.6600638350738075E-2</v>
      </c>
      <c r="X173" s="131">
        <v>3.0272077955610932E-2</v>
      </c>
      <c r="Y173" s="107">
        <f t="shared" si="20"/>
        <v>391762.4792518944</v>
      </c>
      <c r="Z173" s="96">
        <v>0</v>
      </c>
      <c r="AA173" s="98">
        <f t="shared" si="23"/>
        <v>408631.77765187202</v>
      </c>
      <c r="AB173" s="98">
        <f>IF(INDEX('Pace of change parameters'!$E$27:$I$27,1,$B$6)=1,MAX(AA173,Y173),Y173)</f>
        <v>391762.4792518944</v>
      </c>
      <c r="AC173" s="96">
        <f t="shared" si="21"/>
        <v>3.6600638350738013E-2</v>
      </c>
      <c r="AD173" s="142">
        <v>3.0272077955610932E-2</v>
      </c>
      <c r="AE173" s="55">
        <f>IF(ROUND(AB173,0)/D173 &gt; (1+'Pace of change parameters'!$I$25), ROUND(AB173,0), ROUNDUP(AB173,0))</f>
        <v>391762</v>
      </c>
      <c r="AF173" s="55">
        <v>1126.0271621304842</v>
      </c>
      <c r="AG173" s="16">
        <f t="shared" si="26"/>
        <v>3.6599370253750596E-2</v>
      </c>
      <c r="AH173" s="16">
        <f t="shared" si="26"/>
        <v>3.0270817600494881E-2</v>
      </c>
      <c r="AI173" s="55"/>
      <c r="AJ173" s="55">
        <v>408631.77765187202</v>
      </c>
      <c r="AK173" s="55">
        <v>1174.5153459132648</v>
      </c>
      <c r="AL173" s="16">
        <f t="shared" si="27"/>
        <v>-4.1283567687298128E-2</v>
      </c>
      <c r="AM173" s="57">
        <f t="shared" si="27"/>
        <v>-4.1283567687298128E-2</v>
      </c>
      <c r="AN173" s="10"/>
    </row>
    <row r="174" spans="1:40" x14ac:dyDescent="0.2">
      <c r="A174" s="188" t="s">
        <v>395</v>
      </c>
      <c r="B174" s="188" t="s">
        <v>396</v>
      </c>
      <c r="D174" s="67">
        <v>719991</v>
      </c>
      <c r="E174" s="72">
        <v>1383.5770219261562</v>
      </c>
      <c r="F174" s="54"/>
      <c r="G174" s="87">
        <v>736600.40809390193</v>
      </c>
      <c r="H174" s="80">
        <v>1404.0903892596552</v>
      </c>
      <c r="I174" s="89"/>
      <c r="J174" s="102">
        <f t="shared" si="25"/>
        <v>-2.2548735937958586E-2</v>
      </c>
      <c r="K174" s="125">
        <f t="shared" si="25"/>
        <v>-1.4609719922885622E-2</v>
      </c>
      <c r="L174" s="102">
        <v>2.3302215644228186E-2</v>
      </c>
      <c r="M174" s="96">
        <f>INDEX('Pace of change parameters'!$E$20:$I$20,1,$B$6)</f>
        <v>1.5057753685842057E-2</v>
      </c>
      <c r="N174" s="107">
        <f>IF(INDEX('Pace of change parameters'!$E$28:$I$28,1,$B$6)=1,(1+L174)*D174,D174)</f>
        <v>736768.38554390345</v>
      </c>
      <c r="O174" s="93">
        <f>IF(K174&lt;INDEX('Pace of change parameters'!$E$16:$I$16,1,$B$6),1,IF(K174&gt;INDEX('Pace of change parameters'!$E$17:$I$17,1,$B$6),0,(K174-INDEX('Pace of change parameters'!$E$17:$I$17,1,$B$6))/(INDEX('Pace of change parameters'!$E$16:$I$16,1,$B$6)-INDEX('Pace of change parameters'!$E$17:$I$17,1,$B$6))))</f>
        <v>0</v>
      </c>
      <c r="P174" s="56">
        <v>2.3302215644228186E-2</v>
      </c>
      <c r="Q174" s="56">
        <v>1.5057753685842057E-2</v>
      </c>
      <c r="R174" s="9">
        <f>IF(INDEX('Pace of change parameters'!$E$29:$I$29,1,$B$6)=1,D174*(1+P174),D174)</f>
        <v>736768.38554390345</v>
      </c>
      <c r="S174" s="102">
        <f>IF(P174&lt;INDEX('Pace of change parameters'!$E$22:$I$22,1,$B$6),INDEX('Pace of change parameters'!$E$22:$I$22,1,$B$6),P174)</f>
        <v>3.6600638350738075E-2</v>
      </c>
      <c r="T174" s="131">
        <v>2.8249034691264718E-2</v>
      </c>
      <c r="U174" s="116">
        <f t="shared" si="19"/>
        <v>746343.13020678621</v>
      </c>
      <c r="V174" s="130">
        <f>IF(J174&gt;INDEX('Pace of change parameters'!$E$24:$I$24,1,$B$6),0,IF(J174&lt;INDEX('Pace of change parameters'!$E$23:$I$23,1,$B$6),1,(J174-INDEX('Pace of change parameters'!$E$24:$I$24,1,$B$6))/(INDEX('Pace of change parameters'!$E$23:$I$23,1,$B$6)-INDEX('Pace of change parameters'!$E$24:$I$24,1,$B$6))))</f>
        <v>1</v>
      </c>
      <c r="W174" s="131">
        <f>MIN(S174, S174+(INDEX('Pace of change parameters'!$E$25:$I$25,1,$B$6)-S174)*(1-V174))</f>
        <v>3.6600638350738075E-2</v>
      </c>
      <c r="X174" s="131">
        <v>2.8249034691264718E-2</v>
      </c>
      <c r="Y174" s="107">
        <f t="shared" si="20"/>
        <v>746343.13020678621</v>
      </c>
      <c r="Z174" s="96">
        <v>0</v>
      </c>
      <c r="AA174" s="98">
        <f t="shared" si="23"/>
        <v>765056.12748588249</v>
      </c>
      <c r="AB174" s="98">
        <f>IF(INDEX('Pace of change parameters'!$E$27:$I$27,1,$B$6)=1,MAX(AA174,Y174),Y174)</f>
        <v>746343.13020678621</v>
      </c>
      <c r="AC174" s="96">
        <f t="shared" si="21"/>
        <v>3.6600638350738013E-2</v>
      </c>
      <c r="AD174" s="142">
        <v>2.8249034691264718E-2</v>
      </c>
      <c r="AE174" s="55">
        <f>IF(ROUND(AB174,0)/D174 &gt; (1+'Pace of change parameters'!$I$25), ROUND(AB174,0), ROUNDUP(AB174,0))</f>
        <v>746343</v>
      </c>
      <c r="AF174" s="55">
        <v>1422.6614890194687</v>
      </c>
      <c r="AG174" s="16">
        <f t="shared" si="26"/>
        <v>3.6600457505718831E-2</v>
      </c>
      <c r="AH174" s="16">
        <f t="shared" si="26"/>
        <v>2.8248855303263598E-2</v>
      </c>
      <c r="AI174" s="55"/>
      <c r="AJ174" s="55">
        <v>765056.12748588249</v>
      </c>
      <c r="AK174" s="55">
        <v>1458.3320129116694</v>
      </c>
      <c r="AL174" s="16">
        <f t="shared" si="27"/>
        <v>-2.4459809958489398E-2</v>
      </c>
      <c r="AM174" s="57">
        <f t="shared" si="27"/>
        <v>-2.4459809958489398E-2</v>
      </c>
      <c r="AN174" s="10"/>
    </row>
    <row r="175" spans="1:40" x14ac:dyDescent="0.2">
      <c r="A175" s="188" t="s">
        <v>397</v>
      </c>
      <c r="B175" s="188" t="s">
        <v>398</v>
      </c>
      <c r="D175" s="67">
        <v>165112</v>
      </c>
      <c r="E175" s="72">
        <v>1226.0178019110517</v>
      </c>
      <c r="F175" s="54"/>
      <c r="G175" s="87">
        <v>166290.0417662769</v>
      </c>
      <c r="H175" s="80">
        <v>1222.7374639062086</v>
      </c>
      <c r="I175" s="89"/>
      <c r="J175" s="102">
        <f t="shared" si="25"/>
        <v>-7.0842592482637246E-3</v>
      </c>
      <c r="K175" s="125">
        <f t="shared" si="25"/>
        <v>2.6827819557957433E-3</v>
      </c>
      <c r="L175" s="102">
        <v>2.5042599829225409E-2</v>
      </c>
      <c r="M175" s="96">
        <f>INDEX('Pace of change parameters'!$E$20:$I$20,1,$B$6)</f>
        <v>1.5057753685842057E-2</v>
      </c>
      <c r="N175" s="107">
        <f>IF(INDEX('Pace of change parameters'!$E$28:$I$28,1,$B$6)=1,(1+L175)*D175,D175)</f>
        <v>169246.83374300305</v>
      </c>
      <c r="O175" s="93">
        <f>IF(K175&lt;INDEX('Pace of change parameters'!$E$16:$I$16,1,$B$6),1,IF(K175&gt;INDEX('Pace of change parameters'!$E$17:$I$17,1,$B$6),0,(K175-INDEX('Pace of change parameters'!$E$17:$I$17,1,$B$6))/(INDEX('Pace of change parameters'!$E$16:$I$16,1,$B$6)-INDEX('Pace of change parameters'!$E$17:$I$17,1,$B$6))))</f>
        <v>0</v>
      </c>
      <c r="P175" s="56">
        <v>2.5042599829225409E-2</v>
      </c>
      <c r="Q175" s="56">
        <v>1.5057753685842057E-2</v>
      </c>
      <c r="R175" s="9">
        <f>IF(INDEX('Pace of change parameters'!$E$29:$I$29,1,$B$6)=1,D175*(1+P175),D175)</f>
        <v>169246.83374300305</v>
      </c>
      <c r="S175" s="102">
        <f>IF(P175&lt;INDEX('Pace of change parameters'!$E$22:$I$22,1,$B$6),INDEX('Pace of change parameters'!$E$22:$I$22,1,$B$6),P175)</f>
        <v>3.6600638350738075E-2</v>
      </c>
      <c r="T175" s="131">
        <v>2.65032064120172E-2</v>
      </c>
      <c r="U175" s="116">
        <f t="shared" si="19"/>
        <v>171155.20459936705</v>
      </c>
      <c r="V175" s="130">
        <f>IF(J175&gt;INDEX('Pace of change parameters'!$E$24:$I$24,1,$B$6),0,IF(J175&lt;INDEX('Pace of change parameters'!$E$23:$I$23,1,$B$6),1,(J175-INDEX('Pace of change parameters'!$E$24:$I$24,1,$B$6))/(INDEX('Pace of change parameters'!$E$23:$I$23,1,$B$6)-INDEX('Pace of change parameters'!$E$24:$I$24,1,$B$6))))</f>
        <v>1</v>
      </c>
      <c r="W175" s="131">
        <f>MIN(S175, S175+(INDEX('Pace of change parameters'!$E$25:$I$25,1,$B$6)-S175)*(1-V175))</f>
        <v>3.6600638350738075E-2</v>
      </c>
      <c r="X175" s="131">
        <v>2.65032064120172E-2</v>
      </c>
      <c r="Y175" s="107">
        <f t="shared" si="20"/>
        <v>171155.20459936705</v>
      </c>
      <c r="Z175" s="96">
        <v>0</v>
      </c>
      <c r="AA175" s="98">
        <f t="shared" si="23"/>
        <v>172714.01698294375</v>
      </c>
      <c r="AB175" s="98">
        <f>IF(INDEX('Pace of change parameters'!$E$27:$I$27,1,$B$6)=1,MAX(AA175,Y175),Y175)</f>
        <v>171155.20459936705</v>
      </c>
      <c r="AC175" s="96">
        <f t="shared" si="21"/>
        <v>3.6600638350738013E-2</v>
      </c>
      <c r="AD175" s="142">
        <v>2.65032064120172E-2</v>
      </c>
      <c r="AE175" s="55">
        <f>IF(ROUND(AB175,0)/D175 &gt; (1+'Pace of change parameters'!$I$25), ROUND(AB175,0), ROUNDUP(AB175,0))</f>
        <v>171155</v>
      </c>
      <c r="AF175" s="55">
        <v>1258.5097003524115</v>
      </c>
      <c r="AG175" s="16">
        <f t="shared" si="26"/>
        <v>3.6599399195697435E-2</v>
      </c>
      <c r="AH175" s="16">
        <f t="shared" si="26"/>
        <v>2.6501979327472336E-2</v>
      </c>
      <c r="AI175" s="55"/>
      <c r="AJ175" s="55">
        <v>172714.01698294375</v>
      </c>
      <c r="AK175" s="55">
        <v>1269.9732158561878</v>
      </c>
      <c r="AL175" s="16">
        <f t="shared" si="27"/>
        <v>-9.0265805299272195E-3</v>
      </c>
      <c r="AM175" s="57">
        <f t="shared" si="27"/>
        <v>-9.0265805299269974E-3</v>
      </c>
      <c r="AN175" s="10"/>
    </row>
    <row r="176" spans="1:40" x14ac:dyDescent="0.2">
      <c r="A176" s="188" t="s">
        <v>399</v>
      </c>
      <c r="B176" s="188" t="s">
        <v>400</v>
      </c>
      <c r="D176" s="67">
        <v>330700</v>
      </c>
      <c r="E176" s="72">
        <v>1227.7657173428038</v>
      </c>
      <c r="F176" s="54"/>
      <c r="G176" s="87">
        <v>341344.08185894485</v>
      </c>
      <c r="H176" s="80">
        <v>1255.0992502994563</v>
      </c>
      <c r="I176" s="89"/>
      <c r="J176" s="102">
        <f t="shared" si="25"/>
        <v>-3.1182851628707486E-2</v>
      </c>
      <c r="K176" s="125">
        <f t="shared" si="25"/>
        <v>-2.177798524708785E-2</v>
      </c>
      <c r="L176" s="102">
        <v>2.4911504271379448E-2</v>
      </c>
      <c r="M176" s="96">
        <f>INDEX('Pace of change parameters'!$E$20:$I$20,1,$B$6)</f>
        <v>1.5057753685842057E-2</v>
      </c>
      <c r="N176" s="107">
        <f>IF(INDEX('Pace of change parameters'!$E$28:$I$28,1,$B$6)=1,(1+L176)*D176,D176)</f>
        <v>338938.2344625452</v>
      </c>
      <c r="O176" s="93">
        <f>IF(K176&lt;INDEX('Pace of change parameters'!$E$16:$I$16,1,$B$6),1,IF(K176&gt;INDEX('Pace of change parameters'!$E$17:$I$17,1,$B$6),0,(K176-INDEX('Pace of change parameters'!$E$17:$I$17,1,$B$6))/(INDEX('Pace of change parameters'!$E$16:$I$16,1,$B$6)-INDEX('Pace of change parameters'!$E$17:$I$17,1,$B$6))))</f>
        <v>0</v>
      </c>
      <c r="P176" s="56">
        <v>2.4911504271379448E-2</v>
      </c>
      <c r="Q176" s="56">
        <v>1.5057753685842057E-2</v>
      </c>
      <c r="R176" s="9">
        <f>IF(INDEX('Pace of change parameters'!$E$29:$I$29,1,$B$6)=1,D176*(1+P176),D176)</f>
        <v>338938.2344625452</v>
      </c>
      <c r="S176" s="102">
        <f>IF(P176&lt;INDEX('Pace of change parameters'!$E$22:$I$22,1,$B$6),INDEX('Pace of change parameters'!$E$22:$I$22,1,$B$6),P176)</f>
        <v>3.6600638350738075E-2</v>
      </c>
      <c r="T176" s="131">
        <v>2.6634505563128741E-2</v>
      </c>
      <c r="U176" s="116">
        <f t="shared" si="19"/>
        <v>342803.83110258909</v>
      </c>
      <c r="V176" s="130">
        <f>IF(J176&gt;INDEX('Pace of change parameters'!$E$24:$I$24,1,$B$6),0,IF(J176&lt;INDEX('Pace of change parameters'!$E$23:$I$23,1,$B$6),1,(J176-INDEX('Pace of change parameters'!$E$24:$I$24,1,$B$6))/(INDEX('Pace of change parameters'!$E$23:$I$23,1,$B$6)-INDEX('Pace of change parameters'!$E$24:$I$24,1,$B$6))))</f>
        <v>1</v>
      </c>
      <c r="W176" s="131">
        <f>MIN(S176, S176+(INDEX('Pace of change parameters'!$E$25:$I$25,1,$B$6)-S176)*(1-V176))</f>
        <v>3.6600638350738075E-2</v>
      </c>
      <c r="X176" s="131">
        <v>2.6634505563128741E-2</v>
      </c>
      <c r="Y176" s="107">
        <f t="shared" si="20"/>
        <v>342803.83110258909</v>
      </c>
      <c r="Z176" s="96">
        <v>0</v>
      </c>
      <c r="AA176" s="98">
        <f t="shared" si="23"/>
        <v>354530.5956088166</v>
      </c>
      <c r="AB176" s="98">
        <f>IF(INDEX('Pace of change parameters'!$E$27:$I$27,1,$B$6)=1,MAX(AA176,Y176),Y176)</f>
        <v>342803.83110258909</v>
      </c>
      <c r="AC176" s="96">
        <f t="shared" si="21"/>
        <v>3.6600638350738013E-2</v>
      </c>
      <c r="AD176" s="142">
        <v>2.6634505563128741E-2</v>
      </c>
      <c r="AE176" s="55">
        <f>IF(ROUND(AB176,0)/D176 &gt; (1+'Pace of change parameters'!$I$25), ROUND(AB176,0), ROUNDUP(AB176,0))</f>
        <v>342804</v>
      </c>
      <c r="AF176" s="55">
        <v>1260.4672711960193</v>
      </c>
      <c r="AG176" s="16">
        <f t="shared" si="26"/>
        <v>3.6601149077713835E-2</v>
      </c>
      <c r="AH176" s="16">
        <f t="shared" si="26"/>
        <v>2.6635011379850138E-2</v>
      </c>
      <c r="AI176" s="55"/>
      <c r="AJ176" s="55">
        <v>354530.5956088166</v>
      </c>
      <c r="AK176" s="55">
        <v>1303.5851752095789</v>
      </c>
      <c r="AL176" s="16">
        <f t="shared" si="27"/>
        <v>-3.3076399481627661E-2</v>
      </c>
      <c r="AM176" s="57">
        <f t="shared" si="27"/>
        <v>-3.3076399481627661E-2</v>
      </c>
      <c r="AN176" s="10"/>
    </row>
    <row r="177" spans="1:40" x14ac:dyDescent="0.2">
      <c r="A177" s="188" t="s">
        <v>401</v>
      </c>
      <c r="B177" s="188" t="s">
        <v>402</v>
      </c>
      <c r="D177" s="67">
        <v>228407</v>
      </c>
      <c r="E177" s="72">
        <v>1220.5042258593223</v>
      </c>
      <c r="F177" s="54"/>
      <c r="G177" s="87">
        <v>234495.79585425061</v>
      </c>
      <c r="H177" s="80">
        <v>1239.6416968554176</v>
      </c>
      <c r="I177" s="89"/>
      <c r="J177" s="102">
        <f t="shared" si="25"/>
        <v>-2.5965479816256742E-2</v>
      </c>
      <c r="K177" s="125">
        <f t="shared" si="25"/>
        <v>-1.5437905198446567E-2</v>
      </c>
      <c r="L177" s="102">
        <v>2.6028716235812599E-2</v>
      </c>
      <c r="M177" s="96">
        <f>INDEX('Pace of change parameters'!$E$20:$I$20,1,$B$6)</f>
        <v>1.5057753685842057E-2</v>
      </c>
      <c r="N177" s="107">
        <f>IF(INDEX('Pace of change parameters'!$E$28:$I$28,1,$B$6)=1,(1+L177)*D177,D177)</f>
        <v>234352.14098927326</v>
      </c>
      <c r="O177" s="93">
        <f>IF(K177&lt;INDEX('Pace of change parameters'!$E$16:$I$16,1,$B$6),1,IF(K177&gt;INDEX('Pace of change parameters'!$E$17:$I$17,1,$B$6),0,(K177-INDEX('Pace of change parameters'!$E$17:$I$17,1,$B$6))/(INDEX('Pace of change parameters'!$E$16:$I$16,1,$B$6)-INDEX('Pace of change parameters'!$E$17:$I$17,1,$B$6))))</f>
        <v>0</v>
      </c>
      <c r="P177" s="56">
        <v>2.6028716235812599E-2</v>
      </c>
      <c r="Q177" s="56">
        <v>1.5057753685842057E-2</v>
      </c>
      <c r="R177" s="9">
        <f>IF(INDEX('Pace of change parameters'!$E$29:$I$29,1,$B$6)=1,D177*(1+P177),D177)</f>
        <v>234352.14098927326</v>
      </c>
      <c r="S177" s="102">
        <f>IF(P177&lt;INDEX('Pace of change parameters'!$E$22:$I$22,1,$B$6),INDEX('Pace of change parameters'!$E$22:$I$22,1,$B$6),P177)</f>
        <v>3.6600638350738075E-2</v>
      </c>
      <c r="T177" s="131">
        <v>2.5516633972825664E-2</v>
      </c>
      <c r="U177" s="116">
        <f t="shared" si="19"/>
        <v>236766.84200377701</v>
      </c>
      <c r="V177" s="130">
        <f>IF(J177&gt;INDEX('Pace of change parameters'!$E$24:$I$24,1,$B$6),0,IF(J177&lt;INDEX('Pace of change parameters'!$E$23:$I$23,1,$B$6),1,(J177-INDEX('Pace of change parameters'!$E$24:$I$24,1,$B$6))/(INDEX('Pace of change parameters'!$E$23:$I$23,1,$B$6)-INDEX('Pace of change parameters'!$E$24:$I$24,1,$B$6))))</f>
        <v>1</v>
      </c>
      <c r="W177" s="131">
        <f>MIN(S177, S177+(INDEX('Pace of change parameters'!$E$25:$I$25,1,$B$6)-S177)*(1-V177))</f>
        <v>3.6600638350738075E-2</v>
      </c>
      <c r="X177" s="131">
        <v>2.5516633972825664E-2</v>
      </c>
      <c r="Y177" s="107">
        <f t="shared" si="20"/>
        <v>236766.84200377701</v>
      </c>
      <c r="Z177" s="96">
        <v>0</v>
      </c>
      <c r="AA177" s="98">
        <f t="shared" si="23"/>
        <v>243554.63765247163</v>
      </c>
      <c r="AB177" s="98">
        <f>IF(INDEX('Pace of change parameters'!$E$27:$I$27,1,$B$6)=1,MAX(AA177,Y177),Y177)</f>
        <v>236766.84200377701</v>
      </c>
      <c r="AC177" s="96">
        <f t="shared" si="21"/>
        <v>3.6600638350738013E-2</v>
      </c>
      <c r="AD177" s="142">
        <v>2.5516633972825664E-2</v>
      </c>
      <c r="AE177" s="55">
        <f>IF(ROUND(AB177,0)/D177 &gt; (1+'Pace of change parameters'!$I$25), ROUND(AB177,0), ROUNDUP(AB177,0))</f>
        <v>236767</v>
      </c>
      <c r="AF177" s="55">
        <v>1251.6482206861979</v>
      </c>
      <c r="AG177" s="16">
        <f t="shared" si="26"/>
        <v>3.6601330081827532E-2</v>
      </c>
      <c r="AH177" s="16">
        <f t="shared" si="26"/>
        <v>2.5517318307479053E-2</v>
      </c>
      <c r="AI177" s="55"/>
      <c r="AJ177" s="55">
        <v>243554.63765247163</v>
      </c>
      <c r="AK177" s="55">
        <v>1287.5304787305147</v>
      </c>
      <c r="AL177" s="16">
        <f t="shared" si="27"/>
        <v>-2.7869055247294994E-2</v>
      </c>
      <c r="AM177" s="57">
        <f t="shared" si="27"/>
        <v>-2.7869055247294883E-2</v>
      </c>
      <c r="AN177" s="10"/>
    </row>
    <row r="178" spans="1:40" x14ac:dyDescent="0.2">
      <c r="A178" s="188" t="s">
        <v>403</v>
      </c>
      <c r="B178" s="188" t="s">
        <v>404</v>
      </c>
      <c r="D178" s="67">
        <v>275250</v>
      </c>
      <c r="E178" s="72">
        <v>1389.8673108600512</v>
      </c>
      <c r="F178" s="54"/>
      <c r="G178" s="87">
        <v>279937.01945635135</v>
      </c>
      <c r="H178" s="80">
        <v>1402.8597350857249</v>
      </c>
      <c r="I178" s="89"/>
      <c r="J178" s="102">
        <f t="shared" si="25"/>
        <v>-1.674312124010513E-2</v>
      </c>
      <c r="K178" s="125">
        <f t="shared" si="25"/>
        <v>-9.2613850841472001E-3</v>
      </c>
      <c r="L178" s="102">
        <v>2.2781467051280258E-2</v>
      </c>
      <c r="M178" s="96">
        <f>INDEX('Pace of change parameters'!$E$20:$I$20,1,$B$6)</f>
        <v>1.5057753685842057E-2</v>
      </c>
      <c r="N178" s="107">
        <f>IF(INDEX('Pace of change parameters'!$E$28:$I$28,1,$B$6)=1,(1+L178)*D178,D178)</f>
        <v>281520.59880586487</v>
      </c>
      <c r="O178" s="93">
        <f>IF(K178&lt;INDEX('Pace of change parameters'!$E$16:$I$16,1,$B$6),1,IF(K178&gt;INDEX('Pace of change parameters'!$E$17:$I$17,1,$B$6),0,(K178-INDEX('Pace of change parameters'!$E$17:$I$17,1,$B$6))/(INDEX('Pace of change parameters'!$E$16:$I$16,1,$B$6)-INDEX('Pace of change parameters'!$E$17:$I$17,1,$B$6))))</f>
        <v>0</v>
      </c>
      <c r="P178" s="56">
        <v>2.2781467051280258E-2</v>
      </c>
      <c r="Q178" s="56">
        <v>1.5057753685842057E-2</v>
      </c>
      <c r="R178" s="9">
        <f>IF(INDEX('Pace of change parameters'!$E$29:$I$29,1,$B$6)=1,D178*(1+P178),D178)</f>
        <v>281520.59880586487</v>
      </c>
      <c r="S178" s="102">
        <f>IF(P178&lt;INDEX('Pace of change parameters'!$E$22:$I$22,1,$B$6),INDEX('Pace of change parameters'!$E$22:$I$22,1,$B$6),P178)</f>
        <v>3.6600638350738075E-2</v>
      </c>
      <c r="T178" s="131">
        <v>2.8772567093117152E-2</v>
      </c>
      <c r="U178" s="116">
        <f t="shared" si="19"/>
        <v>285324.32570604066</v>
      </c>
      <c r="V178" s="130">
        <f>IF(J178&gt;INDEX('Pace of change parameters'!$E$24:$I$24,1,$B$6),0,IF(J178&lt;INDEX('Pace of change parameters'!$E$23:$I$23,1,$B$6),1,(J178-INDEX('Pace of change parameters'!$E$24:$I$24,1,$B$6))/(INDEX('Pace of change parameters'!$E$23:$I$23,1,$B$6)-INDEX('Pace of change parameters'!$E$24:$I$24,1,$B$6))))</f>
        <v>1</v>
      </c>
      <c r="W178" s="131">
        <f>MIN(S178, S178+(INDEX('Pace of change parameters'!$E$25:$I$25,1,$B$6)-S178)*(1-V178))</f>
        <v>3.6600638350738075E-2</v>
      </c>
      <c r="X178" s="131">
        <v>2.8772567093117152E-2</v>
      </c>
      <c r="Y178" s="107">
        <f t="shared" si="20"/>
        <v>285324.32570604066</v>
      </c>
      <c r="Z178" s="96">
        <v>0</v>
      </c>
      <c r="AA178" s="98">
        <f t="shared" si="23"/>
        <v>290751.30788946588</v>
      </c>
      <c r="AB178" s="98">
        <f>IF(INDEX('Pace of change parameters'!$E$27:$I$27,1,$B$6)=1,MAX(AA178,Y178),Y178)</f>
        <v>285324.32570604066</v>
      </c>
      <c r="AC178" s="96">
        <f t="shared" si="21"/>
        <v>3.6600638350738013E-2</v>
      </c>
      <c r="AD178" s="142">
        <v>2.8772567093117152E-2</v>
      </c>
      <c r="AE178" s="55">
        <f>IF(ROUND(AB178,0)/D178 &gt; (1+'Pace of change parameters'!$I$25), ROUND(AB178,0), ROUNDUP(AB178,0))</f>
        <v>285324</v>
      </c>
      <c r="AF178" s="55">
        <v>1429.855729088416</v>
      </c>
      <c r="AG178" s="16">
        <f t="shared" si="26"/>
        <v>3.659945504087192E-2</v>
      </c>
      <c r="AH178" s="16">
        <f t="shared" si="26"/>
        <v>2.8771392719222799E-2</v>
      </c>
      <c r="AI178" s="55"/>
      <c r="AJ178" s="55">
        <v>290751.30788946588</v>
      </c>
      <c r="AK178" s="55">
        <v>1457.0538171541923</v>
      </c>
      <c r="AL178" s="16">
        <f t="shared" si="27"/>
        <v>-1.8666495187458221E-2</v>
      </c>
      <c r="AM178" s="57">
        <f t="shared" si="27"/>
        <v>-1.8666495187458221E-2</v>
      </c>
      <c r="AN178" s="10"/>
    </row>
    <row r="179" spans="1:40" x14ac:dyDescent="0.2">
      <c r="A179" s="188" t="s">
        <v>405</v>
      </c>
      <c r="B179" s="188" t="s">
        <v>406</v>
      </c>
      <c r="D179" s="67">
        <v>249795</v>
      </c>
      <c r="E179" s="72">
        <v>1203.9663598588404</v>
      </c>
      <c r="F179" s="54"/>
      <c r="G179" s="87">
        <v>258183.61775449291</v>
      </c>
      <c r="H179" s="80">
        <v>1237.4845083851269</v>
      </c>
      <c r="I179" s="89"/>
      <c r="J179" s="102">
        <f t="shared" si="25"/>
        <v>-3.2490898638153132E-2</v>
      </c>
      <c r="K179" s="125">
        <f t="shared" si="25"/>
        <v>-2.7085711618342945E-2</v>
      </c>
      <c r="L179" s="102">
        <v>2.0728580954399556E-2</v>
      </c>
      <c r="M179" s="96">
        <f>INDEX('Pace of change parameters'!$E$20:$I$20,1,$B$6)</f>
        <v>1.5057753685842057E-2</v>
      </c>
      <c r="N179" s="107">
        <f>IF(INDEX('Pace of change parameters'!$E$28:$I$28,1,$B$6)=1,(1+L179)*D179,D179)</f>
        <v>254972.89587950424</v>
      </c>
      <c r="O179" s="93">
        <f>IF(K179&lt;INDEX('Pace of change parameters'!$E$16:$I$16,1,$B$6),1,IF(K179&gt;INDEX('Pace of change parameters'!$E$17:$I$17,1,$B$6),0,(K179-INDEX('Pace of change parameters'!$E$17:$I$17,1,$B$6))/(INDEX('Pace of change parameters'!$E$16:$I$16,1,$B$6)-INDEX('Pace of change parameters'!$E$17:$I$17,1,$B$6))))</f>
        <v>0.16867568554815382</v>
      </c>
      <c r="P179" s="56">
        <v>2.3567562200332626E-2</v>
      </c>
      <c r="Q179" s="56">
        <v>1.7880962499646991E-2</v>
      </c>
      <c r="R179" s="9">
        <f>IF(INDEX('Pace of change parameters'!$E$29:$I$29,1,$B$6)=1,D179*(1+P179),D179)</f>
        <v>255682.05919983209</v>
      </c>
      <c r="S179" s="102">
        <f>IF(P179&lt;INDEX('Pace of change parameters'!$E$22:$I$22,1,$B$6),INDEX('Pace of change parameters'!$E$22:$I$22,1,$B$6),P179)</f>
        <v>3.6600638350738075E-2</v>
      </c>
      <c r="T179" s="131">
        <v>3.0841631229503896E-2</v>
      </c>
      <c r="U179" s="116">
        <f t="shared" si="19"/>
        <v>258937.65645682259</v>
      </c>
      <c r="V179" s="130">
        <f>IF(J179&gt;INDEX('Pace of change parameters'!$E$24:$I$24,1,$B$6),0,IF(J179&lt;INDEX('Pace of change parameters'!$E$23:$I$23,1,$B$6),1,(J179-INDEX('Pace of change parameters'!$E$24:$I$24,1,$B$6))/(INDEX('Pace of change parameters'!$E$23:$I$23,1,$B$6)-INDEX('Pace of change parameters'!$E$24:$I$24,1,$B$6))))</f>
        <v>1</v>
      </c>
      <c r="W179" s="131">
        <f>MIN(S179, S179+(INDEX('Pace of change parameters'!$E$25:$I$25,1,$B$6)-S179)*(1-V179))</f>
        <v>3.6600638350738075E-2</v>
      </c>
      <c r="X179" s="131">
        <v>3.0841631229503896E-2</v>
      </c>
      <c r="Y179" s="107">
        <f t="shared" si="20"/>
        <v>258937.65645682259</v>
      </c>
      <c r="Z179" s="96">
        <v>0</v>
      </c>
      <c r="AA179" s="98">
        <f t="shared" si="23"/>
        <v>268157.54730666289</v>
      </c>
      <c r="AB179" s="98">
        <f>IF(INDEX('Pace of change parameters'!$E$27:$I$27,1,$B$6)=1,MAX(AA179,Y179),Y179)</f>
        <v>258937.65645682259</v>
      </c>
      <c r="AC179" s="96">
        <f t="shared" si="21"/>
        <v>3.6600638350738013E-2</v>
      </c>
      <c r="AD179" s="142">
        <v>3.0841631229503896E-2</v>
      </c>
      <c r="AE179" s="55">
        <f>IF(ROUND(AB179,0)/D179 &gt; (1+'Pace of change parameters'!$I$25), ROUND(AB179,0), ROUNDUP(AB179,0))</f>
        <v>258938</v>
      </c>
      <c r="AF179" s="55">
        <v>1241.1002929586607</v>
      </c>
      <c r="AG179" s="16">
        <f t="shared" si="26"/>
        <v>3.6602013651193976E-2</v>
      </c>
      <c r="AH179" s="16">
        <f t="shared" si="26"/>
        <v>3.0842998889249795E-2</v>
      </c>
      <c r="AI179" s="55"/>
      <c r="AJ179" s="55">
        <v>268157.54730666289</v>
      </c>
      <c r="AK179" s="55">
        <v>1285.2899555931351</v>
      </c>
      <c r="AL179" s="16">
        <f t="shared" si="27"/>
        <v>-3.4381084549969798E-2</v>
      </c>
      <c r="AM179" s="57">
        <f t="shared" si="27"/>
        <v>-3.4381084549969687E-2</v>
      </c>
      <c r="AN179" s="10"/>
    </row>
    <row r="180" spans="1:40" x14ac:dyDescent="0.2">
      <c r="A180" s="188" t="s">
        <v>407</v>
      </c>
      <c r="B180" s="188" t="s">
        <v>408</v>
      </c>
      <c r="D180" s="67">
        <v>256632</v>
      </c>
      <c r="E180" s="72">
        <v>1126.3092661549692</v>
      </c>
      <c r="F180" s="54"/>
      <c r="G180" s="87">
        <v>262655.97150071588</v>
      </c>
      <c r="H180" s="80">
        <v>1144.5020066685304</v>
      </c>
      <c r="I180" s="89"/>
      <c r="J180" s="102">
        <f t="shared" si="25"/>
        <v>-2.2934835504775375E-2</v>
      </c>
      <c r="K180" s="125">
        <f t="shared" si="25"/>
        <v>-1.5895769869829657E-2</v>
      </c>
      <c r="L180" s="102">
        <v>2.2370529139408069E-2</v>
      </c>
      <c r="M180" s="96">
        <f>INDEX('Pace of change parameters'!$E$20:$I$20,1,$B$6)</f>
        <v>1.5057753685842057E-2</v>
      </c>
      <c r="N180" s="107">
        <f>IF(INDEX('Pace of change parameters'!$E$28:$I$28,1,$B$6)=1,(1+L180)*D180,D180)</f>
        <v>262372.99363410455</v>
      </c>
      <c r="O180" s="93">
        <f>IF(K180&lt;INDEX('Pace of change parameters'!$E$16:$I$16,1,$B$6),1,IF(K180&gt;INDEX('Pace of change parameters'!$E$17:$I$17,1,$B$6),0,(K180-INDEX('Pace of change parameters'!$E$17:$I$17,1,$B$6))/(INDEX('Pace of change parameters'!$E$16:$I$16,1,$B$6)-INDEX('Pace of change parameters'!$E$17:$I$17,1,$B$6))))</f>
        <v>0</v>
      </c>
      <c r="P180" s="56">
        <v>2.2370529139408069E-2</v>
      </c>
      <c r="Q180" s="56">
        <v>1.5057753685842057E-2</v>
      </c>
      <c r="R180" s="9">
        <f>IF(INDEX('Pace of change parameters'!$E$29:$I$29,1,$B$6)=1,D180*(1+P180),D180)</f>
        <v>262372.99363410455</v>
      </c>
      <c r="S180" s="102">
        <f>IF(P180&lt;INDEX('Pace of change parameters'!$E$22:$I$22,1,$B$6),INDEX('Pace of change parameters'!$E$22:$I$22,1,$B$6),P180)</f>
        <v>3.6600638350738075E-2</v>
      </c>
      <c r="T180" s="131">
        <v>2.9186078279583416E-2</v>
      </c>
      <c r="U180" s="116">
        <f t="shared" si="19"/>
        <v>266024.89502122661</v>
      </c>
      <c r="V180" s="130">
        <f>IF(J180&gt;INDEX('Pace of change parameters'!$E$24:$I$24,1,$B$6),0,IF(J180&lt;INDEX('Pace of change parameters'!$E$23:$I$23,1,$B$6),1,(J180-INDEX('Pace of change parameters'!$E$24:$I$24,1,$B$6))/(INDEX('Pace of change parameters'!$E$23:$I$23,1,$B$6)-INDEX('Pace of change parameters'!$E$24:$I$24,1,$B$6))))</f>
        <v>1</v>
      </c>
      <c r="W180" s="131">
        <f>MIN(S180, S180+(INDEX('Pace of change parameters'!$E$25:$I$25,1,$B$6)-S180)*(1-V180))</f>
        <v>3.6600638350738075E-2</v>
      </c>
      <c r="X180" s="131">
        <v>2.9186078279583416E-2</v>
      </c>
      <c r="Y180" s="107">
        <f t="shared" si="20"/>
        <v>266024.89502122661</v>
      </c>
      <c r="Z180" s="96">
        <v>0</v>
      </c>
      <c r="AA180" s="98">
        <f t="shared" si="23"/>
        <v>272802.67321242549</v>
      </c>
      <c r="AB180" s="98">
        <f>IF(INDEX('Pace of change parameters'!$E$27:$I$27,1,$B$6)=1,MAX(AA180,Y180),Y180)</f>
        <v>266024.89502122661</v>
      </c>
      <c r="AC180" s="96">
        <f t="shared" si="21"/>
        <v>3.6600638350738013E-2</v>
      </c>
      <c r="AD180" s="142">
        <v>2.9186078279583416E-2</v>
      </c>
      <c r="AE180" s="55">
        <f>IF(ROUND(AB180,0)/D180 &gt; (1+'Pace of change parameters'!$I$25), ROUND(AB180,0), ROUNDUP(AB180,0))</f>
        <v>266025</v>
      </c>
      <c r="AF180" s="55">
        <v>1159.1822740004445</v>
      </c>
      <c r="AG180" s="16">
        <f t="shared" si="26"/>
        <v>3.6601047414196231E-2</v>
      </c>
      <c r="AH180" s="16">
        <f t="shared" si="26"/>
        <v>2.9186484417107028E-2</v>
      </c>
      <c r="AI180" s="55"/>
      <c r="AJ180" s="55">
        <v>272802.67321242549</v>
      </c>
      <c r="AK180" s="55">
        <v>1188.7154330900462</v>
      </c>
      <c r="AL180" s="16">
        <f t="shared" si="27"/>
        <v>-2.4844599697701142E-2</v>
      </c>
      <c r="AM180" s="57">
        <f t="shared" si="27"/>
        <v>-2.4844599697701142E-2</v>
      </c>
      <c r="AN180" s="10"/>
    </row>
    <row r="181" spans="1:40" x14ac:dyDescent="0.2">
      <c r="A181" s="188" t="s">
        <v>409</v>
      </c>
      <c r="B181" s="188" t="s">
        <v>410</v>
      </c>
      <c r="D181" s="67">
        <v>283949</v>
      </c>
      <c r="E181" s="72">
        <v>1486.7868088830296</v>
      </c>
      <c r="F181" s="54"/>
      <c r="G181" s="87">
        <v>270474.05465057259</v>
      </c>
      <c r="H181" s="80">
        <v>1406.2160794656477</v>
      </c>
      <c r="I181" s="89"/>
      <c r="J181" s="102">
        <f t="shared" si="25"/>
        <v>4.9819733603785998E-2</v>
      </c>
      <c r="K181" s="125">
        <f t="shared" si="25"/>
        <v>5.7296122974214825E-2</v>
      </c>
      <c r="L181" s="102">
        <v>2.2286582366721319E-2</v>
      </c>
      <c r="M181" s="96">
        <f>INDEX('Pace of change parameters'!$E$20:$I$20,1,$B$6)</f>
        <v>1.5057753685842057E-2</v>
      </c>
      <c r="N181" s="107">
        <f>IF(INDEX('Pace of change parameters'!$E$28:$I$28,1,$B$6)=1,(1+L181)*D181,D181)</f>
        <v>290277.25277644815</v>
      </c>
      <c r="O181" s="93">
        <f>IF(K181&lt;INDEX('Pace of change parameters'!$E$16:$I$16,1,$B$6),1,IF(K181&gt;INDEX('Pace of change parameters'!$E$17:$I$17,1,$B$6),0,(K181-INDEX('Pace of change parameters'!$E$17:$I$17,1,$B$6))/(INDEX('Pace of change parameters'!$E$16:$I$16,1,$B$6)-INDEX('Pace of change parameters'!$E$17:$I$17,1,$B$6))))</f>
        <v>0</v>
      </c>
      <c r="P181" s="56">
        <v>2.2286582366721319E-2</v>
      </c>
      <c r="Q181" s="56">
        <v>1.5057753685842057E-2</v>
      </c>
      <c r="R181" s="9">
        <f>IF(INDEX('Pace of change parameters'!$E$29:$I$29,1,$B$6)=1,D181*(1+P181),D181)</f>
        <v>290277.25277644815</v>
      </c>
      <c r="S181" s="102">
        <f>IF(P181&lt;INDEX('Pace of change parameters'!$E$22:$I$22,1,$B$6),INDEX('Pace of change parameters'!$E$22:$I$22,1,$B$6),P181)</f>
        <v>3.6600638350738075E-2</v>
      </c>
      <c r="T181" s="131">
        <v>2.927059161591794E-2</v>
      </c>
      <c r="U181" s="116">
        <f t="shared" si="19"/>
        <v>294341.71465905372</v>
      </c>
      <c r="V181" s="130">
        <f>IF(J181&gt;INDEX('Pace of change parameters'!$E$24:$I$24,1,$B$6),0,IF(J181&lt;INDEX('Pace of change parameters'!$E$23:$I$23,1,$B$6),1,(J181-INDEX('Pace of change parameters'!$E$24:$I$24,1,$B$6))/(INDEX('Pace of change parameters'!$E$23:$I$23,1,$B$6)-INDEX('Pace of change parameters'!$E$24:$I$24,1,$B$6))))</f>
        <v>1</v>
      </c>
      <c r="W181" s="131">
        <f>MIN(S181, S181+(INDEX('Pace of change parameters'!$E$25:$I$25,1,$B$6)-S181)*(1-V181))</f>
        <v>3.6600638350738075E-2</v>
      </c>
      <c r="X181" s="131">
        <v>2.927059161591794E-2</v>
      </c>
      <c r="Y181" s="107">
        <f t="shared" si="20"/>
        <v>294341.71465905372</v>
      </c>
      <c r="Z181" s="96">
        <v>0</v>
      </c>
      <c r="AA181" s="98">
        <f t="shared" si="23"/>
        <v>280922.77788962732</v>
      </c>
      <c r="AB181" s="98">
        <f>IF(INDEX('Pace of change parameters'!$E$27:$I$27,1,$B$6)=1,MAX(AA181,Y181),Y181)</f>
        <v>294341.71465905372</v>
      </c>
      <c r="AC181" s="96">
        <f t="shared" si="21"/>
        <v>3.6600638350738013E-2</v>
      </c>
      <c r="AD181" s="142">
        <v>2.927059161591794E-2</v>
      </c>
      <c r="AE181" s="55">
        <f>IF(ROUND(AB181,0)/D181 &gt; (1+'Pace of change parameters'!$I$25), ROUND(AB181,0), ROUNDUP(AB181,0))</f>
        <v>294342</v>
      </c>
      <c r="AF181" s="55">
        <v>1530.3074218960078</v>
      </c>
      <c r="AG181" s="16">
        <f t="shared" si="26"/>
        <v>3.6601643252837768E-2</v>
      </c>
      <c r="AH181" s="16">
        <f t="shared" si="26"/>
        <v>2.9271589412118715E-2</v>
      </c>
      <c r="AI181" s="55"/>
      <c r="AJ181" s="55">
        <v>280922.77788962732</v>
      </c>
      <c r="AK181" s="55">
        <v>1460.5398209706411</v>
      </c>
      <c r="AL181" s="16">
        <f t="shared" si="27"/>
        <v>4.776836613670743E-2</v>
      </c>
      <c r="AM181" s="57">
        <f t="shared" si="27"/>
        <v>4.776836613670743E-2</v>
      </c>
      <c r="AN181" s="10"/>
    </row>
    <row r="182" spans="1:40" x14ac:dyDescent="0.2">
      <c r="A182" s="188" t="s">
        <v>411</v>
      </c>
      <c r="B182" s="188" t="s">
        <v>412</v>
      </c>
      <c r="D182" s="67">
        <v>212043</v>
      </c>
      <c r="E182" s="72">
        <v>1221.1552739716678</v>
      </c>
      <c r="F182" s="54"/>
      <c r="G182" s="87">
        <v>214431.23226734746</v>
      </c>
      <c r="H182" s="80">
        <v>1225.9920272666263</v>
      </c>
      <c r="I182" s="89"/>
      <c r="J182" s="102">
        <f t="shared" si="25"/>
        <v>-1.113752060320139E-2</v>
      </c>
      <c r="K182" s="125">
        <f t="shared" si="25"/>
        <v>-3.9451751621436548E-3</v>
      </c>
      <c r="L182" s="102">
        <v>2.2440626592078683E-2</v>
      </c>
      <c r="M182" s="96">
        <f>INDEX('Pace of change parameters'!$E$20:$I$20,1,$B$6)</f>
        <v>1.5057753685842057E-2</v>
      </c>
      <c r="N182" s="107">
        <f>IF(INDEX('Pace of change parameters'!$E$28:$I$28,1,$B$6)=1,(1+L182)*D182,D182)</f>
        <v>216801.37778446413</v>
      </c>
      <c r="O182" s="93">
        <f>IF(K182&lt;INDEX('Pace of change parameters'!$E$16:$I$16,1,$B$6),1,IF(K182&gt;INDEX('Pace of change parameters'!$E$17:$I$17,1,$B$6),0,(K182-INDEX('Pace of change parameters'!$E$17:$I$17,1,$B$6))/(INDEX('Pace of change parameters'!$E$16:$I$16,1,$B$6)-INDEX('Pace of change parameters'!$E$17:$I$17,1,$B$6))))</f>
        <v>0</v>
      </c>
      <c r="P182" s="56">
        <v>2.2440626592078683E-2</v>
      </c>
      <c r="Q182" s="56">
        <v>1.5057753685842057E-2</v>
      </c>
      <c r="R182" s="9">
        <f>IF(INDEX('Pace of change parameters'!$E$29:$I$29,1,$B$6)=1,D182*(1+P182),D182)</f>
        <v>216801.37778446413</v>
      </c>
      <c r="S182" s="102">
        <f>IF(P182&lt;INDEX('Pace of change parameters'!$E$22:$I$22,1,$B$6),INDEX('Pace of change parameters'!$E$22:$I$22,1,$B$6),P182)</f>
        <v>3.6600638350738075E-2</v>
      </c>
      <c r="T182" s="131">
        <v>2.911551836584847E-2</v>
      </c>
      <c r="U182" s="116">
        <f t="shared" si="19"/>
        <v>219803.90915780555</v>
      </c>
      <c r="V182" s="130">
        <f>IF(J182&gt;INDEX('Pace of change parameters'!$E$24:$I$24,1,$B$6),0,IF(J182&lt;INDEX('Pace of change parameters'!$E$23:$I$23,1,$B$6),1,(J182-INDEX('Pace of change parameters'!$E$24:$I$24,1,$B$6))/(INDEX('Pace of change parameters'!$E$23:$I$23,1,$B$6)-INDEX('Pace of change parameters'!$E$24:$I$24,1,$B$6))))</f>
        <v>1</v>
      </c>
      <c r="W182" s="131">
        <f>MIN(S182, S182+(INDEX('Pace of change parameters'!$E$25:$I$25,1,$B$6)-S182)*(1-V182))</f>
        <v>3.6600638350738075E-2</v>
      </c>
      <c r="X182" s="131">
        <v>2.911551836584847E-2</v>
      </c>
      <c r="Y182" s="107">
        <f t="shared" si="20"/>
        <v>219803.90915780555</v>
      </c>
      <c r="Z182" s="96">
        <v>0</v>
      </c>
      <c r="AA182" s="98">
        <f t="shared" si="23"/>
        <v>222714.95693981383</v>
      </c>
      <c r="AB182" s="98">
        <f>IF(INDEX('Pace of change parameters'!$E$27:$I$27,1,$B$6)=1,MAX(AA182,Y182),Y182)</f>
        <v>219803.90915780555</v>
      </c>
      <c r="AC182" s="96">
        <f t="shared" si="21"/>
        <v>3.6600638350738013E-2</v>
      </c>
      <c r="AD182" s="142">
        <v>2.911551836584847E-2</v>
      </c>
      <c r="AE182" s="55">
        <f>IF(ROUND(AB182,0)/D182 &gt; (1+'Pace of change parameters'!$I$25), ROUND(AB182,0), ROUNDUP(AB182,0))</f>
        <v>219804</v>
      </c>
      <c r="AF182" s="55">
        <v>1256.710362160934</v>
      </c>
      <c r="AG182" s="16">
        <f t="shared" si="26"/>
        <v>3.6601066764760048E-2</v>
      </c>
      <c r="AH182" s="16">
        <f t="shared" si="26"/>
        <v>2.9115943686364609E-2</v>
      </c>
      <c r="AI182" s="55"/>
      <c r="AJ182" s="55">
        <v>222714.95693981383</v>
      </c>
      <c r="AK182" s="55">
        <v>1273.3535067355017</v>
      </c>
      <c r="AL182" s="16">
        <f t="shared" si="27"/>
        <v>-1.3070325315423181E-2</v>
      </c>
      <c r="AM182" s="57">
        <f t="shared" si="27"/>
        <v>-1.307032531542307E-2</v>
      </c>
      <c r="AN182" s="10"/>
    </row>
    <row r="183" spans="1:40" x14ac:dyDescent="0.2">
      <c r="A183" s="188" t="s">
        <v>413</v>
      </c>
      <c r="B183" s="188" t="s">
        <v>414</v>
      </c>
      <c r="D183" s="67">
        <v>274540</v>
      </c>
      <c r="E183" s="72">
        <v>1141.9368449113404</v>
      </c>
      <c r="F183" s="54"/>
      <c r="G183" s="87">
        <v>282103.94708288409</v>
      </c>
      <c r="H183" s="80">
        <v>1165.4020517076012</v>
      </c>
      <c r="I183" s="89"/>
      <c r="J183" s="102">
        <f t="shared" si="25"/>
        <v>-2.6812624073855096E-2</v>
      </c>
      <c r="K183" s="125">
        <f t="shared" si="25"/>
        <v>-2.0134859692308438E-2</v>
      </c>
      <c r="L183" s="102">
        <v>2.2022821955788752E-2</v>
      </c>
      <c r="M183" s="96">
        <f>INDEX('Pace of change parameters'!$E$20:$I$20,1,$B$6)</f>
        <v>1.5057753685842057E-2</v>
      </c>
      <c r="N183" s="107">
        <f>IF(INDEX('Pace of change parameters'!$E$28:$I$28,1,$B$6)=1,(1+L183)*D183,D183)</f>
        <v>280586.14553974225</v>
      </c>
      <c r="O183" s="93">
        <f>IF(K183&lt;INDEX('Pace of change parameters'!$E$16:$I$16,1,$B$6),1,IF(K183&gt;INDEX('Pace of change parameters'!$E$17:$I$17,1,$B$6),0,(K183-INDEX('Pace of change parameters'!$E$17:$I$17,1,$B$6))/(INDEX('Pace of change parameters'!$E$16:$I$16,1,$B$6)-INDEX('Pace of change parameters'!$E$17:$I$17,1,$B$6))))</f>
        <v>0</v>
      </c>
      <c r="P183" s="56">
        <v>2.2022821955788752E-2</v>
      </c>
      <c r="Q183" s="56">
        <v>1.5057753685842057E-2</v>
      </c>
      <c r="R183" s="9">
        <f>IF(INDEX('Pace of change parameters'!$E$29:$I$29,1,$B$6)=1,D183*(1+P183),D183)</f>
        <v>280586.14553974225</v>
      </c>
      <c r="S183" s="102">
        <f>IF(P183&lt;INDEX('Pace of change parameters'!$E$22:$I$22,1,$B$6),INDEX('Pace of change parameters'!$E$22:$I$22,1,$B$6),P183)</f>
        <v>3.6600638350738075E-2</v>
      </c>
      <c r="T183" s="131">
        <v>2.9536222508274923E-2</v>
      </c>
      <c r="U183" s="116">
        <f t="shared" si="19"/>
        <v>284588.33925281162</v>
      </c>
      <c r="V183" s="130">
        <f>IF(J183&gt;INDEX('Pace of change parameters'!$E$24:$I$24,1,$B$6),0,IF(J183&lt;INDEX('Pace of change parameters'!$E$23:$I$23,1,$B$6),1,(J183-INDEX('Pace of change parameters'!$E$24:$I$24,1,$B$6))/(INDEX('Pace of change parameters'!$E$23:$I$23,1,$B$6)-INDEX('Pace of change parameters'!$E$24:$I$24,1,$B$6))))</f>
        <v>1</v>
      </c>
      <c r="W183" s="131">
        <f>MIN(S183, S183+(INDEX('Pace of change parameters'!$E$25:$I$25,1,$B$6)-S183)*(1-V183))</f>
        <v>3.6600638350738075E-2</v>
      </c>
      <c r="X183" s="131">
        <v>2.9536222508274923E-2</v>
      </c>
      <c r="Y183" s="107">
        <f t="shared" si="20"/>
        <v>284588.33925281162</v>
      </c>
      <c r="Z183" s="96">
        <v>0</v>
      </c>
      <c r="AA183" s="98">
        <f t="shared" si="23"/>
        <v>293001.94641787402</v>
      </c>
      <c r="AB183" s="98">
        <f>IF(INDEX('Pace of change parameters'!$E$27:$I$27,1,$B$6)=1,MAX(AA183,Y183),Y183)</f>
        <v>284588.33925281162</v>
      </c>
      <c r="AC183" s="96">
        <f t="shared" si="21"/>
        <v>3.6600638350738013E-2</v>
      </c>
      <c r="AD183" s="142">
        <v>2.9536222508274923E-2</v>
      </c>
      <c r="AE183" s="55">
        <f>IF(ROUND(AB183,0)/D183 &gt; (1+'Pace of change parameters'!$I$25), ROUND(AB183,0), ROUNDUP(AB183,0))</f>
        <v>284588</v>
      </c>
      <c r="AF183" s="55">
        <v>1175.6639441628197</v>
      </c>
      <c r="AG183" s="16">
        <f t="shared" si="26"/>
        <v>3.6599402637138567E-2</v>
      </c>
      <c r="AH183" s="16">
        <f t="shared" si="26"/>
        <v>2.9534995216042637E-2</v>
      </c>
      <c r="AI183" s="55"/>
      <c r="AJ183" s="55">
        <v>293001.94641787402</v>
      </c>
      <c r="AK183" s="55">
        <v>1210.4228708625133</v>
      </c>
      <c r="AL183" s="16">
        <f t="shared" si="27"/>
        <v>-2.8716349910775651E-2</v>
      </c>
      <c r="AM183" s="57">
        <f t="shared" si="27"/>
        <v>-2.8716349910775651E-2</v>
      </c>
      <c r="AN183" s="10"/>
    </row>
    <row r="184" spans="1:40" x14ac:dyDescent="0.2">
      <c r="A184" s="188" t="s">
        <v>415</v>
      </c>
      <c r="B184" s="188" t="s">
        <v>416</v>
      </c>
      <c r="D184" s="67">
        <v>208845</v>
      </c>
      <c r="E184" s="72">
        <v>1440.809017083749</v>
      </c>
      <c r="F184" s="54"/>
      <c r="G184" s="87">
        <v>195124.49927671612</v>
      </c>
      <c r="H184" s="80">
        <v>1339.9448485664241</v>
      </c>
      <c r="I184" s="89"/>
      <c r="J184" s="102">
        <f t="shared" si="25"/>
        <v>7.0316647956267797E-2</v>
      </c>
      <c r="K184" s="125">
        <f t="shared" si="25"/>
        <v>7.5274865697074977E-2</v>
      </c>
      <c r="L184" s="102">
        <v>1.9759985844782335E-2</v>
      </c>
      <c r="M184" s="96">
        <f>INDEX('Pace of change parameters'!$E$20:$I$20,1,$B$6)</f>
        <v>1.5057753685842057E-2</v>
      </c>
      <c r="N184" s="107">
        <f>IF(INDEX('Pace of change parameters'!$E$28:$I$28,1,$B$6)=1,(1+L184)*D184,D184)</f>
        <v>212971.77424375358</v>
      </c>
      <c r="O184" s="93">
        <f>IF(K184&lt;INDEX('Pace of change parameters'!$E$16:$I$16,1,$B$6),1,IF(K184&gt;INDEX('Pace of change parameters'!$E$17:$I$17,1,$B$6),0,(K184-INDEX('Pace of change parameters'!$E$17:$I$17,1,$B$6))/(INDEX('Pace of change parameters'!$E$16:$I$16,1,$B$6)-INDEX('Pace of change parameters'!$E$17:$I$17,1,$B$6))))</f>
        <v>0</v>
      </c>
      <c r="P184" s="56">
        <v>1.9759985844782335E-2</v>
      </c>
      <c r="Q184" s="56">
        <v>1.5057753685842057E-2</v>
      </c>
      <c r="R184" s="9">
        <f>IF(INDEX('Pace of change parameters'!$E$29:$I$29,1,$B$6)=1,D184*(1+P184),D184)</f>
        <v>212971.77424375358</v>
      </c>
      <c r="S184" s="102">
        <f>IF(P184&lt;INDEX('Pace of change parameters'!$E$22:$I$22,1,$B$6),INDEX('Pace of change parameters'!$E$22:$I$22,1,$B$6),P184)</f>
        <v>3.6600638350738075E-2</v>
      </c>
      <c r="T184" s="131">
        <v>3.1820751980130124E-2</v>
      </c>
      <c r="U184" s="116">
        <f t="shared" si="19"/>
        <v>216488.86031635987</v>
      </c>
      <c r="V184" s="130">
        <f>IF(J184&gt;INDEX('Pace of change parameters'!$E$24:$I$24,1,$B$6),0,IF(J184&lt;INDEX('Pace of change parameters'!$E$23:$I$23,1,$B$6),1,(J184-INDEX('Pace of change parameters'!$E$24:$I$24,1,$B$6))/(INDEX('Pace of change parameters'!$E$23:$I$23,1,$B$6)-INDEX('Pace of change parameters'!$E$24:$I$24,1,$B$6))))</f>
        <v>0.59366704087464417</v>
      </c>
      <c r="W184" s="131">
        <f>MIN(S184, S184+(INDEX('Pace of change parameters'!$E$25:$I$25,1,$B$6)-S184)*(1-V184))</f>
        <v>2.7661313249980248E-2</v>
      </c>
      <c r="X184" s="131">
        <v>2.2922647149388409E-2</v>
      </c>
      <c r="Y184" s="107">
        <f t="shared" si="20"/>
        <v>214621.92696569214</v>
      </c>
      <c r="Z184" s="96">
        <v>0</v>
      </c>
      <c r="AA184" s="98">
        <f t="shared" si="23"/>
        <v>202662.38268936166</v>
      </c>
      <c r="AB184" s="98">
        <f>IF(INDEX('Pace of change parameters'!$E$27:$I$27,1,$B$6)=1,MAX(AA184,Y184),Y184)</f>
        <v>214621.92696569214</v>
      </c>
      <c r="AC184" s="96">
        <f t="shared" si="21"/>
        <v>2.7661313249980335E-2</v>
      </c>
      <c r="AD184" s="142">
        <v>2.2922647149388409E-2</v>
      </c>
      <c r="AE184" s="55">
        <f>IF(ROUND(AB184,0)/D184 &gt; (1+'Pace of change parameters'!$I$25), ROUND(AB184,0), ROUNDUP(AB184,0))</f>
        <v>214622</v>
      </c>
      <c r="AF184" s="55">
        <v>1473.8366753279336</v>
      </c>
      <c r="AG184" s="16">
        <f t="shared" si="26"/>
        <v>2.7661662955780653E-2</v>
      </c>
      <c r="AH184" s="16">
        <f t="shared" si="26"/>
        <v>2.292299524265462E-2</v>
      </c>
      <c r="AI184" s="55"/>
      <c r="AJ184" s="55">
        <v>202662.38268936166</v>
      </c>
      <c r="AK184" s="55">
        <v>1391.7084563415035</v>
      </c>
      <c r="AL184" s="16">
        <f t="shared" si="27"/>
        <v>5.9012517034154666E-2</v>
      </c>
      <c r="AM184" s="57">
        <f t="shared" si="27"/>
        <v>5.9012517034154666E-2</v>
      </c>
      <c r="AN184" s="10"/>
    </row>
    <row r="185" spans="1:40" x14ac:dyDescent="0.2">
      <c r="A185" s="188" t="s">
        <v>417</v>
      </c>
      <c r="B185" s="188" t="s">
        <v>418</v>
      </c>
      <c r="D185" s="67">
        <v>378060</v>
      </c>
      <c r="E185" s="72">
        <v>1239.7622394628609</v>
      </c>
      <c r="F185" s="54"/>
      <c r="G185" s="87">
        <v>381099.04555032699</v>
      </c>
      <c r="H185" s="80">
        <v>1238.7210649709052</v>
      </c>
      <c r="I185" s="89"/>
      <c r="J185" s="102">
        <f t="shared" si="25"/>
        <v>-7.9744244594956992E-3</v>
      </c>
      <c r="K185" s="125">
        <f t="shared" si="25"/>
        <v>8.405237639033114E-4</v>
      </c>
      <c r="L185" s="102">
        <v>2.4077361408783249E-2</v>
      </c>
      <c r="M185" s="96">
        <f>INDEX('Pace of change parameters'!$E$20:$I$20,1,$B$6)</f>
        <v>1.5057753685842057E-2</v>
      </c>
      <c r="N185" s="107">
        <f>IF(INDEX('Pace of change parameters'!$E$28:$I$28,1,$B$6)=1,(1+L185)*D185,D185)</f>
        <v>387162.68725420459</v>
      </c>
      <c r="O185" s="93">
        <f>IF(K185&lt;INDEX('Pace of change parameters'!$E$16:$I$16,1,$B$6),1,IF(K185&gt;INDEX('Pace of change parameters'!$E$17:$I$17,1,$B$6),0,(K185-INDEX('Pace of change parameters'!$E$17:$I$17,1,$B$6))/(INDEX('Pace of change parameters'!$E$16:$I$16,1,$B$6)-INDEX('Pace of change parameters'!$E$17:$I$17,1,$B$6))))</f>
        <v>0</v>
      </c>
      <c r="P185" s="56">
        <v>2.4077361408783249E-2</v>
      </c>
      <c r="Q185" s="56">
        <v>1.5057753685842057E-2</v>
      </c>
      <c r="R185" s="9">
        <f>IF(INDEX('Pace of change parameters'!$E$29:$I$29,1,$B$6)=1,D185*(1+P185),D185)</f>
        <v>387162.68725420459</v>
      </c>
      <c r="S185" s="102">
        <f>IF(P185&lt;INDEX('Pace of change parameters'!$E$22:$I$22,1,$B$6),INDEX('Pace of change parameters'!$E$22:$I$22,1,$B$6),P185)</f>
        <v>3.6600638350738075E-2</v>
      </c>
      <c r="T185" s="131">
        <v>2.7470731299172879E-2</v>
      </c>
      <c r="U185" s="116">
        <f t="shared" si="19"/>
        <v>391897.23733487999</v>
      </c>
      <c r="V185" s="130">
        <f>IF(J185&gt;INDEX('Pace of change parameters'!$E$24:$I$24,1,$B$6),0,IF(J185&lt;INDEX('Pace of change parameters'!$E$23:$I$23,1,$B$6),1,(J185-INDEX('Pace of change parameters'!$E$24:$I$24,1,$B$6))/(INDEX('Pace of change parameters'!$E$23:$I$23,1,$B$6)-INDEX('Pace of change parameters'!$E$24:$I$24,1,$B$6))))</f>
        <v>1</v>
      </c>
      <c r="W185" s="131">
        <f>MIN(S185, S185+(INDEX('Pace of change parameters'!$E$25:$I$25,1,$B$6)-S185)*(1-V185))</f>
        <v>3.6600638350738075E-2</v>
      </c>
      <c r="X185" s="131">
        <v>2.7470731299172879E-2</v>
      </c>
      <c r="Y185" s="107">
        <f t="shared" si="20"/>
        <v>391897.23733487999</v>
      </c>
      <c r="Z185" s="96">
        <v>0</v>
      </c>
      <c r="AA185" s="98">
        <f t="shared" si="23"/>
        <v>395821.33918683726</v>
      </c>
      <c r="AB185" s="98">
        <f>IF(INDEX('Pace of change parameters'!$E$27:$I$27,1,$B$6)=1,MAX(AA185,Y185),Y185)</f>
        <v>391897.23733487999</v>
      </c>
      <c r="AC185" s="96">
        <f t="shared" si="21"/>
        <v>3.6600638350738013E-2</v>
      </c>
      <c r="AD185" s="142">
        <v>2.7470731299172879E-2</v>
      </c>
      <c r="AE185" s="55">
        <f>IF(ROUND(AB185,0)/D185 &gt; (1+'Pace of change parameters'!$I$25), ROUND(AB185,0), ROUNDUP(AB185,0))</f>
        <v>391897</v>
      </c>
      <c r="AF185" s="55">
        <v>1273.81864338675</v>
      </c>
      <c r="AG185" s="16">
        <f t="shared" si="26"/>
        <v>3.6600010580331244E-2</v>
      </c>
      <c r="AH185" s="16">
        <f t="shared" si="26"/>
        <v>2.7470109057882164E-2</v>
      </c>
      <c r="AI185" s="55"/>
      <c r="AJ185" s="55">
        <v>395821.33918683726</v>
      </c>
      <c r="AK185" s="55">
        <v>1286.5742817794055</v>
      </c>
      <c r="AL185" s="16">
        <f t="shared" si="27"/>
        <v>-9.914420467828422E-3</v>
      </c>
      <c r="AM185" s="57">
        <f t="shared" si="27"/>
        <v>-9.914420467828533E-3</v>
      </c>
      <c r="AN185" s="10"/>
    </row>
    <row r="186" spans="1:40" x14ac:dyDescent="0.2">
      <c r="A186" s="188" t="s">
        <v>419</v>
      </c>
      <c r="B186" s="188" t="s">
        <v>420</v>
      </c>
      <c r="D186" s="67">
        <v>136493</v>
      </c>
      <c r="E186" s="72">
        <v>1135.2719917096497</v>
      </c>
      <c r="F186" s="54"/>
      <c r="G186" s="87">
        <v>139153.17266003648</v>
      </c>
      <c r="H186" s="80">
        <v>1150.0955932167312</v>
      </c>
      <c r="I186" s="89"/>
      <c r="J186" s="102">
        <f t="shared" si="25"/>
        <v>-1.9116866753268513E-2</v>
      </c>
      <c r="K186" s="125">
        <f t="shared" si="25"/>
        <v>-1.2889016873476655E-2</v>
      </c>
      <c r="L186" s="102">
        <v>2.1502585995629486E-2</v>
      </c>
      <c r="M186" s="96">
        <f>INDEX('Pace of change parameters'!$E$20:$I$20,1,$B$6)</f>
        <v>1.5057753685842057E-2</v>
      </c>
      <c r="N186" s="107">
        <f>IF(INDEX('Pace of change parameters'!$E$28:$I$28,1,$B$6)=1,(1+L186)*D186,D186)</f>
        <v>139427.95247030145</v>
      </c>
      <c r="O186" s="93">
        <f>IF(K186&lt;INDEX('Pace of change parameters'!$E$16:$I$16,1,$B$6),1,IF(K186&gt;INDEX('Pace of change parameters'!$E$17:$I$17,1,$B$6),0,(K186-INDEX('Pace of change parameters'!$E$17:$I$17,1,$B$6))/(INDEX('Pace of change parameters'!$E$16:$I$16,1,$B$6)-INDEX('Pace of change parameters'!$E$17:$I$17,1,$B$6))))</f>
        <v>0</v>
      </c>
      <c r="P186" s="56">
        <v>2.1502585995629486E-2</v>
      </c>
      <c r="Q186" s="56">
        <v>1.5057753685842057E-2</v>
      </c>
      <c r="R186" s="9">
        <f>IF(INDEX('Pace of change parameters'!$E$29:$I$29,1,$B$6)=1,D186*(1+P186),D186)</f>
        <v>139427.95247030145</v>
      </c>
      <c r="S186" s="102">
        <f>IF(P186&lt;INDEX('Pace of change parameters'!$E$22:$I$22,1,$B$6),INDEX('Pace of change parameters'!$E$22:$I$22,1,$B$6),P186)</f>
        <v>3.6600638350738075E-2</v>
      </c>
      <c r="T186" s="131">
        <v>3.0060549879128651E-2</v>
      </c>
      <c r="U186" s="116">
        <f t="shared" si="19"/>
        <v>141488.73093040727</v>
      </c>
      <c r="V186" s="130">
        <f>IF(J186&gt;INDEX('Pace of change parameters'!$E$24:$I$24,1,$B$6),0,IF(J186&lt;INDEX('Pace of change parameters'!$E$23:$I$23,1,$B$6),1,(J186-INDEX('Pace of change parameters'!$E$24:$I$24,1,$B$6))/(INDEX('Pace of change parameters'!$E$23:$I$23,1,$B$6)-INDEX('Pace of change parameters'!$E$24:$I$24,1,$B$6))))</f>
        <v>1</v>
      </c>
      <c r="W186" s="131">
        <f>MIN(S186, S186+(INDEX('Pace of change parameters'!$E$25:$I$25,1,$B$6)-S186)*(1-V186))</f>
        <v>3.6600638350738075E-2</v>
      </c>
      <c r="X186" s="131">
        <v>3.0060549879128651E-2</v>
      </c>
      <c r="Y186" s="107">
        <f t="shared" si="20"/>
        <v>141488.73093040727</v>
      </c>
      <c r="Z186" s="96">
        <v>0</v>
      </c>
      <c r="AA186" s="98">
        <f t="shared" si="23"/>
        <v>144528.81946963348</v>
      </c>
      <c r="AB186" s="98">
        <f>IF(INDEX('Pace of change parameters'!$E$27:$I$27,1,$B$6)=1,MAX(AA186,Y186),Y186)</f>
        <v>141488.73093040727</v>
      </c>
      <c r="AC186" s="96">
        <f t="shared" si="21"/>
        <v>3.6600638350738013E-2</v>
      </c>
      <c r="AD186" s="142">
        <v>3.0060549879128651E-2</v>
      </c>
      <c r="AE186" s="55">
        <f>IF(ROUND(AB186,0)/D186 &gt; (1+'Pace of change parameters'!$I$25), ROUND(AB186,0), ROUNDUP(AB186,0))</f>
        <v>141489</v>
      </c>
      <c r="AF186" s="55">
        <v>1169.4011158925985</v>
      </c>
      <c r="AG186" s="16">
        <f t="shared" si="26"/>
        <v>3.6602609657638174E-2</v>
      </c>
      <c r="AH186" s="16">
        <f t="shared" si="26"/>
        <v>3.0062508748720518E-2</v>
      </c>
      <c r="AI186" s="55"/>
      <c r="AJ186" s="55">
        <v>144528.81946963348</v>
      </c>
      <c r="AK186" s="55">
        <v>1194.525106308118</v>
      </c>
      <c r="AL186" s="16">
        <f t="shared" si="27"/>
        <v>-2.1032618136565984E-2</v>
      </c>
      <c r="AM186" s="57">
        <f t="shared" si="27"/>
        <v>-2.1032618136565984E-2</v>
      </c>
      <c r="AN186" s="10"/>
    </row>
    <row r="187" spans="1:40" x14ac:dyDescent="0.2">
      <c r="A187" s="188" t="s">
        <v>421</v>
      </c>
      <c r="B187" s="188" t="s">
        <v>422</v>
      </c>
      <c r="D187" s="67">
        <v>132280</v>
      </c>
      <c r="E187" s="72">
        <v>1174.9680738712652</v>
      </c>
      <c r="F187" s="54"/>
      <c r="G187" s="87">
        <v>134485.94469793641</v>
      </c>
      <c r="H187" s="80">
        <v>1186.3629633243827</v>
      </c>
      <c r="I187" s="89"/>
      <c r="J187" s="102">
        <f t="shared" si="25"/>
        <v>-1.6402789918984473E-2</v>
      </c>
      <c r="K187" s="125">
        <f t="shared" si="25"/>
        <v>-9.6048931106101909E-3</v>
      </c>
      <c r="L187" s="102">
        <v>2.2073082514934894E-2</v>
      </c>
      <c r="M187" s="96">
        <f>INDEX('Pace of change parameters'!$E$20:$I$20,1,$B$6)</f>
        <v>1.5057753685842057E-2</v>
      </c>
      <c r="N187" s="107">
        <f>IF(INDEX('Pace of change parameters'!$E$28:$I$28,1,$B$6)=1,(1+L187)*D187,D187)</f>
        <v>135199.8273550756</v>
      </c>
      <c r="O187" s="93">
        <f>IF(K187&lt;INDEX('Pace of change parameters'!$E$16:$I$16,1,$B$6),1,IF(K187&gt;INDEX('Pace of change parameters'!$E$17:$I$17,1,$B$6),0,(K187-INDEX('Pace of change parameters'!$E$17:$I$17,1,$B$6))/(INDEX('Pace of change parameters'!$E$16:$I$16,1,$B$6)-INDEX('Pace of change parameters'!$E$17:$I$17,1,$B$6))))</f>
        <v>0</v>
      </c>
      <c r="P187" s="56">
        <v>2.2073082514934894E-2</v>
      </c>
      <c r="Q187" s="56">
        <v>1.5057753685842057E-2</v>
      </c>
      <c r="R187" s="9">
        <f>IF(INDEX('Pace of change parameters'!$E$29:$I$29,1,$B$6)=1,D187*(1+P187),D187)</f>
        <v>135199.8273550756</v>
      </c>
      <c r="S187" s="102">
        <f>IF(P187&lt;INDEX('Pace of change parameters'!$E$22:$I$22,1,$B$6),INDEX('Pace of change parameters'!$E$22:$I$22,1,$B$6),P187)</f>
        <v>3.6600638350738075E-2</v>
      </c>
      <c r="T187" s="131">
        <v>2.9485594948377658E-2</v>
      </c>
      <c r="U187" s="116">
        <f t="shared" si="19"/>
        <v>137121.53244103561</v>
      </c>
      <c r="V187" s="130">
        <f>IF(J187&gt;INDEX('Pace of change parameters'!$E$24:$I$24,1,$B$6),0,IF(J187&lt;INDEX('Pace of change parameters'!$E$23:$I$23,1,$B$6),1,(J187-INDEX('Pace of change parameters'!$E$24:$I$24,1,$B$6))/(INDEX('Pace of change parameters'!$E$23:$I$23,1,$B$6)-INDEX('Pace of change parameters'!$E$24:$I$24,1,$B$6))))</f>
        <v>1</v>
      </c>
      <c r="W187" s="131">
        <f>MIN(S187, S187+(INDEX('Pace of change parameters'!$E$25:$I$25,1,$B$6)-S187)*(1-V187))</f>
        <v>3.6600638350738075E-2</v>
      </c>
      <c r="X187" s="131">
        <v>2.9485594948377658E-2</v>
      </c>
      <c r="Y187" s="107">
        <f t="shared" si="20"/>
        <v>137121.53244103561</v>
      </c>
      <c r="Z187" s="96">
        <v>0</v>
      </c>
      <c r="AA187" s="98">
        <f t="shared" si="23"/>
        <v>139681.29113331615</v>
      </c>
      <c r="AB187" s="98">
        <f>IF(INDEX('Pace of change parameters'!$E$27:$I$27,1,$B$6)=1,MAX(AA187,Y187),Y187)</f>
        <v>137121.53244103561</v>
      </c>
      <c r="AC187" s="96">
        <f t="shared" si="21"/>
        <v>3.6600638350738013E-2</v>
      </c>
      <c r="AD187" s="142">
        <v>2.9485594948377658E-2</v>
      </c>
      <c r="AE187" s="55">
        <f>IF(ROUND(AB187,0)/D187 &gt; (1+'Pace of change parameters'!$I$25), ROUND(AB187,0), ROUNDUP(AB187,0))</f>
        <v>137122</v>
      </c>
      <c r="AF187" s="55">
        <v>1209.6168311294327</v>
      </c>
      <c r="AG187" s="16">
        <f t="shared" si="26"/>
        <v>3.6604172966434811E-2</v>
      </c>
      <c r="AH187" s="16">
        <f t="shared" si="26"/>
        <v>2.9489105303097674E-2</v>
      </c>
      <c r="AI187" s="55"/>
      <c r="AJ187" s="55">
        <v>139681.29113331615</v>
      </c>
      <c r="AK187" s="55">
        <v>1232.1935265584634</v>
      </c>
      <c r="AL187" s="16">
        <f t="shared" si="27"/>
        <v>-1.8322361660256137E-2</v>
      </c>
      <c r="AM187" s="57">
        <f t="shared" si="27"/>
        <v>-1.8322361660256248E-2</v>
      </c>
      <c r="AN187" s="10"/>
    </row>
    <row r="188" spans="1:40" x14ac:dyDescent="0.2">
      <c r="A188" s="188" t="s">
        <v>423</v>
      </c>
      <c r="B188" s="188" t="s">
        <v>424</v>
      </c>
      <c r="D188" s="67">
        <v>274231</v>
      </c>
      <c r="E188" s="72">
        <v>1200.035815823675</v>
      </c>
      <c r="F188" s="54"/>
      <c r="G188" s="87">
        <v>278472.50696170301</v>
      </c>
      <c r="H188" s="80">
        <v>1212.3676247461915</v>
      </c>
      <c r="I188" s="89"/>
      <c r="J188" s="102">
        <f t="shared" si="25"/>
        <v>-1.5231331121266956E-2</v>
      </c>
      <c r="K188" s="125">
        <f t="shared" si="25"/>
        <v>-1.0171674557127974E-2</v>
      </c>
      <c r="L188" s="102">
        <v>2.0273032957738968E-2</v>
      </c>
      <c r="M188" s="96">
        <f>INDEX('Pace of change parameters'!$E$20:$I$20,1,$B$6)</f>
        <v>1.5057753685842057E-2</v>
      </c>
      <c r="N188" s="107">
        <f>IF(INDEX('Pace of change parameters'!$E$28:$I$28,1,$B$6)=1,(1+L188)*D188,D188)</f>
        <v>279790.49410103372</v>
      </c>
      <c r="O188" s="93">
        <f>IF(K188&lt;INDEX('Pace of change parameters'!$E$16:$I$16,1,$B$6),1,IF(K188&gt;INDEX('Pace of change parameters'!$E$17:$I$17,1,$B$6),0,(K188-INDEX('Pace of change parameters'!$E$17:$I$17,1,$B$6))/(INDEX('Pace of change parameters'!$E$16:$I$16,1,$B$6)-INDEX('Pace of change parameters'!$E$17:$I$17,1,$B$6))))</f>
        <v>0</v>
      </c>
      <c r="P188" s="56">
        <v>2.0273032957738968E-2</v>
      </c>
      <c r="Q188" s="56">
        <v>1.5057753685842057E-2</v>
      </c>
      <c r="R188" s="9">
        <f>IF(INDEX('Pace of change parameters'!$E$29:$I$29,1,$B$6)=1,D188*(1+P188),D188)</f>
        <v>279790.49410103372</v>
      </c>
      <c r="S188" s="102">
        <f>IF(P188&lt;INDEX('Pace of change parameters'!$E$22:$I$22,1,$B$6),INDEX('Pace of change parameters'!$E$22:$I$22,1,$B$6),P188)</f>
        <v>3.6600638350738075E-2</v>
      </c>
      <c r="T188" s="131">
        <v>3.1301898064764355E-2</v>
      </c>
      <c r="U188" s="116">
        <f t="shared" si="19"/>
        <v>284268.02965556126</v>
      </c>
      <c r="V188" s="130">
        <f>IF(J188&gt;INDEX('Pace of change parameters'!$E$24:$I$24,1,$B$6),0,IF(J188&lt;INDEX('Pace of change parameters'!$E$23:$I$23,1,$B$6),1,(J188-INDEX('Pace of change parameters'!$E$24:$I$24,1,$B$6))/(INDEX('Pace of change parameters'!$E$23:$I$23,1,$B$6)-INDEX('Pace of change parameters'!$E$24:$I$24,1,$B$6))))</f>
        <v>1</v>
      </c>
      <c r="W188" s="131">
        <f>MIN(S188, S188+(INDEX('Pace of change parameters'!$E$25:$I$25,1,$B$6)-S188)*(1-V188))</f>
        <v>3.6600638350738075E-2</v>
      </c>
      <c r="X188" s="131">
        <v>3.1301898064764355E-2</v>
      </c>
      <c r="Y188" s="107">
        <f t="shared" si="20"/>
        <v>284268.02965556126</v>
      </c>
      <c r="Z188" s="96">
        <v>0</v>
      </c>
      <c r="AA188" s="98">
        <f t="shared" si="23"/>
        <v>289230.21959586901</v>
      </c>
      <c r="AB188" s="98">
        <f>IF(INDEX('Pace of change parameters'!$E$27:$I$27,1,$B$6)=1,MAX(AA188,Y188),Y188)</f>
        <v>284268.02965556126</v>
      </c>
      <c r="AC188" s="96">
        <f t="shared" si="21"/>
        <v>3.6600638350738013E-2</v>
      </c>
      <c r="AD188" s="142">
        <v>3.1301898064764355E-2</v>
      </c>
      <c r="AE188" s="55">
        <f>IF(ROUND(AB188,0)/D188 &gt; (1+'Pace of change parameters'!$I$25), ROUND(AB188,0), ROUNDUP(AB188,0))</f>
        <v>284268</v>
      </c>
      <c r="AF188" s="55">
        <v>1237.5990854951676</v>
      </c>
      <c r="AG188" s="16">
        <f t="shared" si="26"/>
        <v>3.6600530209932591E-2</v>
      </c>
      <c r="AH188" s="16">
        <f t="shared" si="26"/>
        <v>3.1301790476736757E-2</v>
      </c>
      <c r="AI188" s="55"/>
      <c r="AJ188" s="55">
        <v>289230.21959586901</v>
      </c>
      <c r="AK188" s="55">
        <v>1259.2027779047028</v>
      </c>
      <c r="AL188" s="16">
        <f t="shared" si="27"/>
        <v>-1.7156642908208397E-2</v>
      </c>
      <c r="AM188" s="57">
        <f t="shared" si="27"/>
        <v>-1.7156642908208508E-2</v>
      </c>
      <c r="AN188" s="10"/>
    </row>
    <row r="189" spans="1:40" x14ac:dyDescent="0.2">
      <c r="A189" s="188" t="s">
        <v>425</v>
      </c>
      <c r="B189" s="188" t="s">
        <v>426</v>
      </c>
      <c r="D189" s="67">
        <v>262045</v>
      </c>
      <c r="E189" s="72">
        <v>1137.9065393705764</v>
      </c>
      <c r="F189" s="54"/>
      <c r="G189" s="87">
        <v>275017.13070996164</v>
      </c>
      <c r="H189" s="80">
        <v>1183.20974170718</v>
      </c>
      <c r="I189" s="89"/>
      <c r="J189" s="102">
        <f t="shared" si="25"/>
        <v>-4.7168446112697993E-2</v>
      </c>
      <c r="K189" s="125">
        <f t="shared" si="25"/>
        <v>-3.8288395319699076E-2</v>
      </c>
      <c r="L189" s="102">
        <v>2.4517730503133439E-2</v>
      </c>
      <c r="M189" s="96">
        <f>INDEX('Pace of change parameters'!$E$20:$I$20,1,$B$6)</f>
        <v>1.5057753685842057E-2</v>
      </c>
      <c r="N189" s="107">
        <f>IF(INDEX('Pace of change parameters'!$E$28:$I$28,1,$B$6)=1,(1+L189)*D189,D189)</f>
        <v>268469.74868969357</v>
      </c>
      <c r="O189" s="93">
        <f>IF(K189&lt;INDEX('Pace of change parameters'!$E$16:$I$16,1,$B$6),1,IF(K189&gt;INDEX('Pace of change parameters'!$E$17:$I$17,1,$B$6),0,(K189-INDEX('Pace of change parameters'!$E$17:$I$17,1,$B$6))/(INDEX('Pace of change parameters'!$E$16:$I$16,1,$B$6)-INDEX('Pace of change parameters'!$E$17:$I$17,1,$B$6))))</f>
        <v>0.83799222496442693</v>
      </c>
      <c r="P189" s="56">
        <v>3.8674339342122943E-2</v>
      </c>
      <c r="Q189" s="56">
        <v>2.9083646201003122E-2</v>
      </c>
      <c r="R189" s="9">
        <f>IF(INDEX('Pace of change parameters'!$E$29:$I$29,1,$B$6)=1,D189*(1+P189),D189)</f>
        <v>272179.4172529066</v>
      </c>
      <c r="S189" s="102">
        <f>IF(P189&lt;INDEX('Pace of change parameters'!$E$22:$I$22,1,$B$6),INDEX('Pace of change parameters'!$E$22:$I$22,1,$B$6),P189)</f>
        <v>3.8674339342122943E-2</v>
      </c>
      <c r="T189" s="131">
        <v>2.9083646201003122E-2</v>
      </c>
      <c r="U189" s="116">
        <f t="shared" si="19"/>
        <v>272179.4172529066</v>
      </c>
      <c r="V189" s="130">
        <f>IF(J189&gt;INDEX('Pace of change parameters'!$E$24:$I$24,1,$B$6),0,IF(J189&lt;INDEX('Pace of change parameters'!$E$23:$I$23,1,$B$6),1,(J189-INDEX('Pace of change parameters'!$E$24:$I$24,1,$B$6))/(INDEX('Pace of change parameters'!$E$23:$I$23,1,$B$6)-INDEX('Pace of change parameters'!$E$24:$I$24,1,$B$6))))</f>
        <v>1</v>
      </c>
      <c r="W189" s="131">
        <f>MIN(S189, S189+(INDEX('Pace of change parameters'!$E$25:$I$25,1,$B$6)-S189)*(1-V189))</f>
        <v>3.8674339342122943E-2</v>
      </c>
      <c r="X189" s="131">
        <v>2.9083646201003122E-2</v>
      </c>
      <c r="Y189" s="107">
        <f t="shared" si="20"/>
        <v>272179.4172529066</v>
      </c>
      <c r="Z189" s="96">
        <v>0</v>
      </c>
      <c r="AA189" s="98">
        <f t="shared" si="23"/>
        <v>285641.3581927038</v>
      </c>
      <c r="AB189" s="98">
        <f>IF(INDEX('Pace of change parameters'!$E$27:$I$27,1,$B$6)=1,MAX(AA189,Y189),Y189)</f>
        <v>272179.4172529066</v>
      </c>
      <c r="AC189" s="96">
        <f t="shared" si="21"/>
        <v>3.8674339342122943E-2</v>
      </c>
      <c r="AD189" s="142">
        <v>2.9083646201003122E-2</v>
      </c>
      <c r="AE189" s="55">
        <f>IF(ROUND(AB189,0)/D189 &gt; (1+'Pace of change parameters'!$I$25), ROUND(AB189,0), ROUNDUP(AB189,0))</f>
        <v>272179</v>
      </c>
      <c r="AF189" s="55">
        <v>1170.9992154188869</v>
      </c>
      <c r="AG189" s="16">
        <f t="shared" si="26"/>
        <v>3.8672747047262979E-2</v>
      </c>
      <c r="AH189" s="16">
        <f t="shared" si="26"/>
        <v>2.9082068608741407E-2</v>
      </c>
      <c r="AI189" s="55"/>
      <c r="AJ189" s="55">
        <v>285641.3581927038</v>
      </c>
      <c r="AK189" s="55">
        <v>1228.9184923702467</v>
      </c>
      <c r="AL189" s="16">
        <f t="shared" si="27"/>
        <v>-4.7130283506149784E-2</v>
      </c>
      <c r="AM189" s="57">
        <f t="shared" si="27"/>
        <v>-4.7130283506149673E-2</v>
      </c>
      <c r="AN189" s="10"/>
    </row>
    <row r="190" spans="1:40" x14ac:dyDescent="0.2">
      <c r="A190" s="188" t="s">
        <v>427</v>
      </c>
      <c r="B190" s="188" t="s">
        <v>428</v>
      </c>
      <c r="D190" s="67">
        <v>444706</v>
      </c>
      <c r="E190" s="72">
        <v>1179.1474398374771</v>
      </c>
      <c r="F190" s="54"/>
      <c r="G190" s="87">
        <v>462115.24628423195</v>
      </c>
      <c r="H190" s="80">
        <v>1215.8308559338468</v>
      </c>
      <c r="I190" s="89"/>
      <c r="J190" s="102">
        <f t="shared" si="25"/>
        <v>-3.767295371493562E-2</v>
      </c>
      <c r="K190" s="125">
        <f t="shared" si="25"/>
        <v>-3.0171479788768885E-2</v>
      </c>
      <c r="L190" s="102">
        <v>2.2970270851625063E-2</v>
      </c>
      <c r="M190" s="96">
        <f>INDEX('Pace of change parameters'!$E$20:$I$20,1,$B$6)</f>
        <v>1.5057753685842057E-2</v>
      </c>
      <c r="N190" s="107">
        <f>IF(INDEX('Pace of change parameters'!$E$28:$I$28,1,$B$6)=1,(1+L190)*D190,D190)</f>
        <v>454921.01726934279</v>
      </c>
      <c r="O190" s="93">
        <f>IF(K190&lt;INDEX('Pace of change parameters'!$E$16:$I$16,1,$B$6),1,IF(K190&gt;INDEX('Pace of change parameters'!$E$17:$I$17,1,$B$6),0,(K190-INDEX('Pace of change parameters'!$E$17:$I$17,1,$B$6))/(INDEX('Pace of change parameters'!$E$16:$I$16,1,$B$6)-INDEX('Pace of change parameters'!$E$17:$I$17,1,$B$6))))</f>
        <v>0.35303826583062264</v>
      </c>
      <c r="P190" s="56">
        <v>2.8925309137934674E-2</v>
      </c>
      <c r="Q190" s="56">
        <v>2.0966730670072931E-2</v>
      </c>
      <c r="R190" s="9">
        <f>IF(INDEX('Pace of change parameters'!$E$29:$I$29,1,$B$6)=1,D190*(1+P190),D190)</f>
        <v>457569.25852549437</v>
      </c>
      <c r="S190" s="102">
        <f>IF(P190&lt;INDEX('Pace of change parameters'!$E$22:$I$22,1,$B$6),INDEX('Pace of change parameters'!$E$22:$I$22,1,$B$6),P190)</f>
        <v>3.6600638350738075E-2</v>
      </c>
      <c r="T190" s="131">
        <v>2.8582692395980658E-2</v>
      </c>
      <c r="U190" s="116">
        <f t="shared" si="19"/>
        <v>460982.52347840328</v>
      </c>
      <c r="V190" s="130">
        <f>IF(J190&gt;INDEX('Pace of change parameters'!$E$24:$I$24,1,$B$6),0,IF(J190&lt;INDEX('Pace of change parameters'!$E$23:$I$23,1,$B$6),1,(J190-INDEX('Pace of change parameters'!$E$24:$I$24,1,$B$6))/(INDEX('Pace of change parameters'!$E$23:$I$23,1,$B$6)-INDEX('Pace of change parameters'!$E$24:$I$24,1,$B$6))))</f>
        <v>1</v>
      </c>
      <c r="W190" s="131">
        <f>MIN(S190, S190+(INDEX('Pace of change parameters'!$E$25:$I$25,1,$B$6)-S190)*(1-V190))</f>
        <v>3.6600638350738075E-2</v>
      </c>
      <c r="X190" s="131">
        <v>2.8582692395980658E-2</v>
      </c>
      <c r="Y190" s="107">
        <f t="shared" si="20"/>
        <v>460982.52347840328</v>
      </c>
      <c r="Z190" s="96">
        <v>0</v>
      </c>
      <c r="AA190" s="98">
        <f t="shared" si="23"/>
        <v>479967.2887627962</v>
      </c>
      <c r="AB190" s="98">
        <f>IF(INDEX('Pace of change parameters'!$E$27:$I$27,1,$B$6)=1,MAX(AA190,Y190),Y190)</f>
        <v>460982.52347840328</v>
      </c>
      <c r="AC190" s="96">
        <f t="shared" si="21"/>
        <v>3.6600638350738013E-2</v>
      </c>
      <c r="AD190" s="142">
        <v>2.8582692395980658E-2</v>
      </c>
      <c r="AE190" s="55">
        <f>IF(ROUND(AB190,0)/D190 &gt; (1+'Pace of change parameters'!$I$25), ROUND(AB190,0), ROUNDUP(AB190,0))</f>
        <v>460983</v>
      </c>
      <c r="AF190" s="55">
        <v>1212.8519021339998</v>
      </c>
      <c r="AG190" s="16">
        <f t="shared" si="26"/>
        <v>3.6601709893727463E-2</v>
      </c>
      <c r="AH190" s="16">
        <f t="shared" si="26"/>
        <v>2.8583755650750664E-2</v>
      </c>
      <c r="AI190" s="55"/>
      <c r="AJ190" s="55">
        <v>479967.2887627962</v>
      </c>
      <c r="AK190" s="55">
        <v>1262.7997976889737</v>
      </c>
      <c r="AL190" s="16">
        <f t="shared" si="27"/>
        <v>-3.9553297083498529E-2</v>
      </c>
      <c r="AM190" s="57">
        <f t="shared" si="27"/>
        <v>-3.955329708349864E-2</v>
      </c>
      <c r="AN190" s="10"/>
    </row>
    <row r="191" spans="1:40" x14ac:dyDescent="0.2">
      <c r="A191" s="188" t="s">
        <v>429</v>
      </c>
      <c r="B191" s="188" t="s">
        <v>430</v>
      </c>
      <c r="D191" s="67">
        <v>774661</v>
      </c>
      <c r="E191" s="72">
        <v>1055.8021877752683</v>
      </c>
      <c r="F191" s="54"/>
      <c r="G191" s="87">
        <v>812546.10553014919</v>
      </c>
      <c r="H191" s="80">
        <v>1101.2958249774774</v>
      </c>
      <c r="I191" s="89"/>
      <c r="J191" s="102">
        <f t="shared" si="25"/>
        <v>-4.6625176432826376E-2</v>
      </c>
      <c r="K191" s="125">
        <f t="shared" si="25"/>
        <v>-4.1309188839555921E-2</v>
      </c>
      <c r="L191" s="102">
        <v>2.071768332910362E-2</v>
      </c>
      <c r="M191" s="96">
        <f>INDEX('Pace of change parameters'!$E$20:$I$20,1,$B$6)</f>
        <v>1.5057753685842057E-2</v>
      </c>
      <c r="N191" s="107">
        <f>IF(INDEX('Pace of change parameters'!$E$28:$I$28,1,$B$6)=1,(1+L191)*D191,D191)</f>
        <v>790710.1812854067</v>
      </c>
      <c r="O191" s="93">
        <f>IF(K191&lt;INDEX('Pace of change parameters'!$E$16:$I$16,1,$B$6),1,IF(K191&gt;INDEX('Pace of change parameters'!$E$17:$I$17,1,$B$6),0,(K191-INDEX('Pace of change parameters'!$E$17:$I$17,1,$B$6))/(INDEX('Pace of change parameters'!$E$16:$I$16,1,$B$6)-INDEX('Pace of change parameters'!$E$17:$I$17,1,$B$6))))</f>
        <v>1</v>
      </c>
      <c r="P191" s="56">
        <v>3.7548508274820591E-2</v>
      </c>
      <c r="Q191" s="56">
        <v>3.1795250881303971E-2</v>
      </c>
      <c r="R191" s="9">
        <f>IF(INDEX('Pace of change parameters'!$E$29:$I$29,1,$B$6)=1,D191*(1+P191),D191)</f>
        <v>803748.36496868078</v>
      </c>
      <c r="S191" s="102">
        <f>IF(P191&lt;INDEX('Pace of change parameters'!$E$22:$I$22,1,$B$6),INDEX('Pace of change parameters'!$E$22:$I$22,1,$B$6),P191)</f>
        <v>3.7548508274820591E-2</v>
      </c>
      <c r="T191" s="131">
        <v>3.1795250881303971E-2</v>
      </c>
      <c r="U191" s="116">
        <f t="shared" si="19"/>
        <v>803748.36496868078</v>
      </c>
      <c r="V191" s="130">
        <f>IF(J191&gt;INDEX('Pace of change parameters'!$E$24:$I$24,1,$B$6),0,IF(J191&lt;INDEX('Pace of change parameters'!$E$23:$I$23,1,$B$6),1,(J191-INDEX('Pace of change parameters'!$E$24:$I$24,1,$B$6))/(INDEX('Pace of change parameters'!$E$23:$I$23,1,$B$6)-INDEX('Pace of change parameters'!$E$24:$I$24,1,$B$6))))</f>
        <v>1</v>
      </c>
      <c r="W191" s="131">
        <f>MIN(S191, S191+(INDEX('Pace of change parameters'!$E$25:$I$25,1,$B$6)-S191)*(1-V191))</f>
        <v>3.7548508274820591E-2</v>
      </c>
      <c r="X191" s="131">
        <v>3.1795250881303971E-2</v>
      </c>
      <c r="Y191" s="107">
        <f t="shared" si="20"/>
        <v>803748.36496868078</v>
      </c>
      <c r="Z191" s="96">
        <v>0</v>
      </c>
      <c r="AA191" s="98">
        <f t="shared" si="23"/>
        <v>843935.69440078828</v>
      </c>
      <c r="AB191" s="98">
        <f>IF(INDEX('Pace of change parameters'!$E$27:$I$27,1,$B$6)=1,MAX(AA191,Y191),Y191)</f>
        <v>803748.36496868078</v>
      </c>
      <c r="AC191" s="96">
        <f t="shared" si="21"/>
        <v>3.7548508274820591E-2</v>
      </c>
      <c r="AD191" s="142">
        <v>3.1795250881303971E-2</v>
      </c>
      <c r="AE191" s="55">
        <f>IF(ROUND(AB191,0)/D191 &gt; (1+'Pace of change parameters'!$I$25), ROUND(AB191,0), ROUNDUP(AB191,0))</f>
        <v>803748</v>
      </c>
      <c r="AF191" s="55">
        <v>1089.3711885511632</v>
      </c>
      <c r="AG191" s="16">
        <f t="shared" si="26"/>
        <v>3.7548037141407642E-2</v>
      </c>
      <c r="AH191" s="16">
        <f t="shared" si="26"/>
        <v>3.1794782360348828E-2</v>
      </c>
      <c r="AI191" s="55"/>
      <c r="AJ191" s="55">
        <v>843935.69440078828</v>
      </c>
      <c r="AK191" s="55">
        <v>1143.8401469989822</v>
      </c>
      <c r="AL191" s="16">
        <f t="shared" si="27"/>
        <v>-4.7619379850170174E-2</v>
      </c>
      <c r="AM191" s="57">
        <f t="shared" si="27"/>
        <v>-4.7619379850170174E-2</v>
      </c>
      <c r="AN191" s="10"/>
    </row>
    <row r="192" spans="1:40" x14ac:dyDescent="0.2">
      <c r="A192" s="188" t="s">
        <v>431</v>
      </c>
      <c r="B192" s="188" t="s">
        <v>432</v>
      </c>
      <c r="D192" s="67">
        <v>283146</v>
      </c>
      <c r="E192" s="72">
        <v>1245.6958436474545</v>
      </c>
      <c r="F192" s="54"/>
      <c r="G192" s="87">
        <v>277254.01408016519</v>
      </c>
      <c r="H192" s="80">
        <v>1213.2175441533896</v>
      </c>
      <c r="I192" s="89"/>
      <c r="J192" s="102">
        <f t="shared" si="25"/>
        <v>2.1251219533763743E-2</v>
      </c>
      <c r="K192" s="125">
        <f t="shared" si="25"/>
        <v>2.6770383968300671E-2</v>
      </c>
      <c r="L192" s="102">
        <v>2.0543446673020549E-2</v>
      </c>
      <c r="M192" s="96">
        <f>INDEX('Pace of change parameters'!$E$20:$I$20,1,$B$6)</f>
        <v>1.5057753685842057E-2</v>
      </c>
      <c r="N192" s="107">
        <f>IF(INDEX('Pace of change parameters'!$E$28:$I$28,1,$B$6)=1,(1+L192)*D192,D192)</f>
        <v>288962.79475167906</v>
      </c>
      <c r="O192" s="93">
        <f>IF(K192&lt;INDEX('Pace of change parameters'!$E$16:$I$16,1,$B$6),1,IF(K192&gt;INDEX('Pace of change parameters'!$E$17:$I$17,1,$B$6),0,(K192-INDEX('Pace of change parameters'!$E$17:$I$17,1,$B$6))/(INDEX('Pace of change parameters'!$E$16:$I$16,1,$B$6)-INDEX('Pace of change parameters'!$E$17:$I$17,1,$B$6))))</f>
        <v>0</v>
      </c>
      <c r="P192" s="56">
        <v>2.0543446673020549E-2</v>
      </c>
      <c r="Q192" s="56">
        <v>1.5057753685842057E-2</v>
      </c>
      <c r="R192" s="9">
        <f>IF(INDEX('Pace of change parameters'!$E$29:$I$29,1,$B$6)=1,D192*(1+P192),D192)</f>
        <v>288962.79475167906</v>
      </c>
      <c r="S192" s="102">
        <f>IF(P192&lt;INDEX('Pace of change parameters'!$E$22:$I$22,1,$B$6),INDEX('Pace of change parameters'!$E$22:$I$22,1,$B$6),P192)</f>
        <v>3.6600638350738075E-2</v>
      </c>
      <c r="T192" s="131">
        <v>3.1028633679262896E-2</v>
      </c>
      <c r="U192" s="116">
        <f t="shared" si="19"/>
        <v>293509.32434645807</v>
      </c>
      <c r="V192" s="130">
        <f>IF(J192&gt;INDEX('Pace of change parameters'!$E$24:$I$24,1,$B$6),0,IF(J192&lt;INDEX('Pace of change parameters'!$E$23:$I$23,1,$B$6),1,(J192-INDEX('Pace of change parameters'!$E$24:$I$24,1,$B$6))/(INDEX('Pace of change parameters'!$E$23:$I$23,1,$B$6)-INDEX('Pace of change parameters'!$E$24:$I$24,1,$B$6))))</f>
        <v>1</v>
      </c>
      <c r="W192" s="131">
        <f>MIN(S192, S192+(INDEX('Pace of change parameters'!$E$25:$I$25,1,$B$6)-S192)*(1-V192))</f>
        <v>3.6600638350738075E-2</v>
      </c>
      <c r="X192" s="131">
        <v>3.1028633679262896E-2</v>
      </c>
      <c r="Y192" s="107">
        <f t="shared" si="20"/>
        <v>293509.32434645807</v>
      </c>
      <c r="Z192" s="96">
        <v>0</v>
      </c>
      <c r="AA192" s="98">
        <f t="shared" si="23"/>
        <v>287964.6549354709</v>
      </c>
      <c r="AB192" s="98">
        <f>IF(INDEX('Pace of change parameters'!$E$27:$I$27,1,$B$6)=1,MAX(AA192,Y192),Y192)</f>
        <v>293509.32434645807</v>
      </c>
      <c r="AC192" s="96">
        <f t="shared" si="21"/>
        <v>3.6600638350738013E-2</v>
      </c>
      <c r="AD192" s="142">
        <v>3.1028633679262896E-2</v>
      </c>
      <c r="AE192" s="55">
        <f>IF(ROUND(AB192,0)/D192 &gt; (1+'Pace of change parameters'!$I$25), ROUND(AB192,0), ROUNDUP(AB192,0))</f>
        <v>293509</v>
      </c>
      <c r="AF192" s="55">
        <v>1284.3466643695097</v>
      </c>
      <c r="AG192" s="16">
        <f t="shared" si="26"/>
        <v>3.6599492841149051E-2</v>
      </c>
      <c r="AH192" s="16">
        <f t="shared" si="26"/>
        <v>3.1027494327093397E-2</v>
      </c>
      <c r="AI192" s="55"/>
      <c r="AJ192" s="55">
        <v>287964.6549354709</v>
      </c>
      <c r="AK192" s="55">
        <v>1260.0855306743197</v>
      </c>
      <c r="AL192" s="16">
        <f t="shared" si="27"/>
        <v>1.9253561051690626E-2</v>
      </c>
      <c r="AM192" s="57">
        <f t="shared" si="27"/>
        <v>1.9253561051690626E-2</v>
      </c>
      <c r="AN192" s="10"/>
    </row>
    <row r="193" spans="1:40" x14ac:dyDescent="0.2">
      <c r="A193" s="188" t="s">
        <v>433</v>
      </c>
      <c r="B193" s="188" t="s">
        <v>434</v>
      </c>
      <c r="D193" s="67">
        <v>184707</v>
      </c>
      <c r="E193" s="72">
        <v>1158.7437510458756</v>
      </c>
      <c r="F193" s="54"/>
      <c r="G193" s="87">
        <v>186311.61222952491</v>
      </c>
      <c r="H193" s="80">
        <v>1155.8579385744588</v>
      </c>
      <c r="I193" s="89"/>
      <c r="J193" s="102">
        <f t="shared" si="25"/>
        <v>-8.6125186204074611E-3</v>
      </c>
      <c r="K193" s="125">
        <f t="shared" si="25"/>
        <v>2.4966843892388901E-3</v>
      </c>
      <c r="L193" s="102">
        <v>2.6432198959772224E-2</v>
      </c>
      <c r="M193" s="96">
        <f>INDEX('Pace of change parameters'!$E$20:$I$20,1,$B$6)</f>
        <v>1.5057753685842057E-2</v>
      </c>
      <c r="N193" s="107">
        <f>IF(INDEX('Pace of change parameters'!$E$28:$I$28,1,$B$6)=1,(1+L193)*D193,D193)</f>
        <v>189589.21217326264</v>
      </c>
      <c r="O193" s="93">
        <f>IF(K193&lt;INDEX('Pace of change parameters'!$E$16:$I$16,1,$B$6),1,IF(K193&gt;INDEX('Pace of change parameters'!$E$17:$I$17,1,$B$6),0,(K193-INDEX('Pace of change parameters'!$E$17:$I$17,1,$B$6))/(INDEX('Pace of change parameters'!$E$16:$I$16,1,$B$6)-INDEX('Pace of change parameters'!$E$17:$I$17,1,$B$6))))</f>
        <v>0</v>
      </c>
      <c r="P193" s="56">
        <v>2.6432198959772224E-2</v>
      </c>
      <c r="Q193" s="56">
        <v>1.5057753685842057E-2</v>
      </c>
      <c r="R193" s="9">
        <f>IF(INDEX('Pace of change parameters'!$E$29:$I$29,1,$B$6)=1,D193*(1+P193),D193)</f>
        <v>189589.21217326264</v>
      </c>
      <c r="S193" s="102">
        <f>IF(P193&lt;INDEX('Pace of change parameters'!$E$22:$I$22,1,$B$6),INDEX('Pace of change parameters'!$E$22:$I$22,1,$B$6),P193)</f>
        <v>3.6600638350738075E-2</v>
      </c>
      <c r="T193" s="131">
        <v>2.5113511150528511E-2</v>
      </c>
      <c r="U193" s="116">
        <f t="shared" si="19"/>
        <v>191467.39410784977</v>
      </c>
      <c r="V193" s="130">
        <f>IF(J193&gt;INDEX('Pace of change parameters'!$E$24:$I$24,1,$B$6),0,IF(J193&lt;INDEX('Pace of change parameters'!$E$23:$I$23,1,$B$6),1,(J193-INDEX('Pace of change parameters'!$E$24:$I$24,1,$B$6))/(INDEX('Pace of change parameters'!$E$23:$I$23,1,$B$6)-INDEX('Pace of change parameters'!$E$24:$I$24,1,$B$6))))</f>
        <v>1</v>
      </c>
      <c r="W193" s="131">
        <f>MIN(S193, S193+(INDEX('Pace of change parameters'!$E$25:$I$25,1,$B$6)-S193)*(1-V193))</f>
        <v>3.6600638350738075E-2</v>
      </c>
      <c r="X193" s="131">
        <v>2.5113511150528511E-2</v>
      </c>
      <c r="Y193" s="107">
        <f t="shared" si="20"/>
        <v>191467.39410784977</v>
      </c>
      <c r="Z193" s="96">
        <v>0</v>
      </c>
      <c r="AA193" s="98">
        <f t="shared" si="23"/>
        <v>193509.04369822293</v>
      </c>
      <c r="AB193" s="98">
        <f>IF(INDEX('Pace of change parameters'!$E$27:$I$27,1,$B$6)=1,MAX(AA193,Y193),Y193)</f>
        <v>191467.39410784977</v>
      </c>
      <c r="AC193" s="96">
        <f t="shared" si="21"/>
        <v>3.6600638350738013E-2</v>
      </c>
      <c r="AD193" s="142">
        <v>2.5113511150528511E-2</v>
      </c>
      <c r="AE193" s="55">
        <f>IF(ROUND(AB193,0)/D193 &gt; (1+'Pace of change parameters'!$I$25), ROUND(AB193,0), ROUNDUP(AB193,0))</f>
        <v>191467</v>
      </c>
      <c r="AF193" s="55">
        <v>1187.841430154105</v>
      </c>
      <c r="AG193" s="16">
        <f t="shared" si="26"/>
        <v>3.6598504658729825E-2</v>
      </c>
      <c r="AH193" s="16">
        <f t="shared" si="26"/>
        <v>2.5111401103105058E-2</v>
      </c>
      <c r="AI193" s="55"/>
      <c r="AJ193" s="55">
        <v>193509.04369822293</v>
      </c>
      <c r="AK193" s="55">
        <v>1200.5100576822654</v>
      </c>
      <c r="AL193" s="16">
        <f t="shared" si="27"/>
        <v>-1.0552704200261998E-2</v>
      </c>
      <c r="AM193" s="57">
        <f t="shared" si="27"/>
        <v>-1.0552704200261998E-2</v>
      </c>
      <c r="AN193" s="10"/>
    </row>
    <row r="194" spans="1:40" x14ac:dyDescent="0.2">
      <c r="A194" s="188" t="s">
        <v>435</v>
      </c>
      <c r="B194" s="188" t="s">
        <v>436</v>
      </c>
      <c r="D194" s="67">
        <v>272208</v>
      </c>
      <c r="E194" s="72">
        <v>1258.881085679837</v>
      </c>
      <c r="F194" s="54"/>
      <c r="G194" s="87">
        <v>280579.76714454184</v>
      </c>
      <c r="H194" s="80">
        <v>1291.1060042018185</v>
      </c>
      <c r="I194" s="89"/>
      <c r="J194" s="102">
        <f t="shared" si="25"/>
        <v>-2.9837387170647545E-2</v>
      </c>
      <c r="K194" s="125">
        <f t="shared" si="25"/>
        <v>-2.4959157820587552E-2</v>
      </c>
      <c r="L194" s="102">
        <v>2.0161727453286593E-2</v>
      </c>
      <c r="M194" s="96">
        <f>INDEX('Pace of change parameters'!$E$20:$I$20,1,$B$6)</f>
        <v>1.5057753685842057E-2</v>
      </c>
      <c r="N194" s="107">
        <f>IF(INDEX('Pace of change parameters'!$E$28:$I$28,1,$B$6)=1,(1+L194)*D194,D194)</f>
        <v>277696.18350660423</v>
      </c>
      <c r="O194" s="93">
        <f>IF(K194&lt;INDEX('Pace of change parameters'!$E$16:$I$16,1,$B$6),1,IF(K194&gt;INDEX('Pace of change parameters'!$E$17:$I$17,1,$B$6),0,(K194-INDEX('Pace of change parameters'!$E$17:$I$17,1,$B$6))/(INDEX('Pace of change parameters'!$E$16:$I$16,1,$B$6)-INDEX('Pace of change parameters'!$E$17:$I$17,1,$B$6))))</f>
        <v>4.1622412712835635E-2</v>
      </c>
      <c r="P194" s="56">
        <v>2.086188543152101E-2</v>
      </c>
      <c r="Q194" s="56">
        <v>1.5754408701891487E-2</v>
      </c>
      <c r="R194" s="9">
        <f>IF(INDEX('Pace of change parameters'!$E$29:$I$29,1,$B$6)=1,D194*(1+P194),D194)</f>
        <v>277886.7721095435</v>
      </c>
      <c r="S194" s="102">
        <f>IF(P194&lt;INDEX('Pace of change parameters'!$E$22:$I$22,1,$B$6),INDEX('Pace of change parameters'!$E$22:$I$22,1,$B$6),P194)</f>
        <v>3.6600638350738075E-2</v>
      </c>
      <c r="T194" s="131">
        <v>3.1414419025821649E-2</v>
      </c>
      <c r="U194" s="116">
        <f t="shared" si="19"/>
        <v>282170.98656417767</v>
      </c>
      <c r="V194" s="130">
        <f>IF(J194&gt;INDEX('Pace of change parameters'!$E$24:$I$24,1,$B$6),0,IF(J194&lt;INDEX('Pace of change parameters'!$E$23:$I$23,1,$B$6),1,(J194-INDEX('Pace of change parameters'!$E$24:$I$24,1,$B$6))/(INDEX('Pace of change parameters'!$E$23:$I$23,1,$B$6)-INDEX('Pace of change parameters'!$E$24:$I$24,1,$B$6))))</f>
        <v>1</v>
      </c>
      <c r="W194" s="131">
        <f>MIN(S194, S194+(INDEX('Pace of change parameters'!$E$25:$I$25,1,$B$6)-S194)*(1-V194))</f>
        <v>3.6600638350738075E-2</v>
      </c>
      <c r="X194" s="131">
        <v>3.1414419025821649E-2</v>
      </c>
      <c r="Y194" s="107">
        <f t="shared" si="20"/>
        <v>282170.98656417767</v>
      </c>
      <c r="Z194" s="96">
        <v>0</v>
      </c>
      <c r="AA194" s="98">
        <f t="shared" si="23"/>
        <v>291418.88565873425</v>
      </c>
      <c r="AB194" s="98">
        <f>IF(INDEX('Pace of change parameters'!$E$27:$I$27,1,$B$6)=1,MAX(AA194,Y194),Y194)</f>
        <v>282170.98656417767</v>
      </c>
      <c r="AC194" s="96">
        <f t="shared" si="21"/>
        <v>3.6600638350738013E-2</v>
      </c>
      <c r="AD194" s="142">
        <v>3.1414419025821649E-2</v>
      </c>
      <c r="AE194" s="55">
        <f>IF(ROUND(AB194,0)/D194 &gt; (1+'Pace of change parameters'!$I$25), ROUND(AB194,0), ROUNDUP(AB194,0))</f>
        <v>282171</v>
      </c>
      <c r="AF194" s="55">
        <v>1298.4281654348729</v>
      </c>
      <c r="AG194" s="16">
        <f t="shared" si="26"/>
        <v>3.6600687709398727E-2</v>
      </c>
      <c r="AH194" s="16">
        <f t="shared" si="26"/>
        <v>3.14144681375359E-2</v>
      </c>
      <c r="AI194" s="55"/>
      <c r="AJ194" s="55">
        <v>291418.88565873425</v>
      </c>
      <c r="AK194" s="55">
        <v>1340.9829113514334</v>
      </c>
      <c r="AL194" s="16">
        <f t="shared" si="27"/>
        <v>-3.1733995680581883E-2</v>
      </c>
      <c r="AM194" s="57">
        <f t="shared" si="27"/>
        <v>-3.1733995680581883E-2</v>
      </c>
      <c r="AN194" s="10"/>
    </row>
    <row r="195" spans="1:40" x14ac:dyDescent="0.2">
      <c r="A195" s="188" t="s">
        <v>437</v>
      </c>
      <c r="B195" s="188" t="s">
        <v>438</v>
      </c>
      <c r="D195" s="67">
        <v>290094</v>
      </c>
      <c r="E195" s="72">
        <v>1420.984520345452</v>
      </c>
      <c r="F195" s="54"/>
      <c r="G195" s="87">
        <v>275990.39308083861</v>
      </c>
      <c r="H195" s="80">
        <v>1344.8158814039889</v>
      </c>
      <c r="I195" s="89"/>
      <c r="J195" s="102">
        <f t="shared" si="25"/>
        <v>5.1101803804563639E-2</v>
      </c>
      <c r="K195" s="125">
        <f t="shared" si="25"/>
        <v>5.6638711659132923E-2</v>
      </c>
      <c r="L195" s="102">
        <v>2.0404791650082466E-2</v>
      </c>
      <c r="M195" s="96">
        <f>INDEX('Pace of change parameters'!$E$20:$I$20,1,$B$6)</f>
        <v>1.5057753685842057E-2</v>
      </c>
      <c r="N195" s="107">
        <f>IF(INDEX('Pace of change parameters'!$E$28:$I$28,1,$B$6)=1,(1+L195)*D195,D195)</f>
        <v>296013.30762893904</v>
      </c>
      <c r="O195" s="93">
        <f>IF(K195&lt;INDEX('Pace of change parameters'!$E$16:$I$16,1,$B$6),1,IF(K195&gt;INDEX('Pace of change parameters'!$E$17:$I$17,1,$B$6),0,(K195-INDEX('Pace of change parameters'!$E$17:$I$17,1,$B$6))/(INDEX('Pace of change parameters'!$E$16:$I$16,1,$B$6)-INDEX('Pace of change parameters'!$E$17:$I$17,1,$B$6))))</f>
        <v>0</v>
      </c>
      <c r="P195" s="56">
        <v>2.0404791650082466E-2</v>
      </c>
      <c r="Q195" s="56">
        <v>1.5057753685842057E-2</v>
      </c>
      <c r="R195" s="9">
        <f>IF(INDEX('Pace of change parameters'!$E$29:$I$29,1,$B$6)=1,D195*(1+P195),D195)</f>
        <v>296013.30762893904</v>
      </c>
      <c r="S195" s="102">
        <f>IF(P195&lt;INDEX('Pace of change parameters'!$E$22:$I$22,1,$B$6),INDEX('Pace of change parameters'!$E$22:$I$22,1,$B$6),P195)</f>
        <v>3.6600638350738075E-2</v>
      </c>
      <c r="T195" s="131">
        <v>3.1168732295050017E-2</v>
      </c>
      <c r="U195" s="116">
        <f t="shared" si="19"/>
        <v>300711.62558171898</v>
      </c>
      <c r="V195" s="130">
        <f>IF(J195&gt;INDEX('Pace of change parameters'!$E$24:$I$24,1,$B$6),0,IF(J195&lt;INDEX('Pace of change parameters'!$E$23:$I$23,1,$B$6),1,(J195-INDEX('Pace of change parameters'!$E$24:$I$24,1,$B$6))/(INDEX('Pace of change parameters'!$E$23:$I$23,1,$B$6)-INDEX('Pace of change parameters'!$E$24:$I$24,1,$B$6))))</f>
        <v>0.97796392390872733</v>
      </c>
      <c r="W195" s="131">
        <f>MIN(S195, S195+(INDEX('Pace of change parameters'!$E$25:$I$25,1,$B$6)-S195)*(1-V195))</f>
        <v>3.6115844676730076E-2</v>
      </c>
      <c r="X195" s="131">
        <v>3.0686478995411992E-2</v>
      </c>
      <c r="Y195" s="107">
        <f t="shared" si="20"/>
        <v>300570.98984565132</v>
      </c>
      <c r="Z195" s="96">
        <v>0</v>
      </c>
      <c r="AA195" s="98">
        <f t="shared" si="23"/>
        <v>286652.21880628617</v>
      </c>
      <c r="AB195" s="98">
        <f>IF(INDEX('Pace of change parameters'!$E$27:$I$27,1,$B$6)=1,MAX(AA195,Y195),Y195)</f>
        <v>300570.98984565132</v>
      </c>
      <c r="AC195" s="96">
        <f t="shared" si="21"/>
        <v>3.6115844676730013E-2</v>
      </c>
      <c r="AD195" s="142">
        <v>3.0686478995411992E-2</v>
      </c>
      <c r="AE195" s="55">
        <f>IF(ROUND(AB195,0)/D195 &gt; (1+'Pace of change parameters'!$I$25), ROUND(AB195,0), ROUNDUP(AB195,0))</f>
        <v>300571</v>
      </c>
      <c r="AF195" s="55">
        <v>1464.5895814608407</v>
      </c>
      <c r="AG195" s="16">
        <f t="shared" si="26"/>
        <v>3.6115879680379548E-2</v>
      </c>
      <c r="AH195" s="16">
        <f t="shared" si="26"/>
        <v>3.068651381563825E-2</v>
      </c>
      <c r="AI195" s="55"/>
      <c r="AJ195" s="55">
        <v>286652.21880628617</v>
      </c>
      <c r="AK195" s="55">
        <v>1396.7676627695951</v>
      </c>
      <c r="AL195" s="16">
        <f t="shared" si="27"/>
        <v>4.8556335100688131E-2</v>
      </c>
      <c r="AM195" s="57">
        <f t="shared" si="27"/>
        <v>4.8556335100688353E-2</v>
      </c>
      <c r="AN195" s="10"/>
    </row>
    <row r="196" spans="1:40" x14ac:dyDescent="0.2">
      <c r="A196" s="188" t="s">
        <v>439</v>
      </c>
      <c r="B196" s="188" t="s">
        <v>440</v>
      </c>
      <c r="D196" s="67">
        <v>141844</v>
      </c>
      <c r="E196" s="72">
        <v>1011.6462676625233</v>
      </c>
      <c r="F196" s="54"/>
      <c r="G196" s="87">
        <v>145867.93840316887</v>
      </c>
      <c r="H196" s="80">
        <v>1037.2765767005023</v>
      </c>
      <c r="I196" s="89"/>
      <c r="J196" s="102">
        <f t="shared" si="25"/>
        <v>-2.7586174502905347E-2</v>
      </c>
      <c r="K196" s="125">
        <f t="shared" si="25"/>
        <v>-2.4709233403791941E-2</v>
      </c>
      <c r="L196" s="102">
        <v>1.8060859249525052E-2</v>
      </c>
      <c r="M196" s="96">
        <f>INDEX('Pace of change parameters'!$E$20:$I$20,1,$B$6)</f>
        <v>1.5057753685842057E-2</v>
      </c>
      <c r="N196" s="107">
        <f>IF(INDEX('Pace of change parameters'!$E$28:$I$28,1,$B$6)=1,(1+L196)*D196,D196)</f>
        <v>144405.82451938963</v>
      </c>
      <c r="O196" s="93">
        <f>IF(K196&lt;INDEX('Pace of change parameters'!$E$16:$I$16,1,$B$6),1,IF(K196&gt;INDEX('Pace of change parameters'!$E$17:$I$17,1,$B$6),0,(K196-INDEX('Pace of change parameters'!$E$17:$I$17,1,$B$6))/(INDEX('Pace of change parameters'!$E$16:$I$16,1,$B$6)-INDEX('Pace of change parameters'!$E$17:$I$17,1,$B$6))))</f>
        <v>2.6690406220050467E-2</v>
      </c>
      <c r="P196" s="56">
        <v>1.8508911526430527E-2</v>
      </c>
      <c r="Q196" s="56">
        <v>1.5504484285095987E-2</v>
      </c>
      <c r="R196" s="9">
        <f>IF(INDEX('Pace of change parameters'!$E$29:$I$29,1,$B$6)=1,D196*(1+P196),D196)</f>
        <v>144469.37804655501</v>
      </c>
      <c r="S196" s="102">
        <f>IF(P196&lt;INDEX('Pace of change parameters'!$E$22:$I$22,1,$B$6),INDEX('Pace of change parameters'!$E$22:$I$22,1,$B$6),P196)</f>
        <v>3.6600638350738075E-2</v>
      </c>
      <c r="T196" s="131">
        <v>3.3542843606872541E-2</v>
      </c>
      <c r="U196" s="116">
        <f t="shared" si="19"/>
        <v>147035.58094622209</v>
      </c>
      <c r="V196" s="130">
        <f>IF(J196&gt;INDEX('Pace of change parameters'!$E$24:$I$24,1,$B$6),0,IF(J196&lt;INDEX('Pace of change parameters'!$E$23:$I$23,1,$B$6),1,(J196-INDEX('Pace of change parameters'!$E$24:$I$24,1,$B$6))/(INDEX('Pace of change parameters'!$E$23:$I$23,1,$B$6)-INDEX('Pace of change parameters'!$E$24:$I$24,1,$B$6))))</f>
        <v>1</v>
      </c>
      <c r="W196" s="131">
        <f>MIN(S196, S196+(INDEX('Pace of change parameters'!$E$25:$I$25,1,$B$6)-S196)*(1-V196))</f>
        <v>3.6600638350738075E-2</v>
      </c>
      <c r="X196" s="131">
        <v>3.3542843606872541E-2</v>
      </c>
      <c r="Y196" s="107">
        <f t="shared" si="20"/>
        <v>147035.58094622209</v>
      </c>
      <c r="Z196" s="96">
        <v>0</v>
      </c>
      <c r="AA196" s="98">
        <f t="shared" si="23"/>
        <v>151502.98432206569</v>
      </c>
      <c r="AB196" s="98">
        <f>IF(INDEX('Pace of change parameters'!$E$27:$I$27,1,$B$6)=1,MAX(AA196,Y196),Y196)</f>
        <v>147035.58094622209</v>
      </c>
      <c r="AC196" s="96">
        <f t="shared" si="21"/>
        <v>3.6600638350738013E-2</v>
      </c>
      <c r="AD196" s="142">
        <v>3.3542843606872541E-2</v>
      </c>
      <c r="AE196" s="55">
        <f>IF(ROUND(AB196,0)/D196 &gt; (1+'Pace of change parameters'!$I$25), ROUND(AB196,0), ROUNDUP(AB196,0))</f>
        <v>147036</v>
      </c>
      <c r="AF196" s="55">
        <v>1045.5827401233892</v>
      </c>
      <c r="AG196" s="16">
        <f t="shared" si="26"/>
        <v>3.6603592679281372E-2</v>
      </c>
      <c r="AH196" s="16">
        <f t="shared" si="26"/>
        <v>3.3545789220651656E-2</v>
      </c>
      <c r="AI196" s="55"/>
      <c r="AJ196" s="55">
        <v>151502.98432206569</v>
      </c>
      <c r="AK196" s="55">
        <v>1077.3477616660975</v>
      </c>
      <c r="AL196" s="16">
        <f t="shared" si="27"/>
        <v>-2.9484464230551066E-2</v>
      </c>
      <c r="AM196" s="57">
        <f t="shared" si="27"/>
        <v>-2.9484464230551177E-2</v>
      </c>
      <c r="AN196" s="10"/>
    </row>
    <row r="197" spans="1:40" x14ac:dyDescent="0.2">
      <c r="A197" s="188" t="s">
        <v>441</v>
      </c>
      <c r="B197" s="188" t="s">
        <v>442</v>
      </c>
      <c r="D197" s="67">
        <v>334755</v>
      </c>
      <c r="E197" s="72">
        <v>1190.3841392424483</v>
      </c>
      <c r="F197" s="54"/>
      <c r="G197" s="87">
        <v>350402.70999408211</v>
      </c>
      <c r="H197" s="80">
        <v>1240.3259308765257</v>
      </c>
      <c r="I197" s="89"/>
      <c r="J197" s="102">
        <f t="shared" si="25"/>
        <v>-4.4656361231756425E-2</v>
      </c>
      <c r="K197" s="125">
        <f t="shared" si="25"/>
        <v>-4.0265054846337023E-2</v>
      </c>
      <c r="L197" s="102">
        <v>1.9723540335216727E-2</v>
      </c>
      <c r="M197" s="96">
        <f>INDEX('Pace of change parameters'!$E$20:$I$20,1,$B$6)</f>
        <v>1.5057753685842057E-2</v>
      </c>
      <c r="N197" s="107">
        <f>IF(INDEX('Pace of change parameters'!$E$28:$I$28,1,$B$6)=1,(1+L197)*D197,D197)</f>
        <v>341357.55374491547</v>
      </c>
      <c r="O197" s="93">
        <f>IF(K197&lt;INDEX('Pace of change parameters'!$E$16:$I$16,1,$B$6),1,IF(K197&gt;INDEX('Pace of change parameters'!$E$17:$I$17,1,$B$6),0,(K197-INDEX('Pace of change parameters'!$E$17:$I$17,1,$B$6))/(INDEX('Pace of change parameters'!$E$16:$I$16,1,$B$6)-INDEX('Pace of change parameters'!$E$17:$I$17,1,$B$6))))</f>
        <v>0.95608990131079763</v>
      </c>
      <c r="P197" s="56">
        <v>3.5799649269125045E-2</v>
      </c>
      <c r="Q197" s="56">
        <v>3.1060305727641069E-2</v>
      </c>
      <c r="R197" s="9">
        <f>IF(INDEX('Pace of change parameters'!$E$29:$I$29,1,$B$6)=1,D197*(1+P197),D197)</f>
        <v>346739.11159108597</v>
      </c>
      <c r="S197" s="102">
        <f>IF(P197&lt;INDEX('Pace of change parameters'!$E$22:$I$22,1,$B$6),INDEX('Pace of change parameters'!$E$22:$I$22,1,$B$6),P197)</f>
        <v>3.6600638350738075E-2</v>
      </c>
      <c r="T197" s="131">
        <v>3.1857629851041791E-2</v>
      </c>
      <c r="U197" s="116">
        <f t="shared" si="19"/>
        <v>347007.24669110129</v>
      </c>
      <c r="V197" s="130">
        <f>IF(J197&gt;INDEX('Pace of change parameters'!$E$24:$I$24,1,$B$6),0,IF(J197&lt;INDEX('Pace of change parameters'!$E$23:$I$23,1,$B$6),1,(J197-INDEX('Pace of change parameters'!$E$24:$I$24,1,$B$6))/(INDEX('Pace of change parameters'!$E$23:$I$23,1,$B$6)-INDEX('Pace of change parameters'!$E$24:$I$24,1,$B$6))))</f>
        <v>1</v>
      </c>
      <c r="W197" s="131">
        <f>MIN(S197, S197+(INDEX('Pace of change parameters'!$E$25:$I$25,1,$B$6)-S197)*(1-V197))</f>
        <v>3.6600638350738075E-2</v>
      </c>
      <c r="X197" s="131">
        <v>3.1857629851041791E-2</v>
      </c>
      <c r="Y197" s="107">
        <f t="shared" si="20"/>
        <v>347007.24669110129</v>
      </c>
      <c r="Z197" s="96">
        <v>0</v>
      </c>
      <c r="AA197" s="98">
        <f t="shared" si="23"/>
        <v>363939.16894824285</v>
      </c>
      <c r="AB197" s="98">
        <f>IF(INDEX('Pace of change parameters'!$E$27:$I$27,1,$B$6)=1,MAX(AA197,Y197),Y197)</f>
        <v>347007.24669110129</v>
      </c>
      <c r="AC197" s="96">
        <f t="shared" si="21"/>
        <v>3.6600638350738013E-2</v>
      </c>
      <c r="AD197" s="142">
        <v>3.1857629851041791E-2</v>
      </c>
      <c r="AE197" s="55">
        <f>IF(ROUND(AB197,0)/D197 &gt; (1+'Pace of change parameters'!$I$25), ROUND(AB197,0), ROUNDUP(AB197,0))</f>
        <v>347007</v>
      </c>
      <c r="AF197" s="55">
        <v>1228.3060833146512</v>
      </c>
      <c r="AG197" s="16">
        <f t="shared" si="26"/>
        <v>3.6599901420441894E-2</v>
      </c>
      <c r="AH197" s="16">
        <f t="shared" si="26"/>
        <v>3.1856896292600245E-2</v>
      </c>
      <c r="AI197" s="55"/>
      <c r="AJ197" s="55">
        <v>363939.16894824285</v>
      </c>
      <c r="AK197" s="55">
        <v>1288.2411454973683</v>
      </c>
      <c r="AL197" s="16">
        <f t="shared" si="27"/>
        <v>-4.6524722791381756E-2</v>
      </c>
      <c r="AM197" s="57">
        <f t="shared" si="27"/>
        <v>-4.6524722791381645E-2</v>
      </c>
      <c r="AN197" s="10"/>
    </row>
    <row r="198" spans="1:40" x14ac:dyDescent="0.2">
      <c r="A198" s="188" t="s">
        <v>443</v>
      </c>
      <c r="B198" s="188" t="s">
        <v>444</v>
      </c>
      <c r="D198" s="67">
        <v>372738</v>
      </c>
      <c r="E198" s="72">
        <v>1188.189870800777</v>
      </c>
      <c r="F198" s="54"/>
      <c r="G198" s="87">
        <v>382757.03006719227</v>
      </c>
      <c r="H198" s="80">
        <v>1209.1862602557958</v>
      </c>
      <c r="I198" s="89"/>
      <c r="J198" s="102">
        <f t="shared" si="25"/>
        <v>-2.6175953098584337E-2</v>
      </c>
      <c r="K198" s="125">
        <f t="shared" si="25"/>
        <v>-1.7364065525006134E-2</v>
      </c>
      <c r="L198" s="102">
        <v>2.4242754646363496E-2</v>
      </c>
      <c r="M198" s="96">
        <f>INDEX('Pace of change parameters'!$E$20:$I$20,1,$B$6)</f>
        <v>1.5057753685842057E-2</v>
      </c>
      <c r="N198" s="107">
        <f>IF(INDEX('Pace of change parameters'!$E$28:$I$28,1,$B$6)=1,(1+L198)*D198,D198)</f>
        <v>381774.19588137622</v>
      </c>
      <c r="O198" s="93">
        <f>IF(K198&lt;INDEX('Pace of change parameters'!$E$16:$I$16,1,$B$6),1,IF(K198&gt;INDEX('Pace of change parameters'!$E$17:$I$17,1,$B$6),0,(K198-INDEX('Pace of change parameters'!$E$17:$I$17,1,$B$6))/(INDEX('Pace of change parameters'!$E$16:$I$16,1,$B$6)-INDEX('Pace of change parameters'!$E$17:$I$17,1,$B$6))))</f>
        <v>0</v>
      </c>
      <c r="P198" s="56">
        <v>2.4242754646363496E-2</v>
      </c>
      <c r="Q198" s="56">
        <v>1.5057753685842057E-2</v>
      </c>
      <c r="R198" s="9">
        <f>IF(INDEX('Pace of change parameters'!$E$29:$I$29,1,$B$6)=1,D198*(1+P198),D198)</f>
        <v>381774.19588137622</v>
      </c>
      <c r="S198" s="102">
        <f>IF(P198&lt;INDEX('Pace of change parameters'!$E$22:$I$22,1,$B$6),INDEX('Pace of change parameters'!$E$22:$I$22,1,$B$6),P198)</f>
        <v>3.6600638350738075E-2</v>
      </c>
      <c r="T198" s="131">
        <v>2.730481681259489E-2</v>
      </c>
      <c r="U198" s="116">
        <f t="shared" si="19"/>
        <v>386380.44873757736</v>
      </c>
      <c r="V198" s="130">
        <f>IF(J198&gt;INDEX('Pace of change parameters'!$E$24:$I$24,1,$B$6),0,IF(J198&lt;INDEX('Pace of change parameters'!$E$23:$I$23,1,$B$6),1,(J198-INDEX('Pace of change parameters'!$E$24:$I$24,1,$B$6))/(INDEX('Pace of change parameters'!$E$23:$I$23,1,$B$6)-INDEX('Pace of change parameters'!$E$24:$I$24,1,$B$6))))</f>
        <v>1</v>
      </c>
      <c r="W198" s="131">
        <f>MIN(S198, S198+(INDEX('Pace of change parameters'!$E$25:$I$25,1,$B$6)-S198)*(1-V198))</f>
        <v>3.6600638350738075E-2</v>
      </c>
      <c r="X198" s="131">
        <v>2.730481681259489E-2</v>
      </c>
      <c r="Y198" s="107">
        <f t="shared" si="20"/>
        <v>386380.44873757736</v>
      </c>
      <c r="Z198" s="96">
        <v>0</v>
      </c>
      <c r="AA198" s="98">
        <f t="shared" si="23"/>
        <v>397543.37354897789</v>
      </c>
      <c r="AB198" s="98">
        <f>IF(INDEX('Pace of change parameters'!$E$27:$I$27,1,$B$6)=1,MAX(AA198,Y198),Y198)</f>
        <v>386380.44873757736</v>
      </c>
      <c r="AC198" s="96">
        <f t="shared" si="21"/>
        <v>3.6600638350738013E-2</v>
      </c>
      <c r="AD198" s="142">
        <v>2.730481681259489E-2</v>
      </c>
      <c r="AE198" s="55">
        <f>IF(ROUND(AB198,0)/D198 &gt; (1+'Pace of change parameters'!$I$25), ROUND(AB198,0), ROUNDUP(AB198,0))</f>
        <v>386380</v>
      </c>
      <c r="AF198" s="55">
        <v>1220.631759932972</v>
      </c>
      <c r="AG198" s="16">
        <f t="shared" si="26"/>
        <v>3.6599434455301116E-2</v>
      </c>
      <c r="AH198" s="16">
        <f t="shared" si="26"/>
        <v>2.7303623713212488E-2</v>
      </c>
      <c r="AI198" s="55"/>
      <c r="AJ198" s="55">
        <v>397543.37354897789</v>
      </c>
      <c r="AK198" s="55">
        <v>1255.8985136517931</v>
      </c>
      <c r="AL198" s="16">
        <f t="shared" si="27"/>
        <v>-2.8080894543202728E-2</v>
      </c>
      <c r="AM198" s="57">
        <f t="shared" si="27"/>
        <v>-2.8080894543202728E-2</v>
      </c>
      <c r="AN198" s="10"/>
    </row>
    <row r="199" spans="1:40" x14ac:dyDescent="0.2">
      <c r="A199" s="188" t="s">
        <v>445</v>
      </c>
      <c r="B199" s="188" t="s">
        <v>446</v>
      </c>
      <c r="D199" s="67">
        <v>120097</v>
      </c>
      <c r="E199" s="72">
        <v>1241.7483822243339</v>
      </c>
      <c r="F199" s="54"/>
      <c r="G199" s="87">
        <v>120475.28823181956</v>
      </c>
      <c r="H199" s="80">
        <v>1239.0648044744937</v>
      </c>
      <c r="I199" s="89"/>
      <c r="J199" s="102">
        <f t="shared" si="25"/>
        <v>-3.1399653602958155E-3</v>
      </c>
      <c r="K199" s="125">
        <f t="shared" si="25"/>
        <v>2.1658090360967552E-3</v>
      </c>
      <c r="L199" s="102">
        <v>2.0460385202023312E-2</v>
      </c>
      <c r="M199" s="96">
        <f>INDEX('Pace of change parameters'!$E$20:$I$20,1,$B$6)</f>
        <v>1.5057753685842057E-2</v>
      </c>
      <c r="N199" s="107">
        <f>IF(INDEX('Pace of change parameters'!$E$28:$I$28,1,$B$6)=1,(1+L199)*D199,D199)</f>
        <v>122554.23088160739</v>
      </c>
      <c r="O199" s="93">
        <f>IF(K199&lt;INDEX('Pace of change parameters'!$E$16:$I$16,1,$B$6),1,IF(K199&gt;INDEX('Pace of change parameters'!$E$17:$I$17,1,$B$6),0,(K199-INDEX('Pace of change parameters'!$E$17:$I$17,1,$B$6))/(INDEX('Pace of change parameters'!$E$16:$I$16,1,$B$6)-INDEX('Pace of change parameters'!$E$17:$I$17,1,$B$6))))</f>
        <v>0</v>
      </c>
      <c r="P199" s="56">
        <v>2.0460385202023312E-2</v>
      </c>
      <c r="Q199" s="56">
        <v>1.5057753685842057E-2</v>
      </c>
      <c r="R199" s="9">
        <f>IF(INDEX('Pace of change parameters'!$E$29:$I$29,1,$B$6)=1,D199*(1+P199),D199)</f>
        <v>122554.23088160739</v>
      </c>
      <c r="S199" s="102">
        <f>IF(P199&lt;INDEX('Pace of change parameters'!$E$22:$I$22,1,$B$6),INDEX('Pace of change parameters'!$E$22:$I$22,1,$B$6),P199)</f>
        <v>3.6600638350738075E-2</v>
      </c>
      <c r="T199" s="131">
        <v>3.1112555364215755E-2</v>
      </c>
      <c r="U199" s="116">
        <f t="shared" si="19"/>
        <v>124492.62686400858</v>
      </c>
      <c r="V199" s="130">
        <f>IF(J199&gt;INDEX('Pace of change parameters'!$E$24:$I$24,1,$B$6),0,IF(J199&lt;INDEX('Pace of change parameters'!$E$23:$I$23,1,$B$6),1,(J199-INDEX('Pace of change parameters'!$E$24:$I$24,1,$B$6))/(INDEX('Pace of change parameters'!$E$23:$I$23,1,$B$6)-INDEX('Pace of change parameters'!$E$24:$I$24,1,$B$6))))</f>
        <v>1</v>
      </c>
      <c r="W199" s="131">
        <f>MIN(S199, S199+(INDEX('Pace of change parameters'!$E$25:$I$25,1,$B$6)-S199)*(1-V199))</f>
        <v>3.6600638350738075E-2</v>
      </c>
      <c r="X199" s="131">
        <v>3.1112555364215755E-2</v>
      </c>
      <c r="Y199" s="107">
        <f t="shared" si="20"/>
        <v>124492.62686400858</v>
      </c>
      <c r="Z199" s="96">
        <v>0</v>
      </c>
      <c r="AA199" s="98">
        <f t="shared" si="23"/>
        <v>125129.38692348849</v>
      </c>
      <c r="AB199" s="98">
        <f>IF(INDEX('Pace of change parameters'!$E$27:$I$27,1,$B$6)=1,MAX(AA199,Y199),Y199)</f>
        <v>124492.62686400858</v>
      </c>
      <c r="AC199" s="96">
        <f t="shared" si="21"/>
        <v>3.6600638350738013E-2</v>
      </c>
      <c r="AD199" s="142">
        <v>3.1112555364215755E-2</v>
      </c>
      <c r="AE199" s="55">
        <f>IF(ROUND(AB199,0)/D199 &gt; (1+'Pace of change parameters'!$I$25), ROUND(AB199,0), ROUNDUP(AB199,0))</f>
        <v>124493</v>
      </c>
      <c r="AF199" s="55">
        <v>1280.3861851454928</v>
      </c>
      <c r="AG199" s="16">
        <f t="shared" si="26"/>
        <v>3.6603745305877844E-2</v>
      </c>
      <c r="AH199" s="16">
        <f t="shared" si="26"/>
        <v>3.111564587017801E-2</v>
      </c>
      <c r="AI199" s="55"/>
      <c r="AJ199" s="55">
        <v>125129.38692348849</v>
      </c>
      <c r="AK199" s="55">
        <v>1286.9313003346354</v>
      </c>
      <c r="AL199" s="16">
        <f t="shared" si="27"/>
        <v>-5.0858310676261675E-3</v>
      </c>
      <c r="AM199" s="57">
        <f t="shared" si="27"/>
        <v>-5.0858310676262786E-3</v>
      </c>
      <c r="AN199" s="10"/>
    </row>
    <row r="200" spans="1:40" x14ac:dyDescent="0.2">
      <c r="A200" s="188" t="s">
        <v>447</v>
      </c>
      <c r="B200" s="188" t="s">
        <v>448</v>
      </c>
      <c r="D200" s="67">
        <v>149977</v>
      </c>
      <c r="E200" s="72">
        <v>1312.227336091503</v>
      </c>
      <c r="F200" s="54"/>
      <c r="G200" s="87">
        <v>151755.96875799063</v>
      </c>
      <c r="H200" s="80">
        <v>1313.3785021810813</v>
      </c>
      <c r="I200" s="89"/>
      <c r="J200" s="102">
        <f t="shared" si="25"/>
        <v>-1.1722562035287099E-2</v>
      </c>
      <c r="K200" s="125">
        <f t="shared" si="25"/>
        <v>-8.7649225845143341E-4</v>
      </c>
      <c r="L200" s="102">
        <v>2.6197729972933681E-2</v>
      </c>
      <c r="M200" s="96">
        <f>INDEX('Pace of change parameters'!$E$20:$I$20,1,$B$6)</f>
        <v>1.5057753685842057E-2</v>
      </c>
      <c r="N200" s="107">
        <f>IF(INDEX('Pace of change parameters'!$E$28:$I$28,1,$B$6)=1,(1+L200)*D200,D200)</f>
        <v>153906.05694815068</v>
      </c>
      <c r="O200" s="93">
        <f>IF(K200&lt;INDEX('Pace of change parameters'!$E$16:$I$16,1,$B$6),1,IF(K200&gt;INDEX('Pace of change parameters'!$E$17:$I$17,1,$B$6),0,(K200-INDEX('Pace of change parameters'!$E$17:$I$17,1,$B$6))/(INDEX('Pace of change parameters'!$E$16:$I$16,1,$B$6)-INDEX('Pace of change parameters'!$E$17:$I$17,1,$B$6))))</f>
        <v>0</v>
      </c>
      <c r="P200" s="56">
        <v>2.6197729972933681E-2</v>
      </c>
      <c r="Q200" s="56">
        <v>1.5057753685842057E-2</v>
      </c>
      <c r="R200" s="9">
        <f>IF(INDEX('Pace of change parameters'!$E$29:$I$29,1,$B$6)=1,D200*(1+P200),D200)</f>
        <v>153906.05694815068</v>
      </c>
      <c r="S200" s="102">
        <f>IF(P200&lt;INDEX('Pace of change parameters'!$E$22:$I$22,1,$B$6),INDEX('Pace of change parameters'!$E$22:$I$22,1,$B$6),P200)</f>
        <v>3.6600638350738075E-2</v>
      </c>
      <c r="T200" s="131">
        <v>2.5347732411532986E-2</v>
      </c>
      <c r="U200" s="116">
        <f t="shared" si="19"/>
        <v>155466.25393792865</v>
      </c>
      <c r="V200" s="130">
        <f>IF(J200&gt;INDEX('Pace of change parameters'!$E$24:$I$24,1,$B$6),0,IF(J200&lt;INDEX('Pace of change parameters'!$E$23:$I$23,1,$B$6),1,(J200-INDEX('Pace of change parameters'!$E$24:$I$24,1,$B$6))/(INDEX('Pace of change parameters'!$E$23:$I$23,1,$B$6)-INDEX('Pace of change parameters'!$E$24:$I$24,1,$B$6))))</f>
        <v>1</v>
      </c>
      <c r="W200" s="131">
        <f>MIN(S200, S200+(INDEX('Pace of change parameters'!$E$25:$I$25,1,$B$6)-S200)*(1-V200))</f>
        <v>3.6600638350738075E-2</v>
      </c>
      <c r="X200" s="131">
        <v>2.5347732411532986E-2</v>
      </c>
      <c r="Y200" s="107">
        <f t="shared" si="20"/>
        <v>155466.25393792865</v>
      </c>
      <c r="Z200" s="96">
        <v>0</v>
      </c>
      <c r="AA200" s="98">
        <f t="shared" si="23"/>
        <v>157618.47604903337</v>
      </c>
      <c r="AB200" s="98">
        <f>IF(INDEX('Pace of change parameters'!$E$27:$I$27,1,$B$6)=1,MAX(AA200,Y200),Y200)</f>
        <v>155466.25393792865</v>
      </c>
      <c r="AC200" s="96">
        <f t="shared" si="21"/>
        <v>3.6600638350738013E-2</v>
      </c>
      <c r="AD200" s="142">
        <v>2.5347732411532986E-2</v>
      </c>
      <c r="AE200" s="55">
        <f>IF(ROUND(AB200,0)/D200 &gt; (1+'Pace of change parameters'!$I$25), ROUND(AB200,0), ROUNDUP(AB200,0))</f>
        <v>155466</v>
      </c>
      <c r="AF200" s="55">
        <v>1345.4871257532182</v>
      </c>
      <c r="AG200" s="16">
        <f t="shared" si="26"/>
        <v>3.65989451715929E-2</v>
      </c>
      <c r="AH200" s="16">
        <f t="shared" si="26"/>
        <v>2.5346057612837258E-2</v>
      </c>
      <c r="AI200" s="55"/>
      <c r="AJ200" s="55">
        <v>157618.47604903337</v>
      </c>
      <c r="AK200" s="55">
        <v>1364.115821496767</v>
      </c>
      <c r="AL200" s="16">
        <f t="shared" si="27"/>
        <v>-1.3656241977392014E-2</v>
      </c>
      <c r="AM200" s="57">
        <f t="shared" si="27"/>
        <v>-1.3656241977392125E-2</v>
      </c>
      <c r="AN200" s="10"/>
    </row>
    <row r="201" spans="1:40" x14ac:dyDescent="0.2">
      <c r="A201" s="188" t="s">
        <v>449</v>
      </c>
      <c r="B201" s="188" t="s">
        <v>450</v>
      </c>
      <c r="D201" s="67">
        <v>218500</v>
      </c>
      <c r="E201" s="72">
        <v>1469.308262894345</v>
      </c>
      <c r="F201" s="54"/>
      <c r="G201" s="87">
        <v>217899.60372347472</v>
      </c>
      <c r="H201" s="80">
        <v>1452.3967649158787</v>
      </c>
      <c r="I201" s="89"/>
      <c r="J201" s="102">
        <f t="shared" si="25"/>
        <v>2.7553803048085967E-3</v>
      </c>
      <c r="K201" s="125">
        <f t="shared" si="25"/>
        <v>1.1643855444311679E-2</v>
      </c>
      <c r="L201" s="102">
        <v>2.40552776941938E-2</v>
      </c>
      <c r="M201" s="96">
        <f>INDEX('Pace of change parameters'!$E$20:$I$20,1,$B$6)</f>
        <v>1.5057753685842057E-2</v>
      </c>
      <c r="N201" s="107">
        <f>IF(INDEX('Pace of change parameters'!$E$28:$I$28,1,$B$6)=1,(1+L201)*D201,D201)</f>
        <v>223756.07817618136</v>
      </c>
      <c r="O201" s="93">
        <f>IF(K201&lt;INDEX('Pace of change parameters'!$E$16:$I$16,1,$B$6),1,IF(K201&gt;INDEX('Pace of change parameters'!$E$17:$I$17,1,$B$6),0,(K201-INDEX('Pace of change parameters'!$E$17:$I$17,1,$B$6))/(INDEX('Pace of change parameters'!$E$16:$I$16,1,$B$6)-INDEX('Pace of change parameters'!$E$17:$I$17,1,$B$6))))</f>
        <v>0</v>
      </c>
      <c r="P201" s="56">
        <v>2.40552776941938E-2</v>
      </c>
      <c r="Q201" s="56">
        <v>1.5057753685842057E-2</v>
      </c>
      <c r="R201" s="9">
        <f>IF(INDEX('Pace of change parameters'!$E$29:$I$29,1,$B$6)=1,D201*(1+P201),D201)</f>
        <v>223756.07817618136</v>
      </c>
      <c r="S201" s="102">
        <f>IF(P201&lt;INDEX('Pace of change parameters'!$E$22:$I$22,1,$B$6),INDEX('Pace of change parameters'!$E$22:$I$22,1,$B$6),P201)</f>
        <v>3.6600638350738075E-2</v>
      </c>
      <c r="T201" s="131">
        <v>2.7492888667894677E-2</v>
      </c>
      <c r="U201" s="116">
        <f t="shared" ref="U201:U217" si="28">D201*(1+S201)</f>
        <v>226497.23947963625</v>
      </c>
      <c r="V201" s="130">
        <f>IF(J201&gt;INDEX('Pace of change parameters'!$E$24:$I$24,1,$B$6),0,IF(J201&lt;INDEX('Pace of change parameters'!$E$23:$I$23,1,$B$6),1,(J201-INDEX('Pace of change parameters'!$E$24:$I$24,1,$B$6))/(INDEX('Pace of change parameters'!$E$23:$I$23,1,$B$6)-INDEX('Pace of change parameters'!$E$24:$I$24,1,$B$6))))</f>
        <v>1</v>
      </c>
      <c r="W201" s="131">
        <f>MIN(S201, S201+(INDEX('Pace of change parameters'!$E$25:$I$25,1,$B$6)-S201)*(1-V201))</f>
        <v>3.6600638350738075E-2</v>
      </c>
      <c r="X201" s="131">
        <v>2.7492888667894677E-2</v>
      </c>
      <c r="Y201" s="107">
        <f t="shared" ref="Y201:Y217" si="29">D201*(1+W201)</f>
        <v>226497.23947963625</v>
      </c>
      <c r="Z201" s="96">
        <v>0</v>
      </c>
      <c r="AA201" s="98">
        <f t="shared" si="23"/>
        <v>226317.31556702903</v>
      </c>
      <c r="AB201" s="98">
        <f>IF(INDEX('Pace of change parameters'!$E$27:$I$27,1,$B$6)=1,MAX(AA201,Y201),Y201)</f>
        <v>226497.23947963625</v>
      </c>
      <c r="AC201" s="96">
        <f t="shared" ref="AC201:AC217" si="30">AB201/D201-1</f>
        <v>3.6600638350738013E-2</v>
      </c>
      <c r="AD201" s="142">
        <v>2.7492888667894677E-2</v>
      </c>
      <c r="AE201" s="55">
        <f>IF(ROUND(AB201,0)/D201 &gt; (1+'Pace of change parameters'!$I$25), ROUND(AB201,0), ROUNDUP(AB201,0))</f>
        <v>226497</v>
      </c>
      <c r="AF201" s="55">
        <v>1509.702195147737</v>
      </c>
      <c r="AG201" s="16">
        <f t="shared" si="26"/>
        <v>3.6599542334096125E-2</v>
      </c>
      <c r="AH201" s="16">
        <f t="shared" si="26"/>
        <v>2.7491802281041533E-2</v>
      </c>
      <c r="AI201" s="55"/>
      <c r="AJ201" s="55">
        <v>226317.31556702903</v>
      </c>
      <c r="AK201" s="55">
        <v>1508.504519315871</v>
      </c>
      <c r="AL201" s="16">
        <f t="shared" si="27"/>
        <v>7.939491175068536E-4</v>
      </c>
      <c r="AM201" s="57">
        <f t="shared" si="27"/>
        <v>7.939491175068536E-4</v>
      </c>
      <c r="AN201" s="10"/>
    </row>
    <row r="202" spans="1:40" x14ac:dyDescent="0.2">
      <c r="A202" s="188" t="s">
        <v>451</v>
      </c>
      <c r="B202" s="188" t="s">
        <v>452</v>
      </c>
      <c r="D202" s="67">
        <v>683498</v>
      </c>
      <c r="E202" s="72">
        <v>1205.4597130656298</v>
      </c>
      <c r="F202" s="54"/>
      <c r="G202" s="87">
        <v>718228.28986281052</v>
      </c>
      <c r="H202" s="80">
        <v>1258.2406025405128</v>
      </c>
      <c r="I202" s="89"/>
      <c r="J202" s="102">
        <f t="shared" si="25"/>
        <v>-4.8355502495514902E-2</v>
      </c>
      <c r="K202" s="125">
        <f t="shared" si="25"/>
        <v>-4.1948169029288329E-2</v>
      </c>
      <c r="L202" s="102">
        <v>2.1892042679682699E-2</v>
      </c>
      <c r="M202" s="96">
        <f>INDEX('Pace of change parameters'!$E$20:$I$20,1,$B$6)</f>
        <v>1.5057753685842057E-2</v>
      </c>
      <c r="N202" s="107">
        <f>IF(INDEX('Pace of change parameters'!$E$28:$I$28,1,$B$6)=1,(1+L202)*D202,D202)</f>
        <v>698461.16738747782</v>
      </c>
      <c r="O202" s="93">
        <f>IF(K202&lt;INDEX('Pace of change parameters'!$E$16:$I$16,1,$B$6),1,IF(K202&gt;INDEX('Pace of change parameters'!$E$17:$I$17,1,$B$6),0,(K202-INDEX('Pace of change parameters'!$E$17:$I$17,1,$B$6))/(INDEX('Pace of change parameters'!$E$16:$I$16,1,$B$6)-INDEX('Pace of change parameters'!$E$17:$I$17,1,$B$6))))</f>
        <v>1</v>
      </c>
      <c r="P202" s="56">
        <v>3.8742231879566935E-2</v>
      </c>
      <c r="Q202" s="56">
        <v>3.1795250881303971E-2</v>
      </c>
      <c r="R202" s="9">
        <f>IF(INDEX('Pace of change parameters'!$E$29:$I$29,1,$B$6)=1,D202*(1+P202),D202)</f>
        <v>709978.23800522019</v>
      </c>
      <c r="S202" s="102">
        <f>IF(P202&lt;INDEX('Pace of change parameters'!$E$22:$I$22,1,$B$6),INDEX('Pace of change parameters'!$E$22:$I$22,1,$B$6),P202)</f>
        <v>3.8742231879566935E-2</v>
      </c>
      <c r="T202" s="131">
        <v>3.1795250881303971E-2</v>
      </c>
      <c r="U202" s="116">
        <f t="shared" si="28"/>
        <v>709978.23800522019</v>
      </c>
      <c r="V202" s="130">
        <f>IF(J202&gt;INDEX('Pace of change parameters'!$E$24:$I$24,1,$B$6),0,IF(J202&lt;INDEX('Pace of change parameters'!$E$23:$I$23,1,$B$6),1,(J202-INDEX('Pace of change parameters'!$E$24:$I$24,1,$B$6))/(INDEX('Pace of change parameters'!$E$23:$I$23,1,$B$6)-INDEX('Pace of change parameters'!$E$24:$I$24,1,$B$6))))</f>
        <v>1</v>
      </c>
      <c r="W202" s="131">
        <f>MIN(S202, S202+(INDEX('Pace of change parameters'!$E$25:$I$25,1,$B$6)-S202)*(1-V202))</f>
        <v>3.8742231879566935E-2</v>
      </c>
      <c r="X202" s="131">
        <v>3.1795250881303971E-2</v>
      </c>
      <c r="Y202" s="107">
        <f t="shared" si="29"/>
        <v>709978.23800522019</v>
      </c>
      <c r="Z202" s="96">
        <v>0</v>
      </c>
      <c r="AA202" s="98">
        <f t="shared" ref="AA202:AA217" si="31">(1+Z202)*AJ202</f>
        <v>745974.2732360817</v>
      </c>
      <c r="AB202" s="98">
        <f>IF(INDEX('Pace of change parameters'!$E$27:$I$27,1,$B$6)=1,MAX(AA202,Y202),Y202)</f>
        <v>709978.23800522019</v>
      </c>
      <c r="AC202" s="96">
        <f t="shared" si="30"/>
        <v>3.8742231879566935E-2</v>
      </c>
      <c r="AD202" s="142">
        <v>3.1795250881303971E-2</v>
      </c>
      <c r="AE202" s="55">
        <f>IF(ROUND(AB202,0)/D202 &gt; (1+'Pace of change parameters'!$I$25), ROUND(AB202,0), ROUNDUP(AB202,0))</f>
        <v>709978</v>
      </c>
      <c r="AF202" s="55">
        <v>1243.7871901163107</v>
      </c>
      <c r="AG202" s="16">
        <f t="shared" si="26"/>
        <v>3.874188366315634E-2</v>
      </c>
      <c r="AH202" s="16">
        <f t="shared" si="26"/>
        <v>3.179490499372184E-2</v>
      </c>
      <c r="AI202" s="55"/>
      <c r="AJ202" s="55">
        <v>745974.2732360817</v>
      </c>
      <c r="AK202" s="55">
        <v>1306.8478814940224</v>
      </c>
      <c r="AL202" s="16">
        <f t="shared" si="27"/>
        <v>-4.8254041094376698E-2</v>
      </c>
      <c r="AM202" s="57">
        <f t="shared" si="27"/>
        <v>-4.8254041094376698E-2</v>
      </c>
      <c r="AN202" s="10"/>
    </row>
    <row r="203" spans="1:40" x14ac:dyDescent="0.2">
      <c r="A203" s="188" t="s">
        <v>453</v>
      </c>
      <c r="B203" s="188" t="s">
        <v>454</v>
      </c>
      <c r="D203" s="67">
        <v>585306</v>
      </c>
      <c r="E203" s="72">
        <v>1181.8415805842512</v>
      </c>
      <c r="F203" s="54"/>
      <c r="G203" s="87">
        <v>599011.00489803252</v>
      </c>
      <c r="H203" s="80">
        <v>1197.9363036217685</v>
      </c>
      <c r="I203" s="89"/>
      <c r="J203" s="102">
        <f t="shared" si="25"/>
        <v>-2.2879387500344017E-2</v>
      </c>
      <c r="K203" s="125">
        <f t="shared" si="25"/>
        <v>-1.3435374642923326E-2</v>
      </c>
      <c r="L203" s="102">
        <v>2.4868434531382988E-2</v>
      </c>
      <c r="M203" s="96">
        <f>INDEX('Pace of change parameters'!$E$20:$I$20,1,$B$6)</f>
        <v>1.5057753685842057E-2</v>
      </c>
      <c r="N203" s="107">
        <f>IF(INDEX('Pace of change parameters'!$E$28:$I$28,1,$B$6)=1,(1+L203)*D203,D203)</f>
        <v>599861.6439418256</v>
      </c>
      <c r="O203" s="93">
        <f>IF(K203&lt;INDEX('Pace of change parameters'!$E$16:$I$16,1,$B$6),1,IF(K203&gt;INDEX('Pace of change parameters'!$E$17:$I$17,1,$B$6),0,(K203-INDEX('Pace of change parameters'!$E$17:$I$17,1,$B$6))/(INDEX('Pace of change parameters'!$E$16:$I$16,1,$B$6)-INDEX('Pace of change parameters'!$E$17:$I$17,1,$B$6))))</f>
        <v>0</v>
      </c>
      <c r="P203" s="56">
        <v>2.4868434531382988E-2</v>
      </c>
      <c r="Q203" s="56">
        <v>1.5057753685842057E-2</v>
      </c>
      <c r="R203" s="9">
        <f>IF(INDEX('Pace of change parameters'!$E$29:$I$29,1,$B$6)=1,D203*(1+P203),D203)</f>
        <v>599861.6439418256</v>
      </c>
      <c r="S203" s="102">
        <f>IF(P203&lt;INDEX('Pace of change parameters'!$E$22:$I$22,1,$B$6),INDEX('Pace of change parameters'!$E$22:$I$22,1,$B$6),P203)</f>
        <v>3.6600638350738075E-2</v>
      </c>
      <c r="T203" s="131">
        <v>2.6677649521646751E-2</v>
      </c>
      <c r="U203" s="116">
        <f t="shared" si="28"/>
        <v>606728.5732305171</v>
      </c>
      <c r="V203" s="130">
        <f>IF(J203&gt;INDEX('Pace of change parameters'!$E$24:$I$24,1,$B$6),0,IF(J203&lt;INDEX('Pace of change parameters'!$E$23:$I$23,1,$B$6),1,(J203-INDEX('Pace of change parameters'!$E$24:$I$24,1,$B$6))/(INDEX('Pace of change parameters'!$E$23:$I$23,1,$B$6)-INDEX('Pace of change parameters'!$E$24:$I$24,1,$B$6))))</f>
        <v>1</v>
      </c>
      <c r="W203" s="131">
        <f>MIN(S203, S203+(INDEX('Pace of change parameters'!$E$25:$I$25,1,$B$6)-S203)*(1-V203))</f>
        <v>3.6600638350738075E-2</v>
      </c>
      <c r="X203" s="131">
        <v>2.6677649521646751E-2</v>
      </c>
      <c r="Y203" s="107">
        <f t="shared" si="29"/>
        <v>606728.5732305171</v>
      </c>
      <c r="Z203" s="96">
        <v>0</v>
      </c>
      <c r="AA203" s="98">
        <f t="shared" si="31"/>
        <v>622151.48769004561</v>
      </c>
      <c r="AB203" s="98">
        <f>IF(INDEX('Pace of change parameters'!$E$27:$I$27,1,$B$6)=1,MAX(AA203,Y203),Y203)</f>
        <v>606728.5732305171</v>
      </c>
      <c r="AC203" s="96">
        <f t="shared" si="30"/>
        <v>3.6600638350738013E-2</v>
      </c>
      <c r="AD203" s="142">
        <v>2.6677649521646751E-2</v>
      </c>
      <c r="AE203" s="55">
        <f>IF(ROUND(AB203,0)/D203 &gt; (1+'Pace of change parameters'!$I$25), ROUND(AB203,0), ROUNDUP(AB203,0))</f>
        <v>606729</v>
      </c>
      <c r="AF203" s="55">
        <v>1213.3711895390909</v>
      </c>
      <c r="AG203" s="16">
        <f t="shared" si="26"/>
        <v>3.6601367489825787E-2</v>
      </c>
      <c r="AH203" s="16">
        <f t="shared" si="26"/>
        <v>2.6678371680959767E-2</v>
      </c>
      <c r="AI203" s="55"/>
      <c r="AJ203" s="55">
        <v>622151.48769004561</v>
      </c>
      <c r="AK203" s="55">
        <v>1244.2139582778896</v>
      </c>
      <c r="AL203" s="16">
        <f t="shared" si="27"/>
        <v>-2.4788958951632467E-2</v>
      </c>
      <c r="AM203" s="57">
        <f t="shared" si="27"/>
        <v>-2.4788958951632356E-2</v>
      </c>
      <c r="AN203" s="10"/>
    </row>
    <row r="204" spans="1:40" x14ac:dyDescent="0.2">
      <c r="A204" s="188" t="s">
        <v>455</v>
      </c>
      <c r="B204" s="188" t="s">
        <v>456</v>
      </c>
      <c r="D204" s="67">
        <v>177436</v>
      </c>
      <c r="E204" s="72">
        <v>1128.8425069655266</v>
      </c>
      <c r="F204" s="54"/>
      <c r="G204" s="87">
        <v>182785.05879828366</v>
      </c>
      <c r="H204" s="80">
        <v>1153.8417246982021</v>
      </c>
      <c r="I204" s="89"/>
      <c r="J204" s="102">
        <f t="shared" si="25"/>
        <v>-2.9264201535130541E-2</v>
      </c>
      <c r="K204" s="125">
        <f t="shared" si="25"/>
        <v>-2.1666071868924996E-2</v>
      </c>
      <c r="L204" s="102">
        <v>2.3002799540119856E-2</v>
      </c>
      <c r="M204" s="96">
        <f>INDEX('Pace of change parameters'!$E$20:$I$20,1,$B$6)</f>
        <v>1.5057753685842057E-2</v>
      </c>
      <c r="N204" s="107">
        <f>IF(INDEX('Pace of change parameters'!$E$28:$I$28,1,$B$6)=1,(1+L204)*D204,D204)</f>
        <v>181517.52473920071</v>
      </c>
      <c r="O204" s="93">
        <f>IF(K204&lt;INDEX('Pace of change parameters'!$E$16:$I$16,1,$B$6),1,IF(K204&gt;INDEX('Pace of change parameters'!$E$17:$I$17,1,$B$6),0,(K204-INDEX('Pace of change parameters'!$E$17:$I$17,1,$B$6))/(INDEX('Pace of change parameters'!$E$16:$I$16,1,$B$6)-INDEX('Pace of change parameters'!$E$17:$I$17,1,$B$6))))</f>
        <v>0</v>
      </c>
      <c r="P204" s="56">
        <v>2.3002799540119856E-2</v>
      </c>
      <c r="Q204" s="56">
        <v>1.5057753685842057E-2</v>
      </c>
      <c r="R204" s="9">
        <f>IF(INDEX('Pace of change parameters'!$E$29:$I$29,1,$B$6)=1,D204*(1+P204),D204)</f>
        <v>181517.52473920071</v>
      </c>
      <c r="S204" s="102">
        <f>IF(P204&lt;INDEX('Pace of change parameters'!$E$22:$I$22,1,$B$6),INDEX('Pace of change parameters'!$E$22:$I$22,1,$B$6),P204)</f>
        <v>3.6600638350738075E-2</v>
      </c>
      <c r="T204" s="131">
        <v>2.8549986282168316E-2</v>
      </c>
      <c r="U204" s="116">
        <f t="shared" si="28"/>
        <v>183930.27086640155</v>
      </c>
      <c r="V204" s="130">
        <f>IF(J204&gt;INDEX('Pace of change parameters'!$E$24:$I$24,1,$B$6),0,IF(J204&lt;INDEX('Pace of change parameters'!$E$23:$I$23,1,$B$6),1,(J204-INDEX('Pace of change parameters'!$E$24:$I$24,1,$B$6))/(INDEX('Pace of change parameters'!$E$23:$I$23,1,$B$6)-INDEX('Pace of change parameters'!$E$24:$I$24,1,$B$6))))</f>
        <v>1</v>
      </c>
      <c r="W204" s="131">
        <f>MIN(S204, S204+(INDEX('Pace of change parameters'!$E$25:$I$25,1,$B$6)-S204)*(1-V204))</f>
        <v>3.6600638350738075E-2</v>
      </c>
      <c r="X204" s="131">
        <v>2.8549986282168316E-2</v>
      </c>
      <c r="Y204" s="107">
        <f t="shared" si="29"/>
        <v>183930.27086640155</v>
      </c>
      <c r="Z204" s="96">
        <v>0</v>
      </c>
      <c r="AA204" s="98">
        <f t="shared" si="31"/>
        <v>189846.25545940141</v>
      </c>
      <c r="AB204" s="98">
        <f>IF(INDEX('Pace of change parameters'!$E$27:$I$27,1,$B$6)=1,MAX(AA204,Y204),Y204)</f>
        <v>183930.27086640155</v>
      </c>
      <c r="AC204" s="96">
        <f t="shared" si="30"/>
        <v>3.6600638350738013E-2</v>
      </c>
      <c r="AD204" s="142">
        <v>2.8549986282168316E-2</v>
      </c>
      <c r="AE204" s="55">
        <f>IF(ROUND(AB204,0)/D204 &gt; (1+'Pace of change parameters'!$I$25), ROUND(AB204,0), ROUNDUP(AB204,0))</f>
        <v>183930</v>
      </c>
      <c r="AF204" s="55">
        <v>1161.0692351935995</v>
      </c>
      <c r="AG204" s="16">
        <f t="shared" si="26"/>
        <v>3.6599111792420924E-2</v>
      </c>
      <c r="AH204" s="16">
        <f t="shared" si="26"/>
        <v>2.8548471579709078E-2</v>
      </c>
      <c r="AI204" s="55"/>
      <c r="AJ204" s="55">
        <v>189846.25545940141</v>
      </c>
      <c r="AK204" s="55">
        <v>1198.4159551493281</v>
      </c>
      <c r="AL204" s="16">
        <f t="shared" si="27"/>
        <v>-3.1163403487126429E-2</v>
      </c>
      <c r="AM204" s="57">
        <f t="shared" si="27"/>
        <v>-3.1163403487126429E-2</v>
      </c>
      <c r="AN204" s="10"/>
    </row>
    <row r="205" spans="1:40" x14ac:dyDescent="0.2">
      <c r="A205" s="188" t="s">
        <v>457</v>
      </c>
      <c r="B205" s="188" t="s">
        <v>458</v>
      </c>
      <c r="D205" s="67">
        <v>180158</v>
      </c>
      <c r="E205" s="72">
        <v>1087.1909530343744</v>
      </c>
      <c r="F205" s="54"/>
      <c r="G205" s="87">
        <v>180705.23864459066</v>
      </c>
      <c r="H205" s="80">
        <v>1081.2375048195381</v>
      </c>
      <c r="I205" s="89"/>
      <c r="J205" s="102">
        <f t="shared" si="25"/>
        <v>-3.0283496410802302E-3</v>
      </c>
      <c r="K205" s="125">
        <f t="shared" si="25"/>
        <v>5.5061429041254328E-3</v>
      </c>
      <c r="L205" s="102">
        <v>2.374707080801497E-2</v>
      </c>
      <c r="M205" s="96">
        <f>INDEX('Pace of change parameters'!$E$20:$I$20,1,$B$6)</f>
        <v>1.5057753685842057E-2</v>
      </c>
      <c r="N205" s="107">
        <f>IF(INDEX('Pace of change parameters'!$E$28:$I$28,1,$B$6)=1,(1+L205)*D205,D205)</f>
        <v>184436.22478263036</v>
      </c>
      <c r="O205" s="93">
        <f>IF(K205&lt;INDEX('Pace of change parameters'!$E$16:$I$16,1,$B$6),1,IF(K205&gt;INDEX('Pace of change parameters'!$E$17:$I$17,1,$B$6),0,(K205-INDEX('Pace of change parameters'!$E$17:$I$17,1,$B$6))/(INDEX('Pace of change parameters'!$E$16:$I$16,1,$B$6)-INDEX('Pace of change parameters'!$E$17:$I$17,1,$B$6))))</f>
        <v>0</v>
      </c>
      <c r="P205" s="56">
        <v>2.374707080801497E-2</v>
      </c>
      <c r="Q205" s="56">
        <v>1.5057753685842057E-2</v>
      </c>
      <c r="R205" s="9">
        <f>IF(INDEX('Pace of change parameters'!$E$29:$I$29,1,$B$6)=1,D205*(1+P205),D205)</f>
        <v>184436.22478263036</v>
      </c>
      <c r="S205" s="102">
        <f>IF(P205&lt;INDEX('Pace of change parameters'!$E$22:$I$22,1,$B$6),INDEX('Pace of change parameters'!$E$22:$I$22,1,$B$6),P205)</f>
        <v>3.6600638350738075E-2</v>
      </c>
      <c r="T205" s="131">
        <v>2.7802223261191417E-2</v>
      </c>
      <c r="U205" s="116">
        <f t="shared" si="28"/>
        <v>186751.89780399227</v>
      </c>
      <c r="V205" s="130">
        <f>IF(J205&gt;INDEX('Pace of change parameters'!$E$24:$I$24,1,$B$6),0,IF(J205&lt;INDEX('Pace of change parameters'!$E$23:$I$23,1,$B$6),1,(J205-INDEX('Pace of change parameters'!$E$24:$I$24,1,$B$6))/(INDEX('Pace of change parameters'!$E$23:$I$23,1,$B$6)-INDEX('Pace of change parameters'!$E$24:$I$24,1,$B$6))))</f>
        <v>1</v>
      </c>
      <c r="W205" s="131">
        <f>MIN(S205, S205+(INDEX('Pace of change parameters'!$E$25:$I$25,1,$B$6)-S205)*(1-V205))</f>
        <v>3.6600638350738075E-2</v>
      </c>
      <c r="X205" s="131">
        <v>2.7802223261191417E-2</v>
      </c>
      <c r="Y205" s="107">
        <f t="shared" si="29"/>
        <v>186751.89780399227</v>
      </c>
      <c r="Z205" s="96">
        <v>0</v>
      </c>
      <c r="AA205" s="98">
        <f t="shared" si="31"/>
        <v>187686.08946550934</v>
      </c>
      <c r="AB205" s="98">
        <f>IF(INDEX('Pace of change parameters'!$E$27:$I$27,1,$B$6)=1,MAX(AA205,Y205),Y205)</f>
        <v>186751.89780399227</v>
      </c>
      <c r="AC205" s="96">
        <f t="shared" si="30"/>
        <v>3.6600638350738013E-2</v>
      </c>
      <c r="AD205" s="142">
        <v>2.7802223261191417E-2</v>
      </c>
      <c r="AE205" s="55">
        <f>IF(ROUND(AB205,0)/D205 &gt; (1+'Pace of change parameters'!$I$25), ROUND(AB205,0), ROUNDUP(AB205,0))</f>
        <v>186752</v>
      </c>
      <c r="AF205" s="55">
        <v>1117.4178901210448</v>
      </c>
      <c r="AG205" s="16">
        <f t="shared" si="26"/>
        <v>3.6601205608410403E-2</v>
      </c>
      <c r="AH205" s="16">
        <f t="shared" si="26"/>
        <v>2.7802785704117872E-2</v>
      </c>
      <c r="AI205" s="55"/>
      <c r="AJ205" s="55">
        <v>187686.08946550934</v>
      </c>
      <c r="AK205" s="55">
        <v>1123.0069509061168</v>
      </c>
      <c r="AL205" s="16">
        <f t="shared" si="27"/>
        <v>-4.9768710519220161E-3</v>
      </c>
      <c r="AM205" s="57">
        <f t="shared" si="27"/>
        <v>-4.9768710519221271E-3</v>
      </c>
      <c r="AN205" s="10"/>
    </row>
    <row r="206" spans="1:40" x14ac:dyDescent="0.2">
      <c r="A206" s="188" t="s">
        <v>459</v>
      </c>
      <c r="B206" s="188" t="s">
        <v>460</v>
      </c>
      <c r="D206" s="67">
        <v>237220</v>
      </c>
      <c r="E206" s="72">
        <v>1145.6237225035372</v>
      </c>
      <c r="F206" s="54"/>
      <c r="G206" s="87">
        <v>242443.55077927883</v>
      </c>
      <c r="H206" s="80">
        <v>1166.6190628404172</v>
      </c>
      <c r="I206" s="89"/>
      <c r="J206" s="102">
        <f t="shared" si="25"/>
        <v>-2.1545430936351639E-2</v>
      </c>
      <c r="K206" s="125">
        <f t="shared" si="25"/>
        <v>-1.7996740329068284E-2</v>
      </c>
      <c r="L206" s="102">
        <v>1.8739197904352967E-2</v>
      </c>
      <c r="M206" s="96">
        <f>INDEX('Pace of change parameters'!$E$20:$I$20,1,$B$6)</f>
        <v>1.5057753685842057E-2</v>
      </c>
      <c r="N206" s="107">
        <f>IF(INDEX('Pace of change parameters'!$E$28:$I$28,1,$B$6)=1,(1+L206)*D206,D206)</f>
        <v>241665.31252687061</v>
      </c>
      <c r="O206" s="93">
        <f>IF(K206&lt;INDEX('Pace of change parameters'!$E$16:$I$16,1,$B$6),1,IF(K206&gt;INDEX('Pace of change parameters'!$E$17:$I$17,1,$B$6),0,(K206-INDEX('Pace of change parameters'!$E$17:$I$17,1,$B$6))/(INDEX('Pace of change parameters'!$E$16:$I$16,1,$B$6)-INDEX('Pace of change parameters'!$E$17:$I$17,1,$B$6))))</f>
        <v>0</v>
      </c>
      <c r="P206" s="56">
        <v>1.8739197904352967E-2</v>
      </c>
      <c r="Q206" s="56">
        <v>1.5057753685842057E-2</v>
      </c>
      <c r="R206" s="9">
        <f>IF(INDEX('Pace of change parameters'!$E$29:$I$29,1,$B$6)=1,D206*(1+P206),D206)</f>
        <v>241665.31252687061</v>
      </c>
      <c r="S206" s="102">
        <f>IF(P206&lt;INDEX('Pace of change parameters'!$E$22:$I$22,1,$B$6),INDEX('Pace of change parameters'!$E$22:$I$22,1,$B$6),P206)</f>
        <v>3.6600638350738075E-2</v>
      </c>
      <c r="T206" s="131">
        <v>3.2854647782385227E-2</v>
      </c>
      <c r="U206" s="116">
        <f t="shared" si="28"/>
        <v>245902.40342956208</v>
      </c>
      <c r="V206" s="130">
        <f>IF(J206&gt;INDEX('Pace of change parameters'!$E$24:$I$24,1,$B$6),0,IF(J206&lt;INDEX('Pace of change parameters'!$E$23:$I$23,1,$B$6),1,(J206-INDEX('Pace of change parameters'!$E$24:$I$24,1,$B$6))/(INDEX('Pace of change parameters'!$E$23:$I$23,1,$B$6)-INDEX('Pace of change parameters'!$E$24:$I$24,1,$B$6))))</f>
        <v>1</v>
      </c>
      <c r="W206" s="131">
        <f>MIN(S206, S206+(INDEX('Pace of change parameters'!$E$25:$I$25,1,$B$6)-S206)*(1-V206))</f>
        <v>3.6600638350738075E-2</v>
      </c>
      <c r="X206" s="131">
        <v>3.2854647782385227E-2</v>
      </c>
      <c r="Y206" s="107">
        <f t="shared" si="29"/>
        <v>245902.40342956208</v>
      </c>
      <c r="Z206" s="96">
        <v>0</v>
      </c>
      <c r="AA206" s="98">
        <f t="shared" si="31"/>
        <v>251809.42347438473</v>
      </c>
      <c r="AB206" s="98">
        <f>IF(INDEX('Pace of change parameters'!$E$27:$I$27,1,$B$6)=1,MAX(AA206,Y206),Y206)</f>
        <v>245902.40342956208</v>
      </c>
      <c r="AC206" s="96">
        <f t="shared" si="30"/>
        <v>3.6600638350738013E-2</v>
      </c>
      <c r="AD206" s="142">
        <v>3.2854647782385227E-2</v>
      </c>
      <c r="AE206" s="55">
        <f>IF(ROUND(AB206,0)/D206 &gt; (1+'Pace of change parameters'!$I$25), ROUND(AB206,0), ROUNDUP(AB206,0))</f>
        <v>245902</v>
      </c>
      <c r="AF206" s="55">
        <v>1183.2608451266044</v>
      </c>
      <c r="AG206" s="16">
        <f t="shared" si="26"/>
        <v>3.6598937694966693E-2</v>
      </c>
      <c r="AH206" s="16">
        <f t="shared" si="26"/>
        <v>3.2852953272317631E-2</v>
      </c>
      <c r="AI206" s="55"/>
      <c r="AJ206" s="55">
        <v>251809.42347438473</v>
      </c>
      <c r="AK206" s="55">
        <v>1211.6868965325352</v>
      </c>
      <c r="AL206" s="16">
        <f t="shared" si="27"/>
        <v>-2.3459898334526219E-2</v>
      </c>
      <c r="AM206" s="57">
        <f t="shared" si="27"/>
        <v>-2.3459898334526219E-2</v>
      </c>
      <c r="AN206" s="10"/>
    </row>
    <row r="207" spans="1:40" x14ac:dyDescent="0.2">
      <c r="A207" s="188" t="s">
        <v>461</v>
      </c>
      <c r="B207" s="188" t="s">
        <v>462</v>
      </c>
      <c r="D207" s="67">
        <v>597361</v>
      </c>
      <c r="E207" s="72">
        <v>1176.6744757568426</v>
      </c>
      <c r="F207" s="54"/>
      <c r="G207" s="87">
        <v>595110.87676054426</v>
      </c>
      <c r="H207" s="80">
        <v>1162.5584157073665</v>
      </c>
      <c r="I207" s="89"/>
      <c r="J207" s="102">
        <f t="shared" si="25"/>
        <v>3.7810151474699794E-3</v>
      </c>
      <c r="K207" s="125">
        <f t="shared" si="25"/>
        <v>1.2142237206108186E-2</v>
      </c>
      <c r="L207" s="102">
        <v>2.3512907900592017E-2</v>
      </c>
      <c r="M207" s="96">
        <f>INDEX('Pace of change parameters'!$E$20:$I$20,1,$B$6)</f>
        <v>1.5057753685842057E-2</v>
      </c>
      <c r="N207" s="107">
        <f>IF(INDEX('Pace of change parameters'!$E$28:$I$28,1,$B$6)=1,(1+L207)*D207,D207)</f>
        <v>611406.69417640555</v>
      </c>
      <c r="O207" s="93">
        <f>IF(K207&lt;INDEX('Pace of change parameters'!$E$16:$I$16,1,$B$6),1,IF(K207&gt;INDEX('Pace of change parameters'!$E$17:$I$17,1,$B$6),0,(K207-INDEX('Pace of change parameters'!$E$17:$I$17,1,$B$6))/(INDEX('Pace of change parameters'!$E$16:$I$16,1,$B$6)-INDEX('Pace of change parameters'!$E$17:$I$17,1,$B$6))))</f>
        <v>0</v>
      </c>
      <c r="P207" s="56">
        <v>2.3512907900592017E-2</v>
      </c>
      <c r="Q207" s="56">
        <v>1.5057753685842057E-2</v>
      </c>
      <c r="R207" s="9">
        <f>IF(INDEX('Pace of change parameters'!$E$29:$I$29,1,$B$6)=1,D207*(1+P207),D207)</f>
        <v>611406.69417640555</v>
      </c>
      <c r="S207" s="102">
        <f>IF(P207&lt;INDEX('Pace of change parameters'!$E$22:$I$22,1,$B$6),INDEX('Pace of change parameters'!$E$22:$I$22,1,$B$6),P207)</f>
        <v>3.6600638350738075E-2</v>
      </c>
      <c r="T207" s="131">
        <v>2.8037367493371379E-2</v>
      </c>
      <c r="U207" s="116">
        <f t="shared" si="28"/>
        <v>619224.79392583517</v>
      </c>
      <c r="V207" s="130">
        <f>IF(J207&gt;INDEX('Pace of change parameters'!$E$24:$I$24,1,$B$6),0,IF(J207&lt;INDEX('Pace of change parameters'!$E$23:$I$23,1,$B$6),1,(J207-INDEX('Pace of change parameters'!$E$24:$I$24,1,$B$6))/(INDEX('Pace of change parameters'!$E$23:$I$23,1,$B$6)-INDEX('Pace of change parameters'!$E$24:$I$24,1,$B$6))))</f>
        <v>1</v>
      </c>
      <c r="W207" s="131">
        <f>MIN(S207, S207+(INDEX('Pace of change parameters'!$E$25:$I$25,1,$B$6)-S207)*(1-V207))</f>
        <v>3.6600638350738075E-2</v>
      </c>
      <c r="X207" s="131">
        <v>2.8037367493371379E-2</v>
      </c>
      <c r="Y207" s="107">
        <f t="shared" si="29"/>
        <v>619224.79392583517</v>
      </c>
      <c r="Z207" s="96">
        <v>0</v>
      </c>
      <c r="AA207" s="98">
        <f t="shared" si="31"/>
        <v>618100.69312520593</v>
      </c>
      <c r="AB207" s="98">
        <f>IF(INDEX('Pace of change parameters'!$E$27:$I$27,1,$B$6)=1,MAX(AA207,Y207),Y207)</f>
        <v>619224.79392583517</v>
      </c>
      <c r="AC207" s="96">
        <f t="shared" si="30"/>
        <v>3.6600638350738013E-2</v>
      </c>
      <c r="AD207" s="142">
        <v>2.8037367493371379E-2</v>
      </c>
      <c r="AE207" s="55">
        <f>IF(ROUND(AB207,0)/D207 &gt; (1+'Pace of change parameters'!$I$25), ROUND(AB207,0), ROUNDUP(AB207,0))</f>
        <v>619225</v>
      </c>
      <c r="AF207" s="55">
        <v>1209.6657330228152</v>
      </c>
      <c r="AG207" s="16">
        <f t="shared" si="26"/>
        <v>3.6600983324991176E-2</v>
      </c>
      <c r="AH207" s="16">
        <f t="shared" si="26"/>
        <v>2.803770961782126E-2</v>
      </c>
      <c r="AI207" s="55"/>
      <c r="AJ207" s="55">
        <v>618100.69312520593</v>
      </c>
      <c r="AK207" s="55">
        <v>1207.4693819390566</v>
      </c>
      <c r="AL207" s="16">
        <f t="shared" si="27"/>
        <v>1.8189704158224629E-3</v>
      </c>
      <c r="AM207" s="57">
        <f t="shared" si="27"/>
        <v>1.8189704158224629E-3</v>
      </c>
      <c r="AN207" s="10"/>
    </row>
    <row r="208" spans="1:40" x14ac:dyDescent="0.2">
      <c r="A208" s="188" t="s">
        <v>463</v>
      </c>
      <c r="B208" s="188" t="s">
        <v>464</v>
      </c>
      <c r="D208" s="67">
        <v>1069820</v>
      </c>
      <c r="E208" s="72">
        <v>1327.9632498414351</v>
      </c>
      <c r="F208" s="54"/>
      <c r="G208" s="87">
        <v>1075231.5865245722</v>
      </c>
      <c r="H208" s="80">
        <v>1326.7652322540357</v>
      </c>
      <c r="I208" s="89"/>
      <c r="J208" s="102">
        <f t="shared" si="25"/>
        <v>-5.0329497313819083E-3</v>
      </c>
      <c r="K208" s="125">
        <f t="shared" si="25"/>
        <v>9.0296124610089734E-4</v>
      </c>
      <c r="L208" s="102">
        <v>2.1113524539013495E-2</v>
      </c>
      <c r="M208" s="96">
        <f>INDEX('Pace of change parameters'!$E$20:$I$20,1,$B$6)</f>
        <v>1.5057753685842057E-2</v>
      </c>
      <c r="N208" s="107">
        <f>IF(INDEX('Pace of change parameters'!$E$28:$I$28,1,$B$6)=1,(1+L208)*D208,D208)</f>
        <v>1092407.6708223275</v>
      </c>
      <c r="O208" s="93">
        <f>IF(K208&lt;INDEX('Pace of change parameters'!$E$16:$I$16,1,$B$6),1,IF(K208&gt;INDEX('Pace of change parameters'!$E$17:$I$17,1,$B$6),0,(K208-INDEX('Pace of change parameters'!$E$17:$I$17,1,$B$6))/(INDEX('Pace of change parameters'!$E$16:$I$16,1,$B$6)-INDEX('Pace of change parameters'!$E$17:$I$17,1,$B$6))))</f>
        <v>0</v>
      </c>
      <c r="P208" s="56">
        <v>2.1113524539013495E-2</v>
      </c>
      <c r="Q208" s="56">
        <v>1.5057753685842057E-2</v>
      </c>
      <c r="R208" s="9">
        <f>IF(INDEX('Pace of change parameters'!$E$29:$I$29,1,$B$6)=1,D208*(1+P208),D208)</f>
        <v>1092407.6708223275</v>
      </c>
      <c r="S208" s="102">
        <f>IF(P208&lt;INDEX('Pace of change parameters'!$E$22:$I$22,1,$B$6),INDEX('Pace of change parameters'!$E$22:$I$22,1,$B$6),P208)</f>
        <v>3.6600638350738075E-2</v>
      </c>
      <c r="T208" s="131">
        <v>3.0453020303139011E-2</v>
      </c>
      <c r="U208" s="116">
        <f t="shared" si="28"/>
        <v>1108976.0949203866</v>
      </c>
      <c r="V208" s="130">
        <f>IF(J208&gt;INDEX('Pace of change parameters'!$E$24:$I$24,1,$B$6),0,IF(J208&lt;INDEX('Pace of change parameters'!$E$23:$I$23,1,$B$6),1,(J208-INDEX('Pace of change parameters'!$E$24:$I$24,1,$B$6))/(INDEX('Pace of change parameters'!$E$23:$I$23,1,$B$6)-INDEX('Pace of change parameters'!$E$24:$I$24,1,$B$6))))</f>
        <v>1</v>
      </c>
      <c r="W208" s="131">
        <f>MIN(S208, S208+(INDEX('Pace of change parameters'!$E$25:$I$25,1,$B$6)-S208)*(1-V208))</f>
        <v>3.6600638350738075E-2</v>
      </c>
      <c r="X208" s="131">
        <v>3.0453020303139011E-2</v>
      </c>
      <c r="Y208" s="107">
        <f t="shared" si="29"/>
        <v>1108976.0949203866</v>
      </c>
      <c r="Z208" s="96">
        <v>0</v>
      </c>
      <c r="AA208" s="98">
        <f t="shared" si="31"/>
        <v>1116769.0170925402</v>
      </c>
      <c r="AB208" s="98">
        <f>IF(INDEX('Pace of change parameters'!$E$27:$I$27,1,$B$6)=1,MAX(AA208,Y208),Y208)</f>
        <v>1108976.0949203866</v>
      </c>
      <c r="AC208" s="96">
        <f t="shared" si="30"/>
        <v>3.6600638350738013E-2</v>
      </c>
      <c r="AD208" s="142">
        <v>3.0453020303139011E-2</v>
      </c>
      <c r="AE208" s="55">
        <f>IF(ROUND(AB208,0)/D208 &gt; (1+'Pace of change parameters'!$I$25), ROUND(AB208,0), ROUNDUP(AB208,0))</f>
        <v>1108976</v>
      </c>
      <c r="AF208" s="55">
        <v>1368.4036245251496</v>
      </c>
      <c r="AG208" s="16">
        <f t="shared" si="26"/>
        <v>3.6600549625170675E-2</v>
      </c>
      <c r="AH208" s="16">
        <f t="shared" si="26"/>
        <v>3.0452932103763652E-2</v>
      </c>
      <c r="AI208" s="55"/>
      <c r="AJ208" s="55">
        <v>1116769.0170925402</v>
      </c>
      <c r="AK208" s="55">
        <v>1378.0196963205883</v>
      </c>
      <c r="AL208" s="16">
        <f t="shared" si="27"/>
        <v>-6.9781816770212446E-3</v>
      </c>
      <c r="AM208" s="57">
        <f t="shared" si="27"/>
        <v>-6.9781816770212446E-3</v>
      </c>
      <c r="AN208" s="10"/>
    </row>
    <row r="209" spans="1:40" x14ac:dyDescent="0.2">
      <c r="A209" s="188" t="s">
        <v>465</v>
      </c>
      <c r="B209" s="188" t="s">
        <v>466</v>
      </c>
      <c r="D209" s="67">
        <v>775393</v>
      </c>
      <c r="E209" s="72">
        <v>1187.6178165156243</v>
      </c>
      <c r="F209" s="54"/>
      <c r="G209" s="87">
        <v>789437.80849611911</v>
      </c>
      <c r="H209" s="80">
        <v>1201.128950995959</v>
      </c>
      <c r="I209" s="89"/>
      <c r="J209" s="102">
        <f t="shared" si="25"/>
        <v>-1.7790899225962442E-2</v>
      </c>
      <c r="K209" s="125">
        <f t="shared" si="25"/>
        <v>-1.1248696044776407E-2</v>
      </c>
      <c r="L209" s="102">
        <v>2.1818751990600127E-2</v>
      </c>
      <c r="M209" s="96">
        <f>INDEX('Pace of change parameters'!$E$20:$I$20,1,$B$6)</f>
        <v>1.5057753685842057E-2</v>
      </c>
      <c r="N209" s="107">
        <f>IF(INDEX('Pace of change parameters'!$E$28:$I$28,1,$B$6)=1,(1+L209)*D209,D209)</f>
        <v>792311.10756224743</v>
      </c>
      <c r="O209" s="93">
        <f>IF(K209&lt;INDEX('Pace of change parameters'!$E$16:$I$16,1,$B$6),1,IF(K209&gt;INDEX('Pace of change parameters'!$E$17:$I$17,1,$B$6),0,(K209-INDEX('Pace of change parameters'!$E$17:$I$17,1,$B$6))/(INDEX('Pace of change parameters'!$E$16:$I$16,1,$B$6)-INDEX('Pace of change parameters'!$E$17:$I$17,1,$B$6))))</f>
        <v>0</v>
      </c>
      <c r="P209" s="56">
        <v>2.1818751990600127E-2</v>
      </c>
      <c r="Q209" s="56">
        <v>1.5057753685842057E-2</v>
      </c>
      <c r="R209" s="9">
        <f>IF(INDEX('Pace of change parameters'!$E$29:$I$29,1,$B$6)=1,D209*(1+P209),D209)</f>
        <v>792311.10756224743</v>
      </c>
      <c r="S209" s="102">
        <f>IF(P209&lt;INDEX('Pace of change parameters'!$E$22:$I$22,1,$B$6),INDEX('Pace of change parameters'!$E$22:$I$22,1,$B$6),P209)</f>
        <v>3.6600638350738075E-2</v>
      </c>
      <c r="T209" s="131">
        <v>2.9741833748701429E-2</v>
      </c>
      <c r="U209" s="116">
        <f t="shared" si="28"/>
        <v>803772.8787726938</v>
      </c>
      <c r="V209" s="130">
        <f>IF(J209&gt;INDEX('Pace of change parameters'!$E$24:$I$24,1,$B$6),0,IF(J209&lt;INDEX('Pace of change parameters'!$E$23:$I$23,1,$B$6),1,(J209-INDEX('Pace of change parameters'!$E$24:$I$24,1,$B$6))/(INDEX('Pace of change parameters'!$E$23:$I$23,1,$B$6)-INDEX('Pace of change parameters'!$E$24:$I$24,1,$B$6))))</f>
        <v>1</v>
      </c>
      <c r="W209" s="131">
        <f>MIN(S209, S209+(INDEX('Pace of change parameters'!$E$25:$I$25,1,$B$6)-S209)*(1-V209))</f>
        <v>3.6600638350738075E-2</v>
      </c>
      <c r="X209" s="131">
        <v>2.9741833748701429E-2</v>
      </c>
      <c r="Y209" s="107">
        <f t="shared" si="29"/>
        <v>803772.8787726938</v>
      </c>
      <c r="Z209" s="96">
        <v>0</v>
      </c>
      <c r="AA209" s="98">
        <f t="shared" si="31"/>
        <v>819934.69732369343</v>
      </c>
      <c r="AB209" s="98">
        <f>IF(INDEX('Pace of change parameters'!$E$27:$I$27,1,$B$6)=1,MAX(AA209,Y209),Y209)</f>
        <v>803772.8787726938</v>
      </c>
      <c r="AC209" s="96">
        <f t="shared" si="30"/>
        <v>3.6600638350738013E-2</v>
      </c>
      <c r="AD209" s="142">
        <v>2.9741833748701429E-2</v>
      </c>
      <c r="AE209" s="55">
        <f>IF(ROUND(AB209,0)/D209 &gt; (1+'Pace of change parameters'!$I$25), ROUND(AB209,0), ROUNDUP(AB209,0))</f>
        <v>803773</v>
      </c>
      <c r="AF209" s="55">
        <v>1222.9399326186706</v>
      </c>
      <c r="AG209" s="16">
        <f t="shared" si="26"/>
        <v>3.6600794693787631E-2</v>
      </c>
      <c r="AH209" s="16">
        <f t="shared" si="26"/>
        <v>2.9741989057286533E-2</v>
      </c>
      <c r="AI209" s="55"/>
      <c r="AJ209" s="55">
        <v>819934.69732369343</v>
      </c>
      <c r="AK209" s="55">
        <v>1247.5299412853476</v>
      </c>
      <c r="AL209" s="16">
        <f t="shared" si="27"/>
        <v>-1.9710956709657501E-2</v>
      </c>
      <c r="AM209" s="57">
        <f t="shared" si="27"/>
        <v>-1.9710956709657501E-2</v>
      </c>
      <c r="AN209" s="10"/>
    </row>
    <row r="210" spans="1:40" x14ac:dyDescent="0.2">
      <c r="A210" s="188" t="s">
        <v>467</v>
      </c>
      <c r="B210" s="188" t="s">
        <v>468</v>
      </c>
      <c r="D210" s="67">
        <v>777308</v>
      </c>
      <c r="E210" s="72">
        <v>1342.5269679521577</v>
      </c>
      <c r="F210" s="54"/>
      <c r="G210" s="87">
        <v>770657.51336477604</v>
      </c>
      <c r="H210" s="80">
        <v>1320.5742027228609</v>
      </c>
      <c r="I210" s="89"/>
      <c r="J210" s="102">
        <f t="shared" si="25"/>
        <v>8.6296266757812656E-3</v>
      </c>
      <c r="K210" s="125">
        <f t="shared" si="25"/>
        <v>1.6623651426805885E-2</v>
      </c>
      <c r="L210" s="102">
        <v>2.3102725390101053E-2</v>
      </c>
      <c r="M210" s="96">
        <f>INDEX('Pace of change parameters'!$E$20:$I$20,1,$B$6)</f>
        <v>1.5057753685842057E-2</v>
      </c>
      <c r="N210" s="107">
        <f>IF(INDEX('Pace of change parameters'!$E$28:$I$28,1,$B$6)=1,(1+L210)*D210,D210)</f>
        <v>795265.93326752866</v>
      </c>
      <c r="O210" s="93">
        <f>IF(K210&lt;INDEX('Pace of change parameters'!$E$16:$I$16,1,$B$6),1,IF(K210&gt;INDEX('Pace of change parameters'!$E$17:$I$17,1,$B$6),0,(K210-INDEX('Pace of change parameters'!$E$17:$I$17,1,$B$6))/(INDEX('Pace of change parameters'!$E$16:$I$16,1,$B$6)-INDEX('Pace of change parameters'!$E$17:$I$17,1,$B$6))))</f>
        <v>0</v>
      </c>
      <c r="P210" s="56">
        <v>2.3102725390101053E-2</v>
      </c>
      <c r="Q210" s="56">
        <v>1.5057753685842057E-2</v>
      </c>
      <c r="R210" s="9">
        <f>IF(INDEX('Pace of change parameters'!$E$29:$I$29,1,$B$6)=1,D210*(1+P210),D210)</f>
        <v>795265.93326752866</v>
      </c>
      <c r="S210" s="102">
        <f>IF(P210&lt;INDEX('Pace of change parameters'!$E$22:$I$22,1,$B$6),INDEX('Pace of change parameters'!$E$22:$I$22,1,$B$6),P210)</f>
        <v>3.6600638350738075E-2</v>
      </c>
      <c r="T210" s="131">
        <v>2.844952840137438E-2</v>
      </c>
      <c r="U210" s="116">
        <f t="shared" si="28"/>
        <v>805757.96899513551</v>
      </c>
      <c r="V210" s="130">
        <f>IF(J210&gt;INDEX('Pace of change parameters'!$E$24:$I$24,1,$B$6),0,IF(J210&lt;INDEX('Pace of change parameters'!$E$23:$I$23,1,$B$6),1,(J210-INDEX('Pace of change parameters'!$E$24:$I$24,1,$B$6))/(INDEX('Pace of change parameters'!$E$23:$I$23,1,$B$6)-INDEX('Pace of change parameters'!$E$24:$I$24,1,$B$6))))</f>
        <v>1</v>
      </c>
      <c r="W210" s="131">
        <f>MIN(S210, S210+(INDEX('Pace of change parameters'!$E$25:$I$25,1,$B$6)-S210)*(1-V210))</f>
        <v>3.6600638350738075E-2</v>
      </c>
      <c r="X210" s="131">
        <v>2.844952840137438E-2</v>
      </c>
      <c r="Y210" s="107">
        <f t="shared" si="29"/>
        <v>805757.96899513551</v>
      </c>
      <c r="Z210" s="96">
        <v>0</v>
      </c>
      <c r="AA210" s="98">
        <f t="shared" si="31"/>
        <v>800428.89783139166</v>
      </c>
      <c r="AB210" s="98">
        <f>IF(INDEX('Pace of change parameters'!$E$27:$I$27,1,$B$6)=1,MAX(AA210,Y210),Y210)</f>
        <v>805757.96899513551</v>
      </c>
      <c r="AC210" s="96">
        <f t="shared" si="30"/>
        <v>3.6600638350738013E-2</v>
      </c>
      <c r="AD210" s="142">
        <v>2.844952840137438E-2</v>
      </c>
      <c r="AE210" s="55">
        <f>IF(ROUND(AB210,0)/D210 &gt; (1+'Pace of change parameters'!$I$25), ROUND(AB210,0), ROUNDUP(AB210,0))</f>
        <v>805758</v>
      </c>
      <c r="AF210" s="55">
        <v>1380.7212801854732</v>
      </c>
      <c r="AG210" s="16">
        <f t="shared" si="26"/>
        <v>3.6600678238227324E-2</v>
      </c>
      <c r="AH210" s="16">
        <f t="shared" si="26"/>
        <v>2.8449567975215917E-2</v>
      </c>
      <c r="AI210" s="55"/>
      <c r="AJ210" s="55">
        <v>800428.89783139166</v>
      </c>
      <c r="AK210" s="55">
        <v>1371.5895002112377</v>
      </c>
      <c r="AL210" s="16">
        <f t="shared" si="27"/>
        <v>6.6578083113273401E-3</v>
      </c>
      <c r="AM210" s="57">
        <f t="shared" si="27"/>
        <v>6.6578083113273401E-3</v>
      </c>
      <c r="AN210" s="10"/>
    </row>
    <row r="211" spans="1:40" x14ac:dyDescent="0.2">
      <c r="A211" s="188" t="s">
        <v>469</v>
      </c>
      <c r="B211" s="188" t="s">
        <v>470</v>
      </c>
      <c r="D211" s="67">
        <v>289498</v>
      </c>
      <c r="E211" s="72">
        <v>1289.5281748462351</v>
      </c>
      <c r="F211" s="54"/>
      <c r="G211" s="87">
        <v>296292.46997441887</v>
      </c>
      <c r="H211" s="80">
        <v>1306.6723663167072</v>
      </c>
      <c r="I211" s="89"/>
      <c r="J211" s="102">
        <f t="shared" si="25"/>
        <v>-2.2931632299010074E-2</v>
      </c>
      <c r="K211" s="125">
        <f t="shared" si="25"/>
        <v>-1.3120497465480829E-2</v>
      </c>
      <c r="L211" s="102">
        <v>2.5250355160254756E-2</v>
      </c>
      <c r="M211" s="96">
        <f>INDEX('Pace of change parameters'!$E$20:$I$20,1,$B$6)</f>
        <v>1.5057753685842057E-2</v>
      </c>
      <c r="N211" s="107">
        <f>IF(INDEX('Pace of change parameters'!$E$28:$I$28,1,$B$6)=1,(1+L211)*D211,D211)</f>
        <v>296807.92731818341</v>
      </c>
      <c r="O211" s="93">
        <f>IF(K211&lt;INDEX('Pace of change parameters'!$E$16:$I$16,1,$B$6),1,IF(K211&gt;INDEX('Pace of change parameters'!$E$17:$I$17,1,$B$6),0,(K211-INDEX('Pace of change parameters'!$E$17:$I$17,1,$B$6))/(INDEX('Pace of change parameters'!$E$16:$I$16,1,$B$6)-INDEX('Pace of change parameters'!$E$17:$I$17,1,$B$6))))</f>
        <v>0</v>
      </c>
      <c r="P211" s="56">
        <v>2.5250355160254756E-2</v>
      </c>
      <c r="Q211" s="56">
        <v>1.5057753685842057E-2</v>
      </c>
      <c r="R211" s="9">
        <f>IF(INDEX('Pace of change parameters'!$E$29:$I$29,1,$B$6)=1,D211*(1+P211),D211)</f>
        <v>296807.92731818341</v>
      </c>
      <c r="S211" s="102">
        <f>IF(P211&lt;INDEX('Pace of change parameters'!$E$22:$I$22,1,$B$6),INDEX('Pace of change parameters'!$E$22:$I$22,1,$B$6),P211)</f>
        <v>3.6600638350738075E-2</v>
      </c>
      <c r="T211" s="131">
        <v>2.6295197204922127E-2</v>
      </c>
      <c r="U211" s="116">
        <f t="shared" si="28"/>
        <v>300093.81160126196</v>
      </c>
      <c r="V211" s="130">
        <f>IF(J211&gt;INDEX('Pace of change parameters'!$E$24:$I$24,1,$B$6),0,IF(J211&lt;INDEX('Pace of change parameters'!$E$23:$I$23,1,$B$6),1,(J211-INDEX('Pace of change parameters'!$E$24:$I$24,1,$B$6))/(INDEX('Pace of change parameters'!$E$23:$I$23,1,$B$6)-INDEX('Pace of change parameters'!$E$24:$I$24,1,$B$6))))</f>
        <v>1</v>
      </c>
      <c r="W211" s="131">
        <f>MIN(S211, S211+(INDEX('Pace of change parameters'!$E$25:$I$25,1,$B$6)-S211)*(1-V211))</f>
        <v>3.6600638350738075E-2</v>
      </c>
      <c r="X211" s="131">
        <v>2.6295197204922127E-2</v>
      </c>
      <c r="Y211" s="107">
        <f t="shared" si="29"/>
        <v>300093.81160126196</v>
      </c>
      <c r="Z211" s="96">
        <v>0</v>
      </c>
      <c r="AA211" s="98">
        <f t="shared" si="31"/>
        <v>307738.58823732659</v>
      </c>
      <c r="AB211" s="98">
        <f>IF(INDEX('Pace of change parameters'!$E$27:$I$27,1,$B$6)=1,MAX(AA211,Y211),Y211)</f>
        <v>300093.81160126196</v>
      </c>
      <c r="AC211" s="96">
        <f t="shared" si="30"/>
        <v>3.6600638350738013E-2</v>
      </c>
      <c r="AD211" s="142">
        <v>2.6295197204922127E-2</v>
      </c>
      <c r="AE211" s="55">
        <f>IF(ROUND(AB211,0)/D211 &gt; (1+'Pace of change parameters'!$I$25), ROUND(AB211,0), ROUNDUP(AB211,0))</f>
        <v>300094</v>
      </c>
      <c r="AF211" s="55">
        <v>1323.4374033579084</v>
      </c>
      <c r="AG211" s="16">
        <f t="shared" si="26"/>
        <v>3.6601289128076919E-2</v>
      </c>
      <c r="AH211" s="16">
        <f t="shared" si="26"/>
        <v>2.6295841512510298E-2</v>
      </c>
      <c r="AI211" s="55"/>
      <c r="AJ211" s="55">
        <v>307738.58823732659</v>
      </c>
      <c r="AK211" s="55">
        <v>1357.1506199052167</v>
      </c>
      <c r="AL211" s="16">
        <f t="shared" si="27"/>
        <v>-2.484117536612318E-2</v>
      </c>
      <c r="AM211" s="57">
        <f t="shared" si="27"/>
        <v>-2.484117536612318E-2</v>
      </c>
      <c r="AN211" s="10"/>
    </row>
    <row r="212" spans="1:40" x14ac:dyDescent="0.2">
      <c r="A212" s="188" t="s">
        <v>471</v>
      </c>
      <c r="B212" s="188" t="s">
        <v>472</v>
      </c>
      <c r="D212" s="67">
        <v>1203652</v>
      </c>
      <c r="E212" s="72">
        <v>1307.9210079801665</v>
      </c>
      <c r="F212" s="54"/>
      <c r="G212" s="87">
        <v>1197632.2148415865</v>
      </c>
      <c r="H212" s="80">
        <v>1295.0003658425546</v>
      </c>
      <c r="I212" s="89"/>
      <c r="J212" s="102">
        <f t="shared" si="25"/>
        <v>5.0264055056414847E-3</v>
      </c>
      <c r="K212" s="125">
        <f t="shared" si="25"/>
        <v>9.9773270173597606E-3</v>
      </c>
      <c r="L212" s="102">
        <v>2.0058091230039654E-2</v>
      </c>
      <c r="M212" s="96">
        <f>INDEX('Pace of change parameters'!$E$20:$I$20,1,$B$6)</f>
        <v>1.5057753685842057E-2</v>
      </c>
      <c r="N212" s="107">
        <f>IF(INDEX('Pace of change parameters'!$E$28:$I$28,1,$B$6)=1,(1+L212)*D212,D212)</f>
        <v>1227794.9616252198</v>
      </c>
      <c r="O212" s="93">
        <f>IF(K212&lt;INDEX('Pace of change parameters'!$E$16:$I$16,1,$B$6),1,IF(K212&gt;INDEX('Pace of change parameters'!$E$17:$I$17,1,$B$6),0,(K212-INDEX('Pace of change parameters'!$E$17:$I$17,1,$B$6))/(INDEX('Pace of change parameters'!$E$16:$I$16,1,$B$6)-INDEX('Pace of change parameters'!$E$17:$I$17,1,$B$6))))</f>
        <v>0</v>
      </c>
      <c r="P212" s="56">
        <v>2.0058091230039654E-2</v>
      </c>
      <c r="Q212" s="56">
        <v>1.5057753685842057E-2</v>
      </c>
      <c r="R212" s="9">
        <f>IF(INDEX('Pace of change parameters'!$E$29:$I$29,1,$B$6)=1,D212*(1+P212),D212)</f>
        <v>1227794.9616252198</v>
      </c>
      <c r="S212" s="102">
        <f>IF(P212&lt;INDEX('Pace of change parameters'!$E$22:$I$22,1,$B$6),INDEX('Pace of change parameters'!$E$22:$I$22,1,$B$6),P212)</f>
        <v>3.6600638350738075E-2</v>
      </c>
      <c r="T212" s="131">
        <v>3.1519209033282314E-2</v>
      </c>
      <c r="U212" s="116">
        <f t="shared" si="28"/>
        <v>1247706.4315521426</v>
      </c>
      <c r="V212" s="130">
        <f>IF(J212&gt;INDEX('Pace of change parameters'!$E$24:$I$24,1,$B$6),0,IF(J212&lt;INDEX('Pace of change parameters'!$E$23:$I$23,1,$B$6),1,(J212-INDEX('Pace of change parameters'!$E$24:$I$24,1,$B$6))/(INDEX('Pace of change parameters'!$E$23:$I$23,1,$B$6)-INDEX('Pace of change parameters'!$E$24:$I$24,1,$B$6))))</f>
        <v>1</v>
      </c>
      <c r="W212" s="131">
        <f>MIN(S212, S212+(INDEX('Pace of change parameters'!$E$25:$I$25,1,$B$6)-S212)*(1-V212))</f>
        <v>3.6600638350738075E-2</v>
      </c>
      <c r="X212" s="131">
        <v>3.1519209033282314E-2</v>
      </c>
      <c r="Y212" s="107">
        <f t="shared" si="29"/>
        <v>1247706.4315521426</v>
      </c>
      <c r="Z212" s="96">
        <v>0</v>
      </c>
      <c r="AA212" s="98">
        <f t="shared" si="31"/>
        <v>1243898.1221990313</v>
      </c>
      <c r="AB212" s="98">
        <f>IF(INDEX('Pace of change parameters'!$E$27:$I$27,1,$B$6)=1,MAX(AA212,Y212),Y212)</f>
        <v>1247706.4315521426</v>
      </c>
      <c r="AC212" s="96">
        <f t="shared" si="30"/>
        <v>3.6600638350738013E-2</v>
      </c>
      <c r="AD212" s="142">
        <v>3.1519209033282314E-2</v>
      </c>
      <c r="AE212" s="55">
        <f>IF(ROUND(AB212,0)/D212 &gt; (1+'Pace of change parameters'!$I$25), ROUND(AB212,0), ROUNDUP(AB212,0))</f>
        <v>1247706</v>
      </c>
      <c r="AF212" s="55">
        <v>1349.145176992148</v>
      </c>
      <c r="AG212" s="16">
        <f t="shared" si="26"/>
        <v>3.6600279815095949E-2</v>
      </c>
      <c r="AH212" s="16">
        <f t="shared" si="26"/>
        <v>3.151885225518658E-2</v>
      </c>
      <c r="AI212" s="55"/>
      <c r="AJ212" s="55">
        <v>1243898.1221990313</v>
      </c>
      <c r="AK212" s="55">
        <v>1345.0277166531321</v>
      </c>
      <c r="AL212" s="16">
        <f t="shared" si="27"/>
        <v>3.061245718609884E-3</v>
      </c>
      <c r="AM212" s="57">
        <f t="shared" si="27"/>
        <v>3.061245718609884E-3</v>
      </c>
      <c r="AN212" s="10"/>
    </row>
    <row r="213" spans="1:40" x14ac:dyDescent="0.2">
      <c r="A213" s="188" t="s">
        <v>473</v>
      </c>
      <c r="B213" s="188" t="s">
        <v>474</v>
      </c>
      <c r="D213" s="67">
        <v>737859</v>
      </c>
      <c r="E213" s="72">
        <v>1281.5062441591238</v>
      </c>
      <c r="F213" s="54"/>
      <c r="G213" s="87">
        <v>756268.97640573862</v>
      </c>
      <c r="H213" s="80">
        <v>1304.8661623497562</v>
      </c>
      <c r="I213" s="89"/>
      <c r="J213" s="102">
        <f t="shared" si="25"/>
        <v>-2.4343159616614596E-2</v>
      </c>
      <c r="K213" s="125">
        <f t="shared" si="25"/>
        <v>-1.7902156454549178E-2</v>
      </c>
      <c r="L213" s="102">
        <v>2.1758870236821659E-2</v>
      </c>
      <c r="M213" s="96">
        <f>INDEX('Pace of change parameters'!$E$20:$I$20,1,$B$6)</f>
        <v>1.5057753685842057E-2</v>
      </c>
      <c r="N213" s="107">
        <f>IF(INDEX('Pace of change parameters'!$E$28:$I$28,1,$B$6)=1,(1+L213)*D213,D213)</f>
        <v>753913.97823407094</v>
      </c>
      <c r="O213" s="93">
        <f>IF(K213&lt;INDEX('Pace of change parameters'!$E$16:$I$16,1,$B$6),1,IF(K213&gt;INDEX('Pace of change parameters'!$E$17:$I$17,1,$B$6),0,(K213-INDEX('Pace of change parameters'!$E$17:$I$17,1,$B$6))/(INDEX('Pace of change parameters'!$E$16:$I$16,1,$B$6)-INDEX('Pace of change parameters'!$E$17:$I$17,1,$B$6))))</f>
        <v>0</v>
      </c>
      <c r="P213" s="56">
        <v>2.1758870236821659E-2</v>
      </c>
      <c r="Q213" s="56">
        <v>1.5057753685842057E-2</v>
      </c>
      <c r="R213" s="9">
        <f>IF(INDEX('Pace of change parameters'!$E$29:$I$29,1,$B$6)=1,D213*(1+P213),D213)</f>
        <v>753913.97823407094</v>
      </c>
      <c r="S213" s="102">
        <f>IF(P213&lt;INDEX('Pace of change parameters'!$E$22:$I$22,1,$B$6),INDEX('Pace of change parameters'!$E$22:$I$22,1,$B$6),P213)</f>
        <v>3.6600638350738075E-2</v>
      </c>
      <c r="T213" s="131">
        <v>2.9802183356363532E-2</v>
      </c>
      <c r="U213" s="116">
        <f t="shared" si="28"/>
        <v>764865.11041283724</v>
      </c>
      <c r="V213" s="130">
        <f>IF(J213&gt;INDEX('Pace of change parameters'!$E$24:$I$24,1,$B$6),0,IF(J213&lt;INDEX('Pace of change parameters'!$E$23:$I$23,1,$B$6),1,(J213-INDEX('Pace of change parameters'!$E$24:$I$24,1,$B$6))/(INDEX('Pace of change parameters'!$E$23:$I$23,1,$B$6)-INDEX('Pace of change parameters'!$E$24:$I$24,1,$B$6))))</f>
        <v>1</v>
      </c>
      <c r="W213" s="131">
        <f>MIN(S213, S213+(INDEX('Pace of change parameters'!$E$25:$I$25,1,$B$6)-S213)*(1-V213))</f>
        <v>3.6600638350738075E-2</v>
      </c>
      <c r="X213" s="131">
        <v>2.9802183356363532E-2</v>
      </c>
      <c r="Y213" s="107">
        <f t="shared" si="29"/>
        <v>764865.11041283724</v>
      </c>
      <c r="Z213" s="96">
        <v>0</v>
      </c>
      <c r="AA213" s="98">
        <f t="shared" si="31"/>
        <v>785484.51517139003</v>
      </c>
      <c r="AB213" s="98">
        <f>IF(INDEX('Pace of change parameters'!$E$27:$I$27,1,$B$6)=1,MAX(AA213,Y213),Y213)</f>
        <v>764865.11041283724</v>
      </c>
      <c r="AC213" s="96">
        <f t="shared" si="30"/>
        <v>3.6600638350738013E-2</v>
      </c>
      <c r="AD213" s="142">
        <v>2.9802183356363532E-2</v>
      </c>
      <c r="AE213" s="55">
        <f>IF(ROUND(AB213,0)/D213 &gt; (1+'Pace of change parameters'!$I$25), ROUND(AB213,0), ROUNDUP(AB213,0))</f>
        <v>764865</v>
      </c>
      <c r="AF213" s="55">
        <v>1319.6977377136172</v>
      </c>
      <c r="AG213" s="16">
        <f t="shared" si="26"/>
        <v>3.6600488711257873E-2</v>
      </c>
      <c r="AH213" s="16">
        <f t="shared" si="26"/>
        <v>2.9802034698280577E-2</v>
      </c>
      <c r="AI213" s="55"/>
      <c r="AJ213" s="55">
        <v>785484.51517139003</v>
      </c>
      <c r="AK213" s="55">
        <v>1355.2746402054754</v>
      </c>
      <c r="AL213" s="16">
        <f t="shared" si="27"/>
        <v>-2.625069593751439E-2</v>
      </c>
      <c r="AM213" s="57">
        <f t="shared" si="27"/>
        <v>-2.625069593751439E-2</v>
      </c>
      <c r="AN213" s="10"/>
    </row>
    <row r="214" spans="1:40" x14ac:dyDescent="0.2">
      <c r="A214" s="188" t="s">
        <v>475</v>
      </c>
      <c r="B214" s="188" t="s">
        <v>476</v>
      </c>
      <c r="D214" s="67">
        <v>416174</v>
      </c>
      <c r="E214" s="72">
        <v>1425.1541925918452</v>
      </c>
      <c r="F214" s="54"/>
      <c r="G214" s="87">
        <v>394994.61470029346</v>
      </c>
      <c r="H214" s="80">
        <v>1345.8768212892826</v>
      </c>
      <c r="I214" s="89"/>
      <c r="J214" s="102">
        <f t="shared" si="25"/>
        <v>5.3619427990876822E-2</v>
      </c>
      <c r="K214" s="125">
        <f t="shared" si="25"/>
        <v>5.8903883363277565E-2</v>
      </c>
      <c r="L214" s="102">
        <v>2.0148801987780462E-2</v>
      </c>
      <c r="M214" s="96">
        <f>INDEX('Pace of change parameters'!$E$20:$I$20,1,$B$6)</f>
        <v>1.5057753685842057E-2</v>
      </c>
      <c r="N214" s="107">
        <f>IF(INDEX('Pace of change parameters'!$E$28:$I$28,1,$B$6)=1,(1+L214)*D214,D214)</f>
        <v>424559.40751846257</v>
      </c>
      <c r="O214" s="93">
        <f>IF(K214&lt;INDEX('Pace of change parameters'!$E$16:$I$16,1,$B$6),1,IF(K214&gt;INDEX('Pace of change parameters'!$E$17:$I$17,1,$B$6),0,(K214-INDEX('Pace of change parameters'!$E$17:$I$17,1,$B$6))/(INDEX('Pace of change parameters'!$E$16:$I$16,1,$B$6)-INDEX('Pace of change parameters'!$E$17:$I$17,1,$B$6))))</f>
        <v>0</v>
      </c>
      <c r="P214" s="56">
        <v>2.0148801987780462E-2</v>
      </c>
      <c r="Q214" s="56">
        <v>1.5057753685842057E-2</v>
      </c>
      <c r="R214" s="9">
        <f>IF(INDEX('Pace of change parameters'!$E$29:$I$29,1,$B$6)=1,D214*(1+P214),D214)</f>
        <v>424559.40751846257</v>
      </c>
      <c r="S214" s="102">
        <f>IF(P214&lt;INDEX('Pace of change parameters'!$E$22:$I$22,1,$B$6),INDEX('Pace of change parameters'!$E$22:$I$22,1,$B$6),P214)</f>
        <v>3.6600638350738075E-2</v>
      </c>
      <c r="T214" s="131">
        <v>3.1427487228685491E-2</v>
      </c>
      <c r="U214" s="116">
        <f t="shared" si="28"/>
        <v>431406.23406498006</v>
      </c>
      <c r="V214" s="130">
        <f>IF(J214&gt;INDEX('Pace of change parameters'!$E$24:$I$24,1,$B$6),0,IF(J214&lt;INDEX('Pace of change parameters'!$E$23:$I$23,1,$B$6),1,(J214-INDEX('Pace of change parameters'!$E$24:$I$24,1,$B$6))/(INDEX('Pace of change parameters'!$E$23:$I$23,1,$B$6)-INDEX('Pace of change parameters'!$E$24:$I$24,1,$B$6))))</f>
        <v>0.92761144018246366</v>
      </c>
      <c r="W214" s="131">
        <f>MIN(S214, S214+(INDEX('Pace of change parameters'!$E$25:$I$25,1,$B$6)-S214)*(1-V214))</f>
        <v>3.5008090034752276E-2</v>
      </c>
      <c r="X214" s="131">
        <v>2.984288651836664E-2</v>
      </c>
      <c r="Y214" s="107">
        <f t="shared" si="29"/>
        <v>430743.45686212298</v>
      </c>
      <c r="Z214" s="96">
        <v>0</v>
      </c>
      <c r="AA214" s="98">
        <f t="shared" si="31"/>
        <v>410253.71012536983</v>
      </c>
      <c r="AB214" s="98">
        <f>IF(INDEX('Pace of change parameters'!$E$27:$I$27,1,$B$6)=1,MAX(AA214,Y214),Y214)</f>
        <v>430743.45686212298</v>
      </c>
      <c r="AC214" s="96">
        <f t="shared" si="30"/>
        <v>3.5008090034752248E-2</v>
      </c>
      <c r="AD214" s="142">
        <v>2.984288651836664E-2</v>
      </c>
      <c r="AE214" s="55">
        <f>IF(ROUND(AB214,0)/D214 &gt; (1+'Pace of change parameters'!$I$25), ROUND(AB214,0), ROUNDUP(AB214,0))</f>
        <v>430743</v>
      </c>
      <c r="AF214" s="55">
        <v>1467.6833507527281</v>
      </c>
      <c r="AG214" s="16">
        <f t="shared" si="26"/>
        <v>3.5006992267657244E-2</v>
      </c>
      <c r="AH214" s="16">
        <f t="shared" si="26"/>
        <v>2.9841794229673813E-2</v>
      </c>
      <c r="AI214" s="55"/>
      <c r="AJ214" s="55">
        <v>410253.71012536983</v>
      </c>
      <c r="AK214" s="55">
        <v>1397.8695879806316</v>
      </c>
      <c r="AL214" s="16">
        <f t="shared" si="27"/>
        <v>4.9942972772552885E-2</v>
      </c>
      <c r="AM214" s="57">
        <f t="shared" si="27"/>
        <v>4.9942972772552885E-2</v>
      </c>
      <c r="AN214" s="10"/>
    </row>
    <row r="215" spans="1:40" x14ac:dyDescent="0.2">
      <c r="A215" s="188" t="s">
        <v>477</v>
      </c>
      <c r="B215" s="188" t="s">
        <v>478</v>
      </c>
      <c r="D215" s="67">
        <v>298720</v>
      </c>
      <c r="E215" s="72">
        <v>1095.3162833389131</v>
      </c>
      <c r="F215" s="54"/>
      <c r="G215" s="87">
        <v>310511.47591189499</v>
      </c>
      <c r="H215" s="80">
        <v>1129.684497489779</v>
      </c>
      <c r="I215" s="89"/>
      <c r="J215" s="102">
        <f t="shared" si="25"/>
        <v>-3.7974364320244036E-2</v>
      </c>
      <c r="K215" s="125">
        <f t="shared" si="25"/>
        <v>-3.0422843039126346E-2</v>
      </c>
      <c r="L215" s="102">
        <v>2.3025556147889592E-2</v>
      </c>
      <c r="M215" s="96">
        <f>INDEX('Pace of change parameters'!$E$20:$I$20,1,$B$6)</f>
        <v>1.5057753685842057E-2</v>
      </c>
      <c r="N215" s="107">
        <f>IF(INDEX('Pace of change parameters'!$E$28:$I$28,1,$B$6)=1,(1+L215)*D215,D215)</f>
        <v>305598.19413249759</v>
      </c>
      <c r="O215" s="93">
        <f>IF(K215&lt;INDEX('Pace of change parameters'!$E$16:$I$16,1,$B$6),1,IF(K215&gt;INDEX('Pace of change parameters'!$E$17:$I$17,1,$B$6),0,(K215-INDEX('Pace of change parameters'!$E$17:$I$17,1,$B$6))/(INDEX('Pace of change parameters'!$E$16:$I$16,1,$B$6)-INDEX('Pace of change parameters'!$E$17:$I$17,1,$B$6))))</f>
        <v>0.36805623700170154</v>
      </c>
      <c r="P215" s="56">
        <v>2.923425262024848E-2</v>
      </c>
      <c r="Q215" s="56">
        <v>2.1218093920430281E-2</v>
      </c>
      <c r="R215" s="9">
        <f>IF(INDEX('Pace of change parameters'!$E$29:$I$29,1,$B$6)=1,D215*(1+P215),D215)</f>
        <v>307452.85594272061</v>
      </c>
      <c r="S215" s="102">
        <f>IF(P215&lt;INDEX('Pace of change parameters'!$E$22:$I$22,1,$B$6),INDEX('Pace of change parameters'!$E$22:$I$22,1,$B$6),P215)</f>
        <v>3.6600638350738075E-2</v>
      </c>
      <c r="T215" s="131">
        <v>2.8527106786667256E-2</v>
      </c>
      <c r="U215" s="116">
        <f t="shared" si="28"/>
        <v>309653.34268813248</v>
      </c>
      <c r="V215" s="130">
        <f>IF(J215&gt;INDEX('Pace of change parameters'!$E$24:$I$24,1,$B$6),0,IF(J215&lt;INDEX('Pace of change parameters'!$E$23:$I$23,1,$B$6),1,(J215-INDEX('Pace of change parameters'!$E$24:$I$24,1,$B$6))/(INDEX('Pace of change parameters'!$E$23:$I$23,1,$B$6)-INDEX('Pace of change parameters'!$E$24:$I$24,1,$B$6))))</f>
        <v>1</v>
      </c>
      <c r="W215" s="131">
        <f>MIN(S215, S215+(INDEX('Pace of change parameters'!$E$25:$I$25,1,$B$6)-S215)*(1-V215))</f>
        <v>3.6600638350738075E-2</v>
      </c>
      <c r="X215" s="131">
        <v>2.8527106786667256E-2</v>
      </c>
      <c r="Y215" s="107">
        <f t="shared" si="29"/>
        <v>309653.34268813248</v>
      </c>
      <c r="Z215" s="96">
        <v>0</v>
      </c>
      <c r="AA215" s="98">
        <f t="shared" si="31"/>
        <v>322506.89069778018</v>
      </c>
      <c r="AB215" s="98">
        <f>IF(INDEX('Pace of change parameters'!$E$27:$I$27,1,$B$6)=1,MAX(AA215,Y215),Y215)</f>
        <v>309653.34268813248</v>
      </c>
      <c r="AC215" s="96">
        <f t="shared" si="30"/>
        <v>3.6600638350738013E-2</v>
      </c>
      <c r="AD215" s="142">
        <v>2.8527106786667256E-2</v>
      </c>
      <c r="AE215" s="55">
        <f>IF(ROUND(AB215,0)/D215 &gt; (1+'Pace of change parameters'!$I$25), ROUND(AB215,0), ROUNDUP(AB215,0))</f>
        <v>309653</v>
      </c>
      <c r="AF215" s="55">
        <v>1126.5612411711902</v>
      </c>
      <c r="AG215" s="16">
        <f t="shared" si="26"/>
        <v>3.6599491162292441E-2</v>
      </c>
      <c r="AH215" s="16">
        <f t="shared" si="26"/>
        <v>2.8525968533062773E-2</v>
      </c>
      <c r="AI215" s="55"/>
      <c r="AJ215" s="55">
        <v>322506.89069778018</v>
      </c>
      <c r="AK215" s="55">
        <v>1173.3255065210176</v>
      </c>
      <c r="AL215" s="16">
        <f t="shared" si="27"/>
        <v>-3.9856173832346187E-2</v>
      </c>
      <c r="AM215" s="57">
        <f t="shared" si="27"/>
        <v>-3.9856173832346298E-2</v>
      </c>
      <c r="AN215" s="10"/>
    </row>
    <row r="216" spans="1:40" x14ac:dyDescent="0.2">
      <c r="A216" s="188" t="s">
        <v>479</v>
      </c>
      <c r="B216" s="188" t="s">
        <v>480</v>
      </c>
      <c r="D216" s="67">
        <v>278427</v>
      </c>
      <c r="E216" s="72">
        <v>1151.1887856718822</v>
      </c>
      <c r="F216" s="54"/>
      <c r="G216" s="87">
        <v>283229.07711150387</v>
      </c>
      <c r="H216" s="80">
        <v>1158.6243310988243</v>
      </c>
      <c r="I216" s="89"/>
      <c r="J216" s="102">
        <f t="shared" si="25"/>
        <v>-1.6954746173936552E-2</v>
      </c>
      <c r="K216" s="125">
        <f t="shared" si="25"/>
        <v>-6.4175636807922709E-3</v>
      </c>
      <c r="L216" s="102">
        <v>2.5938075573405328E-2</v>
      </c>
      <c r="M216" s="96">
        <f>INDEX('Pace of change parameters'!$E$20:$I$20,1,$B$6)</f>
        <v>1.5057753685842057E-2</v>
      </c>
      <c r="N216" s="107">
        <f>IF(INDEX('Pace of change parameters'!$E$28:$I$28,1,$B$6)=1,(1+L216)*D216,D216)</f>
        <v>285648.86056767654</v>
      </c>
      <c r="O216" s="93">
        <f>IF(K216&lt;INDEX('Pace of change parameters'!$E$16:$I$16,1,$B$6),1,IF(K216&gt;INDEX('Pace of change parameters'!$E$17:$I$17,1,$B$6),0,(K216-INDEX('Pace of change parameters'!$E$17:$I$17,1,$B$6))/(INDEX('Pace of change parameters'!$E$16:$I$16,1,$B$6)-INDEX('Pace of change parameters'!$E$17:$I$17,1,$B$6))))</f>
        <v>0</v>
      </c>
      <c r="P216" s="56">
        <v>2.5938075573405328E-2</v>
      </c>
      <c r="Q216" s="56">
        <v>1.5057753685842057E-2</v>
      </c>
      <c r="R216" s="9">
        <f>IF(INDEX('Pace of change parameters'!$E$29:$I$29,1,$B$6)=1,D216*(1+P216),D216)</f>
        <v>285648.86056767654</v>
      </c>
      <c r="S216" s="102">
        <f>IF(P216&lt;INDEX('Pace of change parameters'!$E$22:$I$22,1,$B$6),INDEX('Pace of change parameters'!$E$22:$I$22,1,$B$6),P216)</f>
        <v>3.6600638350738075E-2</v>
      </c>
      <c r="T216" s="131">
        <v>2.5607237401264582E-2</v>
      </c>
      <c r="U216" s="116">
        <f t="shared" si="28"/>
        <v>288617.60593408096</v>
      </c>
      <c r="V216" s="130">
        <f>IF(J216&gt;INDEX('Pace of change parameters'!$E$24:$I$24,1,$B$6),0,IF(J216&lt;INDEX('Pace of change parameters'!$E$23:$I$23,1,$B$6),1,(J216-INDEX('Pace of change parameters'!$E$24:$I$24,1,$B$6))/(INDEX('Pace of change parameters'!$E$23:$I$23,1,$B$6)-INDEX('Pace of change parameters'!$E$24:$I$24,1,$B$6))))</f>
        <v>1</v>
      </c>
      <c r="W216" s="131">
        <f>MIN(S216, S216+(INDEX('Pace of change parameters'!$E$25:$I$25,1,$B$6)-S216)*(1-V216))</f>
        <v>3.6600638350738075E-2</v>
      </c>
      <c r="X216" s="131">
        <v>2.5607237401264582E-2</v>
      </c>
      <c r="Y216" s="107">
        <f t="shared" si="29"/>
        <v>288617.60593408096</v>
      </c>
      <c r="Z216" s="96">
        <v>0</v>
      </c>
      <c r="AA216" s="98">
        <f t="shared" si="31"/>
        <v>294170.54151116405</v>
      </c>
      <c r="AB216" s="98">
        <f>IF(INDEX('Pace of change parameters'!$E$27:$I$27,1,$B$6)=1,MAX(AA216,Y216),Y216)</f>
        <v>288617.60593408096</v>
      </c>
      <c r="AC216" s="96">
        <f t="shared" si="30"/>
        <v>3.6600638350738013E-2</v>
      </c>
      <c r="AD216" s="142">
        <v>2.5607237401264582E-2</v>
      </c>
      <c r="AE216" s="55">
        <f>IF(ROUND(AB216,0)/D216 &gt; (1+'Pace of change parameters'!$I$25), ROUND(AB216,0), ROUNDUP(AB216,0))</f>
        <v>288618</v>
      </c>
      <c r="AF216" s="55">
        <v>1180.6691622323485</v>
      </c>
      <c r="AG216" s="16">
        <f t="shared" si="26"/>
        <v>3.6602053680138802E-2</v>
      </c>
      <c r="AH216" s="16">
        <f t="shared" si="26"/>
        <v>2.5608637720754279E-2</v>
      </c>
      <c r="AI216" s="55"/>
      <c r="AJ216" s="55">
        <v>294170.54151116405</v>
      </c>
      <c r="AK216" s="55">
        <v>1203.3833191257038</v>
      </c>
      <c r="AL216" s="16">
        <f t="shared" si="27"/>
        <v>-1.8875246592131356E-2</v>
      </c>
      <c r="AM216" s="57">
        <f t="shared" si="27"/>
        <v>-1.8875246592131467E-2</v>
      </c>
      <c r="AN216" s="10"/>
    </row>
    <row r="217" spans="1:40" x14ac:dyDescent="0.2">
      <c r="A217" s="188" t="s">
        <v>481</v>
      </c>
      <c r="B217" s="188" t="s">
        <v>482</v>
      </c>
      <c r="D217" s="67">
        <v>614292</v>
      </c>
      <c r="E217" s="72">
        <v>1235.0710668955735</v>
      </c>
      <c r="F217" s="54"/>
      <c r="G217" s="87">
        <v>626260.16670348495</v>
      </c>
      <c r="H217" s="80">
        <v>1251.614009912548</v>
      </c>
      <c r="I217" s="89"/>
      <c r="J217" s="102">
        <f t="shared" ref="J217:K217" si="32">D217/G217-1</f>
        <v>-1.9110534790170552E-2</v>
      </c>
      <c r="K217" s="125">
        <f t="shared" si="32"/>
        <v>-1.3217288146311512E-2</v>
      </c>
      <c r="L217" s="102">
        <v>2.1156285592240476E-2</v>
      </c>
      <c r="M217" s="96">
        <f>INDEX('Pace of change parameters'!$E$20:$I$20,1,$B$6)</f>
        <v>1.5057753685842057E-2</v>
      </c>
      <c r="N217" s="107">
        <f>IF(INDEX('Pace of change parameters'!$E$28:$I$28,1,$B$6)=1,(1+L217)*D217,D217)</f>
        <v>627288.13698902854</v>
      </c>
      <c r="O217" s="93">
        <f>IF(K217&lt;INDEX('Pace of change parameters'!$E$16:$I$16,1,$B$6),1,IF(K217&gt;INDEX('Pace of change parameters'!$E$17:$I$17,1,$B$6),0,(K217-INDEX('Pace of change parameters'!$E$17:$I$17,1,$B$6))/(INDEX('Pace of change parameters'!$E$16:$I$16,1,$B$6)-INDEX('Pace of change parameters'!$E$17:$I$17,1,$B$6))))</f>
        <v>0</v>
      </c>
      <c r="P217" s="56">
        <v>2.1156285592240476E-2</v>
      </c>
      <c r="Q217" s="56">
        <v>1.5057753685842057E-2</v>
      </c>
      <c r="R217" s="9">
        <f>IF(INDEX('Pace of change parameters'!$E$29:$I$29,1,$B$6)=1,D217*(1+P217),D217)</f>
        <v>627288.13698902854</v>
      </c>
      <c r="S217" s="102">
        <f>IF(P217&lt;INDEX('Pace of change parameters'!$E$22:$I$22,1,$B$6),INDEX('Pace of change parameters'!$E$22:$I$22,1,$B$6),P217)</f>
        <v>3.6600638350738075E-2</v>
      </c>
      <c r="T217" s="131">
        <v>3.040986994792827E-2</v>
      </c>
      <c r="U217" s="116">
        <f t="shared" si="28"/>
        <v>636775.4793337516</v>
      </c>
      <c r="V217" s="130">
        <f>IF(J217&gt;INDEX('Pace of change parameters'!$E$24:$I$24,1,$B$6),0,IF(J217&lt;INDEX('Pace of change parameters'!$E$23:$I$23,1,$B$6),1,(J217-INDEX('Pace of change parameters'!$E$24:$I$24,1,$B$6))/(INDEX('Pace of change parameters'!$E$23:$I$23,1,$B$6)-INDEX('Pace of change parameters'!$E$24:$I$24,1,$B$6))))</f>
        <v>1</v>
      </c>
      <c r="W217" s="131">
        <f>MIN(S217, S217+(INDEX('Pace of change parameters'!$E$25:$I$25,1,$B$6)-S217)*(1-V217))</f>
        <v>3.6600638350738075E-2</v>
      </c>
      <c r="X217" s="131">
        <v>3.040986994792827E-2</v>
      </c>
      <c r="Y217" s="107">
        <f t="shared" si="29"/>
        <v>636775.4793337516</v>
      </c>
      <c r="Z217" s="96">
        <v>0</v>
      </c>
      <c r="AA217" s="98">
        <f t="shared" si="31"/>
        <v>650453.31589845195</v>
      </c>
      <c r="AB217" s="98">
        <f>IF(INDEX('Pace of change parameters'!$E$27:$I$27,1,$B$6)=1,MAX(AA217,Y217),Y217)</f>
        <v>636775.4793337516</v>
      </c>
      <c r="AC217" s="96">
        <f t="shared" si="30"/>
        <v>3.6600638350738013E-2</v>
      </c>
      <c r="AD217" s="142">
        <v>3.040986994792827E-2</v>
      </c>
      <c r="AE217" s="55">
        <f>IF(ROUND(AB217,0)/D217 &gt; (1+'Pace of change parameters'!$I$25), ROUND(AB217,0), ROUNDUP(AB217,0))</f>
        <v>636775</v>
      </c>
      <c r="AF217" s="55">
        <v>1272.6284594425053</v>
      </c>
      <c r="AG217" s="16">
        <f t="shared" si="26"/>
        <v>3.6599858047964062E-2</v>
      </c>
      <c r="AH217" s="16">
        <f t="shared" si="26"/>
        <v>3.0409094305265061E-2</v>
      </c>
      <c r="AI217" s="55"/>
      <c r="AJ217" s="55">
        <v>650453.31589845195</v>
      </c>
      <c r="AK217" s="55">
        <v>1299.9652959854207</v>
      </c>
      <c r="AL217" s="16">
        <f t="shared" si="27"/>
        <v>-2.1028897176976535E-2</v>
      </c>
      <c r="AM217" s="57">
        <f t="shared" si="27"/>
        <v>-2.1028897176976535E-2</v>
      </c>
      <c r="AN217" s="10"/>
    </row>
    <row r="218" spans="1:40" x14ac:dyDescent="0.2">
      <c r="A218" s="188"/>
      <c r="B218" s="188"/>
      <c r="D218" s="67"/>
      <c r="E218" s="72"/>
      <c r="F218" s="54"/>
      <c r="G218" s="87"/>
      <c r="H218" s="80"/>
      <c r="I218" s="89"/>
      <c r="J218" s="102"/>
      <c r="K218" s="125"/>
      <c r="L218" s="102"/>
      <c r="M218" s="96"/>
      <c r="N218" s="107"/>
      <c r="O218" s="93"/>
      <c r="P218" s="56"/>
      <c r="Q218" s="56"/>
      <c r="R218" s="9"/>
      <c r="S218" s="102"/>
      <c r="T218" s="131"/>
      <c r="U218" s="116"/>
      <c r="V218" s="130"/>
      <c r="W218" s="131"/>
      <c r="X218" s="131"/>
      <c r="Y218" s="107"/>
      <c r="Z218" s="96"/>
      <c r="AA218" s="98"/>
      <c r="AB218" s="98"/>
      <c r="AC218" s="96"/>
      <c r="AD218" s="142"/>
      <c r="AE218" s="55"/>
      <c r="AF218" s="55"/>
      <c r="AG218" s="16"/>
      <c r="AH218" s="16"/>
      <c r="AI218" s="55"/>
      <c r="AJ218" s="55"/>
      <c r="AK218" s="55"/>
      <c r="AL218" s="16"/>
      <c r="AM218" s="57"/>
      <c r="AN218" s="10"/>
    </row>
    <row r="219" spans="1:40" s="42" customFormat="1" x14ac:dyDescent="0.2">
      <c r="A219" s="2"/>
      <c r="B219" s="58" t="s">
        <v>12</v>
      </c>
      <c r="D219" s="22">
        <f>SUM(D9:D217)</f>
        <v>75242387</v>
      </c>
      <c r="E219" s="73">
        <v>1275.3199865998333</v>
      </c>
      <c r="F219" s="59"/>
      <c r="G219" s="88">
        <f>SUM(G9:G217)</f>
        <v>75167946.33465597</v>
      </c>
      <c r="H219" s="81">
        <v>1265.4038265913612</v>
      </c>
      <c r="I219" s="150"/>
      <c r="J219" s="103">
        <f>D219/G219-1</f>
        <v>9.9032458612891006E-4</v>
      </c>
      <c r="K219" s="126">
        <f>E219/H219-1</f>
        <v>7.8363600615809492E-3</v>
      </c>
      <c r="L219" s="103">
        <f>N219/D219 - 1</f>
        <v>2.1832840836768952E-2</v>
      </c>
      <c r="M219" s="25">
        <f>'Pace of change parameters'!$E$20</f>
        <v>9.0547645222140982E-3</v>
      </c>
      <c r="N219" s="108">
        <f>SUM(N9:N217)</f>
        <v>76885142.05954957</v>
      </c>
      <c r="O219" s="25"/>
      <c r="P219" s="25">
        <f>R219/D219 - 1</f>
        <v>2.2806688266426844E-2</v>
      </c>
      <c r="Q219" s="25"/>
      <c r="R219" s="108">
        <f>SUM(R9:R217)</f>
        <v>76958416.664730847</v>
      </c>
      <c r="S219" s="103">
        <f>U219/D219-1</f>
        <v>3.665447909104258E-2</v>
      </c>
      <c r="T219" s="25"/>
      <c r="U219" s="117">
        <f>SUM(U9:U217)</f>
        <v>78000357.501051635</v>
      </c>
      <c r="V219" s="103"/>
      <c r="W219" s="25">
        <f>Y219/D219-1</f>
        <v>3.5942695276241166E-2</v>
      </c>
      <c r="X219" s="25"/>
      <c r="Y219" s="108">
        <f>SUM(Y9:Y217)</f>
        <v>77946801.187798008</v>
      </c>
      <c r="Z219" s="28"/>
      <c r="AA219" s="28">
        <f>SUM(AA9:AA160)</f>
        <v>56156207.498155013</v>
      </c>
      <c r="AB219" s="28">
        <f>SUM(AB9:AB217)</f>
        <v>77946801.187798008</v>
      </c>
      <c r="AC219" s="25">
        <f>AB219/D219-1</f>
        <v>3.5942695276241166E-2</v>
      </c>
      <c r="AD219" s="126"/>
      <c r="AE219" s="23">
        <f>SUM(AE9:AE217)</f>
        <v>77946799</v>
      </c>
      <c r="AF219" s="60">
        <v>1312.1840163893457</v>
      </c>
      <c r="AG219" s="24">
        <f>AE219/D219 - 1</f>
        <v>3.5942666199571871E-2</v>
      </c>
      <c r="AH219" s="24">
        <f>AF219/E219 - 1</f>
        <v>2.8905710078140245E-2</v>
      </c>
      <c r="AI219" s="20"/>
      <c r="AJ219" s="23">
        <f>SUM(AJ9:AJ217)</f>
        <v>78071770.395391241</v>
      </c>
      <c r="AK219" s="60">
        <v>1314.2878291134355</v>
      </c>
      <c r="AL219" s="24">
        <f t="shared" ref="AL219:AM219" si="33">AE219/AJ219-1</f>
        <v>-1.6007244969382661E-3</v>
      </c>
      <c r="AM219" s="61">
        <f t="shared" si="33"/>
        <v>-1.6007244969382661E-3</v>
      </c>
      <c r="AN219" s="62"/>
    </row>
    <row r="220" spans="1:40" x14ac:dyDescent="0.2">
      <c r="D220" s="13"/>
      <c r="E220" s="68"/>
      <c r="G220" s="83"/>
      <c r="H220" s="76"/>
      <c r="J220" s="124"/>
      <c r="K220" s="115"/>
      <c r="L220" s="124"/>
      <c r="M220" s="15"/>
      <c r="N220" s="106"/>
      <c r="O220" s="4"/>
      <c r="P220" s="4"/>
      <c r="Q220" s="4"/>
      <c r="R220" s="4"/>
      <c r="S220" s="124"/>
      <c r="T220" s="15"/>
      <c r="U220" s="115"/>
      <c r="V220" s="124"/>
      <c r="W220" s="15"/>
      <c r="X220" s="15"/>
      <c r="Y220" s="106"/>
      <c r="Z220" s="15"/>
      <c r="AA220" s="15"/>
      <c r="AB220" s="15"/>
      <c r="AC220" s="15"/>
      <c r="AD220" s="115"/>
      <c r="AE220" s="3"/>
      <c r="AF220" s="3"/>
      <c r="AG220" s="3"/>
      <c r="AH220" s="3"/>
      <c r="AI220" s="3"/>
      <c r="AJ220" s="3"/>
      <c r="AK220" s="3"/>
      <c r="AL220" s="3"/>
      <c r="AM220" s="4"/>
    </row>
    <row r="221" spans="1:40" x14ac:dyDescent="0.2">
      <c r="B221" s="42" t="s">
        <v>489</v>
      </c>
      <c r="D221" s="1"/>
      <c r="AN221" s="1"/>
    </row>
    <row r="222" spans="1:40" x14ac:dyDescent="0.2">
      <c r="D222" s="1"/>
      <c r="AN222" s="1"/>
    </row>
    <row r="223" spans="1:40" x14ac:dyDescent="0.2">
      <c r="B223" s="1" t="s">
        <v>490</v>
      </c>
      <c r="D223" s="54">
        <v>22637369</v>
      </c>
      <c r="E223" s="156">
        <v>1390.1694780841592</v>
      </c>
      <c r="G223" s="54">
        <v>22189535.054068558</v>
      </c>
      <c r="H223" s="156">
        <v>1357.3846641986579</v>
      </c>
      <c r="J223" s="158">
        <f>D223/G223-1</f>
        <v>2.0182214040998181E-2</v>
      </c>
      <c r="K223" s="159">
        <f>E223/H223-1</f>
        <v>2.4152927869459884E-2</v>
      </c>
      <c r="L223" s="158">
        <f>N223/$D223-1</f>
        <v>1.8923696535757539E-2</v>
      </c>
      <c r="M223" s="160">
        <f>M$219</f>
        <v>9.0547645222140982E-3</v>
      </c>
      <c r="N223" s="54">
        <v>23065751.701323967</v>
      </c>
      <c r="P223" s="158">
        <f>R223/$D223-1</f>
        <v>1.9701107418039765E-2</v>
      </c>
      <c r="Q223" s="161">
        <v>1.5747653614469836E-2</v>
      </c>
      <c r="R223" s="54">
        <v>23083350.238330804</v>
      </c>
      <c r="S223" s="158">
        <f>U223/$D223-1</f>
        <v>3.6600638350738013E-2</v>
      </c>
      <c r="T223" s="161">
        <v>3.2581663862373045E-2</v>
      </c>
      <c r="U223" s="54">
        <v>23465911.155981209</v>
      </c>
      <c r="W223" s="158">
        <f>Y223/$D223-1</f>
        <v>3.546326062383387E-2</v>
      </c>
      <c r="X223" s="161">
        <v>3.1448695829905615E-2</v>
      </c>
      <c r="Y223" s="54">
        <v>23440163.916684896</v>
      </c>
      <c r="AA223" s="54">
        <v>23046742.267096054</v>
      </c>
      <c r="AB223" s="54">
        <v>23440163.916684896</v>
      </c>
      <c r="AC223" s="158">
        <f>AB223/$D223-1</f>
        <v>3.546326062383387E-2</v>
      </c>
      <c r="AD223" s="161">
        <v>3.1448695829905615E-2</v>
      </c>
      <c r="AE223" s="54">
        <v>23440161</v>
      </c>
      <c r="AF223" s="156">
        <v>1433.8883167321535</v>
      </c>
      <c r="AG223" s="162">
        <f t="shared" ref="AG223:AH226" si="34">AE223/D223 - 1</f>
        <v>3.5463131780022694E-2</v>
      </c>
      <c r="AH223" s="162">
        <f t="shared" si="34"/>
        <v>3.1448567485631074E-2</v>
      </c>
      <c r="AJ223" s="54">
        <v>23046742.267096054</v>
      </c>
      <c r="AK223" s="156">
        <v>1409.8219920727565</v>
      </c>
      <c r="AL223" s="162">
        <f t="shared" ref="AL223:AM226" si="35">AE223/AJ223-1</f>
        <v>1.7070470452808184E-2</v>
      </c>
      <c r="AM223" s="161">
        <f t="shared" si="35"/>
        <v>1.7070470452807962E-2</v>
      </c>
      <c r="AN223" s="1"/>
    </row>
    <row r="224" spans="1:40" x14ac:dyDescent="0.2">
      <c r="B224" s="1" t="s">
        <v>491</v>
      </c>
      <c r="D224" s="54">
        <v>22183704</v>
      </c>
      <c r="E224" s="156">
        <v>1245.2041063126419</v>
      </c>
      <c r="G224" s="54">
        <v>22385606.530826408</v>
      </c>
      <c r="H224" s="156">
        <v>1248.0032817318599</v>
      </c>
      <c r="J224" s="158">
        <f t="shared" ref="J224:K226" si="36">D224/G224-1</f>
        <v>-9.0193013331301142E-3</v>
      </c>
      <c r="K224" s="159">
        <f t="shared" si="36"/>
        <v>-2.2429231238347835E-3</v>
      </c>
      <c r="L224" s="158">
        <f>N224/$D224-1</f>
        <v>2.1937597857700997E-2</v>
      </c>
      <c r="M224" s="160">
        <f t="shared" ref="M224:M226" si="37">M$219</f>
        <v>9.0547645222140982E-3</v>
      </c>
      <c r="N224" s="54">
        <v>22670361.177346274</v>
      </c>
      <c r="P224" s="158">
        <f>R224/$D224-1</f>
        <v>2.2289075989272211E-2</v>
      </c>
      <c r="Q224" s="161">
        <v>1.5346085978293678E-2</v>
      </c>
      <c r="R224" s="54">
        <v>22678158.264179524</v>
      </c>
      <c r="S224" s="158">
        <f>U224/$D224-1</f>
        <v>3.6600638350737791E-2</v>
      </c>
      <c r="T224" s="161">
        <v>2.956044977151584E-2</v>
      </c>
      <c r="U224" s="54">
        <v>22995641.727383815</v>
      </c>
      <c r="W224" s="158">
        <f>Y224/$D224-1</f>
        <v>3.6501883736395291E-2</v>
      </c>
      <c r="X224" s="161">
        <v>2.9462365860125184E-2</v>
      </c>
      <c r="Y224" s="54">
        <v>22993450.984250605</v>
      </c>
      <c r="AA224" s="54">
        <v>23250388.210093789</v>
      </c>
      <c r="AB224" s="54">
        <v>22993450.984250605</v>
      </c>
      <c r="AC224" s="158">
        <f>AB224/$D224-1</f>
        <v>3.6501883736395291E-2</v>
      </c>
      <c r="AD224" s="161">
        <v>2.9462365860125184E-2</v>
      </c>
      <c r="AE224" s="54">
        <v>22993454</v>
      </c>
      <c r="AF224" s="156">
        <v>1281.8909333921538</v>
      </c>
      <c r="AG224" s="162">
        <f t="shared" si="34"/>
        <v>3.6502019680753062E-2</v>
      </c>
      <c r="AH224" s="162">
        <f t="shared" si="34"/>
        <v>2.9462500881201503E-2</v>
      </c>
      <c r="AJ224" s="54">
        <v>23250388.210093789</v>
      </c>
      <c r="AK224" s="156">
        <v>1296.2150812299471</v>
      </c>
      <c r="AL224" s="162">
        <f t="shared" si="35"/>
        <v>-1.1050749250812286E-2</v>
      </c>
      <c r="AM224" s="161">
        <f t="shared" si="35"/>
        <v>-1.1050749250812286E-2</v>
      </c>
      <c r="AN224" s="1"/>
    </row>
    <row r="225" spans="2:40" x14ac:dyDescent="0.2">
      <c r="B225" s="1" t="s">
        <v>486</v>
      </c>
      <c r="D225" s="54">
        <v>11932286</v>
      </c>
      <c r="E225" s="156">
        <v>1211.2362359382707</v>
      </c>
      <c r="G225" s="54">
        <v>11863297.26054058</v>
      </c>
      <c r="H225" s="156">
        <v>1190.7397036195064</v>
      </c>
      <c r="J225" s="158">
        <f t="shared" si="36"/>
        <v>5.8153090110022454E-3</v>
      </c>
      <c r="K225" s="159">
        <f t="shared" si="36"/>
        <v>1.7213276970996061E-2</v>
      </c>
      <c r="L225" s="158">
        <f>N225/$D225-1</f>
        <v>2.6527074002080653E-2</v>
      </c>
      <c r="M225" s="160">
        <f t="shared" si="37"/>
        <v>9.0547645222140982E-3</v>
      </c>
      <c r="N225" s="54">
        <v>12248814.63373599</v>
      </c>
      <c r="P225" s="158">
        <f>R225/$D225-1</f>
        <v>2.6625499523674989E-2</v>
      </c>
      <c r="Q225" s="161">
        <v>1.5122066747681684E-2</v>
      </c>
      <c r="R225" s="54">
        <v>12249989.075209353</v>
      </c>
      <c r="S225" s="158">
        <f>U225/$D225-1</f>
        <v>3.6600638350738235E-2</v>
      </c>
      <c r="T225" s="161">
        <v>2.4985433230319876E-2</v>
      </c>
      <c r="U225" s="54">
        <v>12369015.284583576</v>
      </c>
      <c r="W225" s="158">
        <f>Y225/$D225-1</f>
        <v>3.4677454097987503E-2</v>
      </c>
      <c r="X225" s="161">
        <v>2.3083798433312985E-2</v>
      </c>
      <c r="Y225" s="54">
        <v>12346067.300049059</v>
      </c>
      <c r="AA225" s="54">
        <v>12321590.052942291</v>
      </c>
      <c r="AB225" s="54">
        <v>12346067.300049059</v>
      </c>
      <c r="AC225" s="158">
        <f>AB225/$D225-1</f>
        <v>3.4677454097987503E-2</v>
      </c>
      <c r="AD225" s="161">
        <v>2.3083798433312985E-2</v>
      </c>
      <c r="AE225" s="54">
        <v>12346068</v>
      </c>
      <c r="AF225" s="156">
        <v>1239.1962393190834</v>
      </c>
      <c r="AG225" s="162">
        <f t="shared" si="34"/>
        <v>3.4677512758242601E-2</v>
      </c>
      <c r="AH225" s="162">
        <f t="shared" si="34"/>
        <v>2.308385643627453E-2</v>
      </c>
      <c r="AJ225" s="54">
        <v>12321590.052942291</v>
      </c>
      <c r="AK225" s="156">
        <v>1236.7393453557449</v>
      </c>
      <c r="AL225" s="162">
        <f t="shared" si="35"/>
        <v>1.9865899573459078E-3</v>
      </c>
      <c r="AM225" s="161">
        <f t="shared" si="35"/>
        <v>1.9865899573461299E-3</v>
      </c>
      <c r="AN225" s="1"/>
    </row>
    <row r="226" spans="2:40" x14ac:dyDescent="0.2">
      <c r="B226" s="1" t="s">
        <v>492</v>
      </c>
      <c r="D226" s="54">
        <v>18489028</v>
      </c>
      <c r="E226" s="156">
        <v>1228.6460808149609</v>
      </c>
      <c r="G226" s="54">
        <v>18729507.489220474</v>
      </c>
      <c r="H226" s="156">
        <v>1235.866067238527</v>
      </c>
      <c r="J226" s="158">
        <f t="shared" si="36"/>
        <v>-1.2839605598752635E-2</v>
      </c>
      <c r="K226" s="159">
        <f t="shared" si="36"/>
        <v>-5.8420460072171609E-3</v>
      </c>
      <c r="L226" s="158">
        <f>N226/$D226-1</f>
        <v>2.2239489666162182E-2</v>
      </c>
      <c r="M226" s="160">
        <f t="shared" si="37"/>
        <v>9.0547645222140982E-3</v>
      </c>
      <c r="N226" s="54">
        <v>18900214.547143385</v>
      </c>
      <c r="P226" s="158">
        <f>R226/$D226-1</f>
        <v>2.476555755181864E-2</v>
      </c>
      <c r="Q226" s="161">
        <v>1.755256083683765E-2</v>
      </c>
      <c r="R226" s="54">
        <v>18946919.087011188</v>
      </c>
      <c r="S226" s="158">
        <f>U226/$D226-1</f>
        <v>3.6819746992813096E-2</v>
      </c>
      <c r="T226" s="161">
        <v>2.9521904697104917E-2</v>
      </c>
      <c r="U226" s="54">
        <v>19169789.333103038</v>
      </c>
      <c r="W226" s="158">
        <f>Y226/$D226-1</f>
        <v>3.6675318292202608E-2</v>
      </c>
      <c r="X226" s="161">
        <v>2.9378492583884031E-2</v>
      </c>
      <c r="Y226" s="54">
        <v>19167118.986813445</v>
      </c>
      <c r="AA226" s="54">
        <v>19453049.865259055</v>
      </c>
      <c r="AB226" s="54">
        <v>19167118.986813445</v>
      </c>
      <c r="AC226" s="158">
        <f>AB226/$D226-1</f>
        <v>3.6675318292202608E-2</v>
      </c>
      <c r="AD226" s="161">
        <v>2.9378492583884031E-2</v>
      </c>
      <c r="AE226" s="54">
        <v>19167116</v>
      </c>
      <c r="AF226" s="156">
        <v>1264.7416535035936</v>
      </c>
      <c r="AG226" s="162">
        <f t="shared" si="34"/>
        <v>3.6675156747017823E-2</v>
      </c>
      <c r="AH226" s="162">
        <f t="shared" si="34"/>
        <v>2.9378332175764132E-2</v>
      </c>
      <c r="AJ226" s="54">
        <v>19453049.865259055</v>
      </c>
      <c r="AK226" s="156">
        <v>1283.6089922070487</v>
      </c>
      <c r="AL226" s="162">
        <f t="shared" si="35"/>
        <v>-1.4698665105963737E-2</v>
      </c>
      <c r="AM226" s="161">
        <f t="shared" si="35"/>
        <v>-1.4698665105963737E-2</v>
      </c>
      <c r="AN226" s="1"/>
    </row>
    <row r="227" spans="2:40" x14ac:dyDescent="0.2">
      <c r="B227" s="188"/>
      <c r="D227" s="1"/>
      <c r="G227" s="1"/>
      <c r="N227" s="1"/>
      <c r="P227" s="52"/>
      <c r="R227" s="1"/>
      <c r="T227" s="51"/>
      <c r="U227" s="1"/>
      <c r="W227" s="52"/>
      <c r="X227" s="51"/>
      <c r="Y227" s="1"/>
      <c r="AA227" s="1"/>
      <c r="AB227" s="1"/>
      <c r="AC227" s="52"/>
      <c r="AD227" s="51"/>
      <c r="AE227" s="1"/>
      <c r="AF227" s="74"/>
      <c r="AJ227" s="1"/>
      <c r="AK227" s="74"/>
      <c r="AN227" s="1"/>
    </row>
    <row r="228" spans="2:40" x14ac:dyDescent="0.2">
      <c r="B228" s="1" t="s">
        <v>12</v>
      </c>
      <c r="D228" s="155">
        <f>SUM(D223:D226)</f>
        <v>75242387</v>
      </c>
      <c r="E228" s="157">
        <v>1275.3199865998333</v>
      </c>
      <c r="G228" s="155">
        <f>SUM(G223:G226)</f>
        <v>75167946.33465603</v>
      </c>
      <c r="H228" s="157">
        <v>1265.4038265913623</v>
      </c>
      <c r="J228" s="158">
        <f>D228/G228-1</f>
        <v>9.9032458612824392E-4</v>
      </c>
      <c r="K228" s="159">
        <f>E228/H228-1</f>
        <v>7.836360061580061E-3</v>
      </c>
      <c r="L228" s="158">
        <f>N228/$D228-1</f>
        <v>2.1832840836769618E-2</v>
      </c>
      <c r="M228" s="160">
        <f>M$219</f>
        <v>9.0547645222140982E-3</v>
      </c>
      <c r="N228" s="155">
        <f>SUM(N223:N226)</f>
        <v>76885142.05954963</v>
      </c>
      <c r="P228" s="158">
        <f>R228/$D228-1</f>
        <v>2.2806688266427066E-2</v>
      </c>
      <c r="Q228" s="161">
        <v>1.5858962276491972E-2</v>
      </c>
      <c r="R228" s="155">
        <f>SUM(R223:R226)</f>
        <v>76958416.664730862</v>
      </c>
      <c r="S228" s="158">
        <f>U228/$D228-1</f>
        <v>3.665447909104258E-2</v>
      </c>
      <c r="T228" s="161">
        <v>2.9612687763718615E-2</v>
      </c>
      <c r="U228" s="155">
        <f>SUM(U223:U226)</f>
        <v>78000357.501051635</v>
      </c>
      <c r="W228" s="158">
        <f>Y228/$D228-1</f>
        <v>3.5942695276241166E-2</v>
      </c>
      <c r="X228" s="161">
        <v>2.8905738957297755E-2</v>
      </c>
      <c r="Y228" s="155">
        <f>SUM(Y223:Y226)</f>
        <v>77946801.187798008</v>
      </c>
      <c r="AA228" s="155">
        <f>SUM(AA223:AA226)</f>
        <v>78071770.395391181</v>
      </c>
      <c r="AB228" s="155">
        <f>SUM(AB223:AB226)</f>
        <v>77946801.187798008</v>
      </c>
      <c r="AC228" s="158">
        <f>AB228/$D228-1</f>
        <v>3.5942695276241166E-2</v>
      </c>
      <c r="AD228" s="161">
        <v>2.8905738957297755E-2</v>
      </c>
      <c r="AE228" s="155">
        <f>SUM(AE223:AE226)</f>
        <v>77946799</v>
      </c>
      <c r="AF228" s="157">
        <v>1312.1840163893457</v>
      </c>
      <c r="AG228" s="162">
        <f t="shared" ref="AG228:AH228" si="38">AE228/D228 - 1</f>
        <v>3.5942666199571871E-2</v>
      </c>
      <c r="AH228" s="162">
        <f t="shared" si="38"/>
        <v>2.8905710078140245E-2</v>
      </c>
      <c r="AJ228" s="155">
        <f>SUM(AJ223:AJ226)</f>
        <v>78071770.395391181</v>
      </c>
      <c r="AK228" s="157">
        <v>1314.2878291134343</v>
      </c>
      <c r="AL228" s="162">
        <f t="shared" ref="AL228:AM228" si="39">AE228/AJ228-1</f>
        <v>-1.600724496937489E-3</v>
      </c>
      <c r="AM228" s="161">
        <f t="shared" si="39"/>
        <v>-1.6007244969373779E-3</v>
      </c>
      <c r="AN228" s="1"/>
    </row>
    <row r="229" spans="2:40" x14ac:dyDescent="0.2">
      <c r="B229" s="188"/>
      <c r="D229" s="1"/>
      <c r="G229" s="1"/>
      <c r="N229" s="1"/>
      <c r="P229" s="52"/>
      <c r="R229" s="1"/>
      <c r="T229" s="51"/>
      <c r="U229" s="1"/>
      <c r="W229" s="52"/>
      <c r="X229" s="51"/>
      <c r="Y229" s="1"/>
      <c r="AA229" s="1"/>
      <c r="AB229" s="1"/>
      <c r="AC229" s="52"/>
      <c r="AD229" s="51"/>
      <c r="AE229" s="1"/>
      <c r="AF229" s="74"/>
      <c r="AJ229" s="1"/>
      <c r="AK229" s="74"/>
      <c r="AN229" s="1"/>
    </row>
    <row r="230" spans="2:40" x14ac:dyDescent="0.2">
      <c r="B230" s="204" t="s">
        <v>494</v>
      </c>
      <c r="D230" s="1"/>
      <c r="G230" s="1"/>
      <c r="N230" s="1"/>
      <c r="P230" s="52"/>
      <c r="R230" s="1"/>
      <c r="T230" s="51"/>
      <c r="U230" s="1"/>
      <c r="W230" s="52"/>
      <c r="X230" s="51"/>
      <c r="Y230" s="1"/>
      <c r="AA230" s="1"/>
      <c r="AB230" s="1"/>
      <c r="AC230" s="52"/>
      <c r="AD230" s="51"/>
      <c r="AE230" s="1"/>
      <c r="AF230" s="74"/>
      <c r="AJ230" s="1"/>
      <c r="AK230" s="74"/>
      <c r="AN230" s="1"/>
    </row>
    <row r="231" spans="2:40" x14ac:dyDescent="0.2">
      <c r="B231" s="188" t="s">
        <v>518</v>
      </c>
      <c r="D231" s="54">
        <v>5533846</v>
      </c>
      <c r="E231" s="156">
        <v>1155.228733984259</v>
      </c>
      <c r="G231" s="54">
        <v>5676599.9292683918</v>
      </c>
      <c r="H231" s="156">
        <v>1175.8857477286329</v>
      </c>
      <c r="J231" s="158">
        <f t="shared" ref="J231:K240" si="40">D231/G231-1</f>
        <v>-2.5147787592420645E-2</v>
      </c>
      <c r="K231" s="159">
        <f t="shared" si="40"/>
        <v>-1.7567194588654078E-2</v>
      </c>
      <c r="L231" s="158">
        <f t="shared" ref="L231:L240" si="41">N231/$D231-1</f>
        <v>2.29173907654876E-2</v>
      </c>
      <c r="M231" s="160">
        <f t="shared" ref="M231:M240" si="42">M$219</f>
        <v>9.0547645222140982E-3</v>
      </c>
      <c r="N231" s="54">
        <v>5660667.3112180308</v>
      </c>
      <c r="P231" s="158">
        <f t="shared" ref="P231:P240" si="43">R231/$D231-1</f>
        <v>2.7519403737605419E-2</v>
      </c>
      <c r="Q231" s="161">
        <v>1.9590916048367157E-2</v>
      </c>
      <c r="R231" s="54">
        <v>5686134.1422957331</v>
      </c>
      <c r="S231" s="158">
        <f t="shared" ref="S231:S240" si="44">U231/$D231-1</f>
        <v>3.7200009557510016E-2</v>
      </c>
      <c r="T231" s="161">
        <v>2.9196824919690112E-2</v>
      </c>
      <c r="U231" s="54">
        <v>5739705.1240897886</v>
      </c>
      <c r="W231" s="158">
        <f t="shared" ref="W231:W240" si="45">Y231/$D231-1</f>
        <v>3.7200009557510016E-2</v>
      </c>
      <c r="X231" s="161">
        <v>2.9196824919690112E-2</v>
      </c>
      <c r="Y231" s="54">
        <v>5739705.1240897886</v>
      </c>
      <c r="AA231" s="54">
        <v>5895893.5013501579</v>
      </c>
      <c r="AB231" s="54">
        <v>5739705.1240897886</v>
      </c>
      <c r="AC231" s="158">
        <f t="shared" ref="AC231:AC240" si="46">AB231/$D231-1</f>
        <v>3.7200009557510016E-2</v>
      </c>
      <c r="AD231" s="161">
        <v>2.9196824919690112E-2</v>
      </c>
      <c r="AE231" s="54">
        <v>5739703</v>
      </c>
      <c r="AF231" s="156">
        <v>1188.957305075598</v>
      </c>
      <c r="AG231" s="162">
        <f t="shared" ref="AG231:AH240" si="47">AE231/D231 - 1</f>
        <v>3.7199625721424212E-2</v>
      </c>
      <c r="AH231" s="162">
        <f t="shared" si="47"/>
        <v>2.9196444045338943E-2</v>
      </c>
      <c r="AJ231" s="54">
        <v>5895893.5013501579</v>
      </c>
      <c r="AK231" s="156">
        <v>1221.3115640962633</v>
      </c>
      <c r="AL231" s="162">
        <f t="shared" ref="AL231:AM240" si="48">AE231/AJ231-1</f>
        <v>-2.6491404791214479E-2</v>
      </c>
      <c r="AM231" s="161">
        <f t="shared" si="48"/>
        <v>-2.6491404791214368E-2</v>
      </c>
      <c r="AN231" s="1"/>
    </row>
    <row r="232" spans="2:40" x14ac:dyDescent="0.2">
      <c r="B232" s="188" t="s">
        <v>519</v>
      </c>
      <c r="D232" s="54">
        <v>8343818</v>
      </c>
      <c r="E232" s="156">
        <v>1187.340286790828</v>
      </c>
      <c r="G232" s="54">
        <v>8485694.1522133872</v>
      </c>
      <c r="H232" s="156">
        <v>1198.4265140200712</v>
      </c>
      <c r="J232" s="158">
        <f t="shared" si="40"/>
        <v>-1.6719451546150843E-2</v>
      </c>
      <c r="K232" s="159">
        <f t="shared" si="40"/>
        <v>-9.2506525010489504E-3</v>
      </c>
      <c r="L232" s="158">
        <f t="shared" si="41"/>
        <v>2.2787897329372919E-2</v>
      </c>
      <c r="M232" s="160">
        <f t="shared" si="42"/>
        <v>9.0547645222140982E-3</v>
      </c>
      <c r="N232" s="54">
        <v>8533956.067918973</v>
      </c>
      <c r="P232" s="158">
        <f t="shared" si="43"/>
        <v>2.466935374939605E-2</v>
      </c>
      <c r="Q232" s="161">
        <v>1.6944847535843799E-2</v>
      </c>
      <c r="R232" s="54">
        <v>8549654.5978625789</v>
      </c>
      <c r="S232" s="158">
        <f t="shared" si="44"/>
        <v>3.6688640972949882E-2</v>
      </c>
      <c r="T232" s="161">
        <v>2.887352693698042E-2</v>
      </c>
      <c r="U232" s="54">
        <v>8649941.3429456372</v>
      </c>
      <c r="W232" s="158">
        <f t="shared" si="45"/>
        <v>3.6590913353804266E-2</v>
      </c>
      <c r="X232" s="161">
        <v>2.8776536040952871E-2</v>
      </c>
      <c r="Y232" s="54">
        <v>8649125.921477912</v>
      </c>
      <c r="AA232" s="54">
        <v>8813506.2590059936</v>
      </c>
      <c r="AB232" s="54">
        <v>8649125.921477912</v>
      </c>
      <c r="AC232" s="158">
        <f t="shared" si="46"/>
        <v>3.6590913353804266E-2</v>
      </c>
      <c r="AD232" s="161">
        <v>2.8776536040952871E-2</v>
      </c>
      <c r="AE232" s="54">
        <v>8649126</v>
      </c>
      <c r="AF232" s="156">
        <v>1221.5078384361393</v>
      </c>
      <c r="AG232" s="162">
        <f t="shared" si="47"/>
        <v>3.6590922764614398E-2</v>
      </c>
      <c r="AH232" s="162">
        <f t="shared" si="47"/>
        <v>2.8776545380819307E-2</v>
      </c>
      <c r="AJ232" s="54">
        <v>8813506.2590059936</v>
      </c>
      <c r="AK232" s="156">
        <v>1244.7231060666472</v>
      </c>
      <c r="AL232" s="162">
        <f t="shared" si="48"/>
        <v>-1.8650949369670378E-2</v>
      </c>
      <c r="AM232" s="161">
        <f t="shared" si="48"/>
        <v>-1.8650949369670378E-2</v>
      </c>
      <c r="AN232" s="1"/>
    </row>
    <row r="233" spans="2:40" x14ac:dyDescent="0.2">
      <c r="B233" s="188" t="s">
        <v>520</v>
      </c>
      <c r="D233" s="54">
        <v>8739962</v>
      </c>
      <c r="E233" s="156">
        <v>1245.8635531808666</v>
      </c>
      <c r="G233" s="54">
        <v>8854787.589540109</v>
      </c>
      <c r="H233" s="156">
        <v>1252.8821139969818</v>
      </c>
      <c r="J233" s="158">
        <f t="shared" si="40"/>
        <v>-1.2967627780902324E-2</v>
      </c>
      <c r="K233" s="159">
        <f t="shared" si="40"/>
        <v>-5.6019323268368115E-3</v>
      </c>
      <c r="L233" s="158">
        <f t="shared" si="41"/>
        <v>2.2602768995306999E-2</v>
      </c>
      <c r="M233" s="160">
        <f t="shared" si="42"/>
        <v>9.0547645222140982E-3</v>
      </c>
      <c r="N233" s="54">
        <v>8937509.3421137612</v>
      </c>
      <c r="P233" s="158">
        <f t="shared" si="43"/>
        <v>2.2752439861541074E-2</v>
      </c>
      <c r="Q233" s="161">
        <v>1.5176718184456428E-2</v>
      </c>
      <c r="R233" s="54">
        <v>8938817.4597971551</v>
      </c>
      <c r="S233" s="158">
        <f t="shared" si="44"/>
        <v>3.6600638350738235E-2</v>
      </c>
      <c r="T233" s="161">
        <v>2.892234043585229E-2</v>
      </c>
      <c r="U233" s="54">
        <v>9059850.188361194</v>
      </c>
      <c r="W233" s="158">
        <f t="shared" si="45"/>
        <v>3.6600638350738235E-2</v>
      </c>
      <c r="X233" s="161">
        <v>2.892234043585229E-2</v>
      </c>
      <c r="Y233" s="54">
        <v>9059850.188361194</v>
      </c>
      <c r="AA233" s="54">
        <v>9196858.1995409429</v>
      </c>
      <c r="AB233" s="54">
        <v>9059850.188361194</v>
      </c>
      <c r="AC233" s="158">
        <f t="shared" si="46"/>
        <v>3.6600638350738235E-2</v>
      </c>
      <c r="AD233" s="161">
        <v>2.892234043585229E-2</v>
      </c>
      <c r="AE233" s="54">
        <v>9059850</v>
      </c>
      <c r="AF233" s="156">
        <v>1281.8968163509712</v>
      </c>
      <c r="AG233" s="162">
        <f t="shared" si="47"/>
        <v>3.6600616799020491E-2</v>
      </c>
      <c r="AH233" s="162">
        <f t="shared" si="47"/>
        <v>2.8922319043772182E-2</v>
      </c>
      <c r="AJ233" s="54">
        <v>9196858.1995409429</v>
      </c>
      <c r="AK233" s="156">
        <v>1301.2823883864369</v>
      </c>
      <c r="AL233" s="162">
        <f t="shared" si="48"/>
        <v>-1.4897283025172792E-2</v>
      </c>
      <c r="AM233" s="161">
        <f t="shared" si="48"/>
        <v>-1.4897283025172903E-2</v>
      </c>
      <c r="AN233" s="1"/>
    </row>
    <row r="234" spans="2:40" x14ac:dyDescent="0.2">
      <c r="B234" s="188" t="s">
        <v>521</v>
      </c>
      <c r="D234" s="54">
        <v>6860600</v>
      </c>
      <c r="E234" s="156">
        <v>1241.2682569385522</v>
      </c>
      <c r="G234" s="54">
        <v>6888206.6394379549</v>
      </c>
      <c r="H234" s="156">
        <v>1236.7088135126173</v>
      </c>
      <c r="J234" s="158">
        <f t="shared" si="40"/>
        <v>-4.0078123208289185E-3</v>
      </c>
      <c r="K234" s="159">
        <f t="shared" si="40"/>
        <v>3.6867558281441504E-3</v>
      </c>
      <c r="L234" s="158">
        <f t="shared" si="41"/>
        <v>2.2732328167005544E-2</v>
      </c>
      <c r="M234" s="160">
        <f t="shared" si="42"/>
        <v>9.0547645222140982E-3</v>
      </c>
      <c r="N234" s="54">
        <v>7016557.4106225586</v>
      </c>
      <c r="P234" s="158">
        <f t="shared" si="43"/>
        <v>2.3195644456771358E-2</v>
      </c>
      <c r="Q234" s="161">
        <v>1.5351515229910406E-2</v>
      </c>
      <c r="R234" s="54">
        <v>7019736.0383601254</v>
      </c>
      <c r="S234" s="158">
        <f t="shared" si="44"/>
        <v>3.6600638350737791E-2</v>
      </c>
      <c r="T234" s="161">
        <v>2.8653742360785772E-2</v>
      </c>
      <c r="U234" s="54">
        <v>7111702.3394690724</v>
      </c>
      <c r="W234" s="158">
        <f t="shared" si="45"/>
        <v>3.6394257649996709E-2</v>
      </c>
      <c r="X234" s="161">
        <v>2.8448943837309892E-2</v>
      </c>
      <c r="Y234" s="54">
        <v>7110286.4440335678</v>
      </c>
      <c r="AA234" s="54">
        <v>7154305.9696745994</v>
      </c>
      <c r="AB234" s="54">
        <v>7110286.4440335678</v>
      </c>
      <c r="AC234" s="158">
        <f t="shared" si="46"/>
        <v>3.6394257649996709E-2</v>
      </c>
      <c r="AD234" s="161">
        <v>2.8448943837309892E-2</v>
      </c>
      <c r="AE234" s="54">
        <v>7110287</v>
      </c>
      <c r="AF234" s="156">
        <v>1276.5811276854615</v>
      </c>
      <c r="AG234" s="162">
        <f t="shared" si="47"/>
        <v>3.6394338687578243E-2</v>
      </c>
      <c r="AH234" s="162">
        <f t="shared" si="47"/>
        <v>2.8449024253632826E-2</v>
      </c>
      <c r="AJ234" s="54">
        <v>7154305.9696745994</v>
      </c>
      <c r="AK234" s="156">
        <v>1284.4842947371928</v>
      </c>
      <c r="AL234" s="162">
        <f t="shared" si="48"/>
        <v>-6.1527938364930312E-3</v>
      </c>
      <c r="AM234" s="161">
        <f t="shared" si="48"/>
        <v>-6.1527938364932533E-3</v>
      </c>
      <c r="AN234" s="1"/>
    </row>
    <row r="235" spans="2:40" x14ac:dyDescent="0.2">
      <c r="B235" s="188" t="s">
        <v>522</v>
      </c>
      <c r="D235" s="54">
        <v>7466123</v>
      </c>
      <c r="E235" s="156">
        <v>1306.1022351840338</v>
      </c>
      <c r="G235" s="54">
        <v>7439595.7677089134</v>
      </c>
      <c r="H235" s="156">
        <v>1294.2332450497724</v>
      </c>
      <c r="J235" s="158">
        <f t="shared" si="40"/>
        <v>3.5656819428584452E-3</v>
      </c>
      <c r="K235" s="159">
        <f t="shared" si="40"/>
        <v>9.1706731994856128E-3</v>
      </c>
      <c r="L235" s="158">
        <f t="shared" si="41"/>
        <v>2.0499525962977883E-2</v>
      </c>
      <c r="M235" s="160">
        <f t="shared" si="42"/>
        <v>9.0547645222140982E-3</v>
      </c>
      <c r="N235" s="54">
        <v>7619174.9822812863</v>
      </c>
      <c r="P235" s="158">
        <f t="shared" si="43"/>
        <v>2.1195389292372857E-2</v>
      </c>
      <c r="Q235" s="161">
        <v>1.5523612079362037E-2</v>
      </c>
      <c r="R235" s="54">
        <v>7624370.3834897391</v>
      </c>
      <c r="S235" s="158">
        <f t="shared" si="44"/>
        <v>3.6600638350738235E-2</v>
      </c>
      <c r="T235" s="161">
        <v>3.0843299509182964E-2</v>
      </c>
      <c r="U235" s="54">
        <v>7739387.867805128</v>
      </c>
      <c r="W235" s="158">
        <f t="shared" si="45"/>
        <v>3.6501511397831976E-2</v>
      </c>
      <c r="X235" s="161">
        <v>3.0744723113005135E-2</v>
      </c>
      <c r="Y235" s="54">
        <v>7738647.7737821154</v>
      </c>
      <c r="AA235" s="54">
        <v>7726995.8929728996</v>
      </c>
      <c r="AB235" s="54">
        <v>7738647.7737821154</v>
      </c>
      <c r="AC235" s="158">
        <f t="shared" si="46"/>
        <v>3.6501511397831976E-2</v>
      </c>
      <c r="AD235" s="161">
        <v>3.0744723113005135E-2</v>
      </c>
      <c r="AE235" s="54">
        <v>7738648</v>
      </c>
      <c r="AF235" s="156">
        <v>1346.258026116159</v>
      </c>
      <c r="AG235" s="162">
        <f t="shared" si="47"/>
        <v>3.6501541697076201E-2</v>
      </c>
      <c r="AH235" s="162">
        <f t="shared" si="47"/>
        <v>3.074475324396575E-2</v>
      </c>
      <c r="AJ235" s="54">
        <v>7726995.8929728996</v>
      </c>
      <c r="AK235" s="156">
        <v>1344.2309611034593</v>
      </c>
      <c r="AL235" s="162">
        <f t="shared" si="48"/>
        <v>1.5079737570065088E-3</v>
      </c>
      <c r="AM235" s="161">
        <f t="shared" si="48"/>
        <v>1.5079737570065088E-3</v>
      </c>
      <c r="AN235" s="1"/>
    </row>
    <row r="236" spans="2:40" x14ac:dyDescent="0.2">
      <c r="B236" s="188" t="s">
        <v>523</v>
      </c>
      <c r="D236" s="54">
        <v>6135637</v>
      </c>
      <c r="E236" s="156">
        <v>1290.9071164324118</v>
      </c>
      <c r="G236" s="54">
        <v>6095718.6385289636</v>
      </c>
      <c r="H236" s="156">
        <v>1274.4985315533627</v>
      </c>
      <c r="J236" s="158">
        <f t="shared" si="40"/>
        <v>6.5485898936881171E-3</v>
      </c>
      <c r="K236" s="159">
        <f t="shared" si="40"/>
        <v>1.2874542004415179E-2</v>
      </c>
      <c r="L236" s="158">
        <f t="shared" si="41"/>
        <v>2.1321721783541969E-2</v>
      </c>
      <c r="M236" s="160">
        <f t="shared" si="42"/>
        <v>9.0547645222140982E-3</v>
      </c>
      <c r="N236" s="54">
        <v>6266459.3450788055</v>
      </c>
      <c r="P236" s="158">
        <f t="shared" si="43"/>
        <v>2.1850958923511188E-2</v>
      </c>
      <c r="Q236" s="161">
        <v>1.5468944209568125E-2</v>
      </c>
      <c r="R236" s="54">
        <v>6269706.5520565752</v>
      </c>
      <c r="S236" s="158">
        <f t="shared" si="44"/>
        <v>3.6600638350738013E-2</v>
      </c>
      <c r="T236" s="161">
        <v>3.0126503870885335E-2</v>
      </c>
      <c r="U236" s="54">
        <v>6360205.2308884077</v>
      </c>
      <c r="W236" s="158">
        <f t="shared" si="45"/>
        <v>3.6165419270862253E-2</v>
      </c>
      <c r="X236" s="161">
        <v>2.9694002970747313E-2</v>
      </c>
      <c r="Y236" s="54">
        <v>6357534.8845988149</v>
      </c>
      <c r="AA236" s="54">
        <v>6331203.2475034576</v>
      </c>
      <c r="AB236" s="54">
        <v>6357534.8845988149</v>
      </c>
      <c r="AC236" s="158">
        <f t="shared" si="46"/>
        <v>3.6165419270862253E-2</v>
      </c>
      <c r="AD236" s="161">
        <v>2.9694002970747313E-2</v>
      </c>
      <c r="AE236" s="54">
        <v>6357535</v>
      </c>
      <c r="AF236" s="156">
        <v>1329.239340310902</v>
      </c>
      <c r="AG236" s="162">
        <f t="shared" si="47"/>
        <v>3.6165438079208467E-2</v>
      </c>
      <c r="AH236" s="162">
        <f t="shared" si="47"/>
        <v>2.9694021661625269E-2</v>
      </c>
      <c r="AJ236" s="54">
        <v>6331203.2475034576</v>
      </c>
      <c r="AK236" s="156">
        <v>1323.7338729689632</v>
      </c>
      <c r="AL236" s="162">
        <f t="shared" si="48"/>
        <v>4.1590439395426948E-3</v>
      </c>
      <c r="AM236" s="161">
        <f t="shared" si="48"/>
        <v>4.1590439395426948E-3</v>
      </c>
      <c r="AN236" s="1"/>
    </row>
    <row r="237" spans="2:40" x14ac:dyDescent="0.2">
      <c r="B237" s="188" t="s">
        <v>524</v>
      </c>
      <c r="D237" s="54">
        <v>7208535</v>
      </c>
      <c r="E237" s="156">
        <v>1286.3600983187205</v>
      </c>
      <c r="G237" s="54">
        <v>7063971.8695898177</v>
      </c>
      <c r="H237" s="156">
        <v>1251.3882124622617</v>
      </c>
      <c r="J237" s="158">
        <f t="shared" si="40"/>
        <v>2.0464850806176438E-2</v>
      </c>
      <c r="K237" s="159">
        <f t="shared" si="40"/>
        <v>2.7946472172410308E-2</v>
      </c>
      <c r="L237" s="158">
        <f t="shared" si="41"/>
        <v>2.2429268634870381E-2</v>
      </c>
      <c r="M237" s="160">
        <f t="shared" si="42"/>
        <v>9.0547645222140982E-3</v>
      </c>
      <c r="N237" s="54">
        <v>7370217.167978866</v>
      </c>
      <c r="P237" s="158">
        <f t="shared" si="43"/>
        <v>2.2533253548174814E-2</v>
      </c>
      <c r="Q237" s="161">
        <v>1.5091030782174997E-2</v>
      </c>
      <c r="R237" s="54">
        <v>7370966.7468658928</v>
      </c>
      <c r="S237" s="158">
        <f t="shared" si="44"/>
        <v>3.6600638350738013E-2</v>
      </c>
      <c r="T237" s="161">
        <v>2.9056030052460935E-2</v>
      </c>
      <c r="U237" s="54">
        <v>7472371.9825736377</v>
      </c>
      <c r="W237" s="158">
        <f t="shared" si="45"/>
        <v>3.3336696883403683E-2</v>
      </c>
      <c r="X237" s="161">
        <v>2.5815844271712463E-2</v>
      </c>
      <c r="Y237" s="54">
        <v>7448843.7462684065</v>
      </c>
      <c r="AA237" s="54">
        <v>7336861.2124481061</v>
      </c>
      <c r="AB237" s="54">
        <v>7448843.7462684065</v>
      </c>
      <c r="AC237" s="158">
        <f t="shared" si="46"/>
        <v>3.3336696883403683E-2</v>
      </c>
      <c r="AD237" s="161">
        <v>2.5815844271712463E-2</v>
      </c>
      <c r="AE237" s="54">
        <v>7448844</v>
      </c>
      <c r="AF237" s="156">
        <v>1319.5686152430142</v>
      </c>
      <c r="AG237" s="162">
        <f t="shared" si="47"/>
        <v>3.3336732082177578E-2</v>
      </c>
      <c r="AH237" s="162">
        <f t="shared" si="47"/>
        <v>2.5815879214301951E-2</v>
      </c>
      <c r="AJ237" s="54">
        <v>7336861.2124481061</v>
      </c>
      <c r="AK237" s="156">
        <v>1299.730775720411</v>
      </c>
      <c r="AL237" s="162">
        <f t="shared" si="48"/>
        <v>1.5263037463745022E-2</v>
      </c>
      <c r="AM237" s="161">
        <f t="shared" si="48"/>
        <v>1.5263037463745244E-2</v>
      </c>
      <c r="AN237" s="1"/>
    </row>
    <row r="238" spans="2:40" x14ac:dyDescent="0.2">
      <c r="B238" s="188" t="s">
        <v>525</v>
      </c>
      <c r="D238" s="54">
        <v>8838451</v>
      </c>
      <c r="E238" s="156">
        <v>1333.9948815712653</v>
      </c>
      <c r="G238" s="54">
        <v>8732922.6580449529</v>
      </c>
      <c r="H238" s="156">
        <v>1310.1428906913065</v>
      </c>
      <c r="J238" s="158">
        <f t="shared" si="40"/>
        <v>1.2083966168855431E-2</v>
      </c>
      <c r="K238" s="159">
        <f t="shared" si="40"/>
        <v>1.8205640811723267E-2</v>
      </c>
      <c r="L238" s="158">
        <f t="shared" si="41"/>
        <v>2.1027599535645702E-2</v>
      </c>
      <c r="M238" s="160">
        <f t="shared" si="42"/>
        <v>9.0547645222140982E-3</v>
      </c>
      <c r="N238" s="54">
        <v>9024302.4081434272</v>
      </c>
      <c r="P238" s="158">
        <f t="shared" si="43"/>
        <v>2.1728457195991702E-2</v>
      </c>
      <c r="Q238" s="161">
        <v>1.5585602611797311E-2</v>
      </c>
      <c r="R238" s="54">
        <v>9030496.9042323697</v>
      </c>
      <c r="S238" s="158">
        <f t="shared" si="44"/>
        <v>3.6600638350738235E-2</v>
      </c>
      <c r="T238" s="161">
        <v>3.0368368966026127E-2</v>
      </c>
      <c r="U238" s="54">
        <v>9161943.9486317206</v>
      </c>
      <c r="W238" s="158">
        <f t="shared" si="45"/>
        <v>3.6215432991458796E-2</v>
      </c>
      <c r="X238" s="161">
        <v>2.9985479545478144E-2</v>
      </c>
      <c r="Y238" s="54">
        <v>9158539.3299387917</v>
      </c>
      <c r="AA238" s="54">
        <v>9070285.4858395271</v>
      </c>
      <c r="AB238" s="54">
        <v>9158539.3299387917</v>
      </c>
      <c r="AC238" s="158">
        <f t="shared" si="46"/>
        <v>3.6215432991458796E-2</v>
      </c>
      <c r="AD238" s="161">
        <v>2.9985479545478144E-2</v>
      </c>
      <c r="AE238" s="54">
        <v>9158538</v>
      </c>
      <c r="AF238" s="156">
        <v>1373.9951582844321</v>
      </c>
      <c r="AG238" s="162">
        <f t="shared" si="47"/>
        <v>3.6215282519527436E-2</v>
      </c>
      <c r="AH238" s="162">
        <f t="shared" si="47"/>
        <v>2.9985329978216901E-2</v>
      </c>
      <c r="AJ238" s="54">
        <v>9070285.4858395271</v>
      </c>
      <c r="AK238" s="156">
        <v>1360.755214620616</v>
      </c>
      <c r="AL238" s="162">
        <f t="shared" si="48"/>
        <v>9.7298496610995766E-3</v>
      </c>
      <c r="AM238" s="161">
        <f t="shared" si="48"/>
        <v>9.7298496610997987E-3</v>
      </c>
      <c r="AN238" s="1"/>
    </row>
    <row r="239" spans="2:40" x14ac:dyDescent="0.2">
      <c r="B239" s="188" t="s">
        <v>526</v>
      </c>
      <c r="D239" s="54">
        <v>7708543</v>
      </c>
      <c r="E239" s="156">
        <v>1359.0722913130526</v>
      </c>
      <c r="G239" s="54">
        <v>7539270.7568900939</v>
      </c>
      <c r="H239" s="156">
        <v>1320.2444272646512</v>
      </c>
      <c r="J239" s="158">
        <f t="shared" si="40"/>
        <v>2.2452071104517524E-2</v>
      </c>
      <c r="K239" s="159">
        <f t="shared" si="40"/>
        <v>2.9409602681563118E-2</v>
      </c>
      <c r="L239" s="158">
        <f t="shared" si="41"/>
        <v>2.1667111736164424E-2</v>
      </c>
      <c r="M239" s="160">
        <f t="shared" si="42"/>
        <v>9.0547645222140982E-3</v>
      </c>
      <c r="N239" s="54">
        <v>7875564.8625040287</v>
      </c>
      <c r="P239" s="158">
        <f t="shared" si="43"/>
        <v>2.1667111736164424E-2</v>
      </c>
      <c r="Q239" s="161">
        <v>1.4761909790683703E-2</v>
      </c>
      <c r="R239" s="54">
        <v>7875564.8625040287</v>
      </c>
      <c r="S239" s="158">
        <f t="shared" si="44"/>
        <v>3.6600638350737791E-2</v>
      </c>
      <c r="T239" s="161">
        <v>2.9594504295524571E-2</v>
      </c>
      <c r="U239" s="54">
        <v>7990680.5945541114</v>
      </c>
      <c r="W239" s="158">
        <f t="shared" si="45"/>
        <v>3.4504268534336635E-2</v>
      </c>
      <c r="X239" s="161">
        <v>2.7512303337813515E-2</v>
      </c>
      <c r="Y239" s="54">
        <v>7974520.6376804812</v>
      </c>
      <c r="AA239" s="54">
        <v>7830521.4414143972</v>
      </c>
      <c r="AB239" s="54">
        <v>7974520.6376804812</v>
      </c>
      <c r="AC239" s="158">
        <f t="shared" si="46"/>
        <v>3.4504268534336635E-2</v>
      </c>
      <c r="AD239" s="161">
        <v>2.7512303337813515E-2</v>
      </c>
      <c r="AE239" s="54">
        <v>7974520</v>
      </c>
      <c r="AF239" s="156">
        <v>1396.4633887818318</v>
      </c>
      <c r="AG239" s="162">
        <f t="shared" si="47"/>
        <v>3.4504185810470211E-2</v>
      </c>
      <c r="AH239" s="162">
        <f t="shared" si="47"/>
        <v>2.7512221173057849E-2</v>
      </c>
      <c r="AJ239" s="54">
        <v>7830521.4414143972</v>
      </c>
      <c r="AK239" s="156">
        <v>1371.2469851484909</v>
      </c>
      <c r="AL239" s="162">
        <f t="shared" si="48"/>
        <v>1.8389395861176938E-2</v>
      </c>
      <c r="AM239" s="161">
        <f t="shared" si="48"/>
        <v>1.8389395861176716E-2</v>
      </c>
      <c r="AN239" s="1"/>
    </row>
    <row r="240" spans="2:40" x14ac:dyDescent="0.2">
      <c r="B240" s="188" t="s">
        <v>527</v>
      </c>
      <c r="D240" s="54">
        <v>8406872</v>
      </c>
      <c r="E240" s="156">
        <v>1341.154447275858</v>
      </c>
      <c r="G240" s="54">
        <v>8391178.3334334213</v>
      </c>
      <c r="H240" s="156">
        <v>1330.9482955647391</v>
      </c>
      <c r="J240" s="158">
        <f t="shared" si="40"/>
        <v>1.8702577806086751E-3</v>
      </c>
      <c r="K240" s="159">
        <f t="shared" si="40"/>
        <v>7.6683307271439016E-3</v>
      </c>
      <c r="L240" s="158">
        <f t="shared" si="41"/>
        <v>2.0680838448579042E-2</v>
      </c>
      <c r="M240" s="160">
        <f t="shared" si="42"/>
        <v>9.0547645222140982E-3</v>
      </c>
      <c r="N240" s="54">
        <v>8580733.1616898831</v>
      </c>
      <c r="P240" s="158">
        <f t="shared" si="43"/>
        <v>2.21362924601054E-2</v>
      </c>
      <c r="Q240" s="161">
        <v>1.625497158867506E-2</v>
      </c>
      <c r="R240" s="54">
        <v>8592968.9772666711</v>
      </c>
      <c r="S240" s="158">
        <f t="shared" si="44"/>
        <v>3.6600638350738013E-2</v>
      </c>
      <c r="T240" s="161">
        <v>3.063609035978776E-2</v>
      </c>
      <c r="U240" s="54">
        <v>8714568.8817329463</v>
      </c>
      <c r="W240" s="158">
        <f t="shared" si="45"/>
        <v>3.6027090404962214E-2</v>
      </c>
      <c r="X240" s="161">
        <v>3.0065842580075275E-2</v>
      </c>
      <c r="Y240" s="54">
        <v>8709747.1375669446</v>
      </c>
      <c r="AA240" s="54">
        <v>8715339.1856411081</v>
      </c>
      <c r="AB240" s="54">
        <v>8709747.1375669446</v>
      </c>
      <c r="AC240" s="158">
        <f t="shared" si="46"/>
        <v>3.6027090404962214E-2</v>
      </c>
      <c r="AD240" s="161">
        <v>3.0065842580075275E-2</v>
      </c>
      <c r="AE240" s="54">
        <v>8709748</v>
      </c>
      <c r="AF240" s="156">
        <v>1381.4775225561439</v>
      </c>
      <c r="AG240" s="162">
        <f t="shared" si="47"/>
        <v>3.6027192991638257E-2</v>
      </c>
      <c r="AH240" s="162">
        <f t="shared" si="47"/>
        <v>3.0065944576472603E-2</v>
      </c>
      <c r="AJ240" s="54">
        <v>8715339.1856411081</v>
      </c>
      <c r="AK240" s="156">
        <v>1382.3643561691977</v>
      </c>
      <c r="AL240" s="162">
        <f t="shared" si="48"/>
        <v>-6.4153391187804498E-4</v>
      </c>
      <c r="AM240" s="161">
        <f t="shared" si="48"/>
        <v>-6.4153391187793396E-4</v>
      </c>
      <c r="AN240" s="1"/>
    </row>
    <row r="241" spans="2:40" x14ac:dyDescent="0.2">
      <c r="B241" s="188"/>
      <c r="D241" s="1"/>
      <c r="G241" s="1"/>
      <c r="N241" s="1"/>
      <c r="P241" s="52"/>
      <c r="R241" s="1"/>
      <c r="T241" s="51"/>
      <c r="U241" s="1"/>
      <c r="W241" s="52"/>
      <c r="X241" s="51"/>
      <c r="Y241" s="1"/>
      <c r="AA241" s="1"/>
      <c r="AB241" s="1"/>
      <c r="AC241" s="52"/>
      <c r="AD241" s="51"/>
      <c r="AE241" s="1"/>
      <c r="AF241" s="74"/>
      <c r="AJ241" s="1"/>
      <c r="AK241" s="74"/>
      <c r="AN241" s="1"/>
    </row>
    <row r="242" spans="2:40" x14ac:dyDescent="0.2">
      <c r="B242" s="188" t="s">
        <v>12</v>
      </c>
      <c r="D242" s="155">
        <f>SUM(D231:D240)</f>
        <v>75242387</v>
      </c>
      <c r="E242" s="157">
        <v>1275.3199865998333</v>
      </c>
      <c r="G242" s="155">
        <f>SUM(G231:G240)</f>
        <v>75167946.334656015</v>
      </c>
      <c r="H242" s="157">
        <v>1265.4038265913618</v>
      </c>
      <c r="J242" s="158">
        <f>D242/G242-1</f>
        <v>9.9032458612824392E-4</v>
      </c>
      <c r="K242" s="159">
        <f>E242/H242-1</f>
        <v>7.8363600615802831E-3</v>
      </c>
      <c r="L242" s="158">
        <f>N242/$D242-1</f>
        <v>2.1832840836769396E-2</v>
      </c>
      <c r="M242" s="160">
        <f>M$219</f>
        <v>9.0547645222140982E-3</v>
      </c>
      <c r="N242" s="155">
        <f>SUM(N231:N240)</f>
        <v>76885142.059549615</v>
      </c>
      <c r="P242" s="158">
        <f>R242/$D242-1</f>
        <v>2.2806688266427066E-2</v>
      </c>
      <c r="Q242" s="161">
        <v>1.5858962276491972E-2</v>
      </c>
      <c r="R242" s="155">
        <f>SUM(R231:R240)</f>
        <v>76958416.664730862</v>
      </c>
      <c r="S242" s="158">
        <f>U242/$D242-1</f>
        <v>3.665447909104258E-2</v>
      </c>
      <c r="T242" s="161">
        <v>2.9612687763718615E-2</v>
      </c>
      <c r="U242" s="155">
        <f>SUM(U231:U240)</f>
        <v>78000357.501051635</v>
      </c>
      <c r="W242" s="158">
        <f>Y242/$D242-1</f>
        <v>3.5942695276241166E-2</v>
      </c>
      <c r="X242" s="161">
        <v>2.8905738957297755E-2</v>
      </c>
      <c r="Y242" s="155">
        <f>SUM(Y231:Y240)</f>
        <v>77946801.187798008</v>
      </c>
      <c r="AA242" s="155">
        <f>SUM(AA231:AA240)</f>
        <v>78071770.395391196</v>
      </c>
      <c r="AB242" s="155">
        <f>SUM(AB231:AB240)</f>
        <v>77946801.187798008</v>
      </c>
      <c r="AC242" s="158">
        <f>AB242/$D242-1</f>
        <v>3.5942695276241166E-2</v>
      </c>
      <c r="AD242" s="161">
        <v>2.8905738957297755E-2</v>
      </c>
      <c r="AE242" s="155">
        <f>SUM(AE231:AE240)</f>
        <v>77946799</v>
      </c>
      <c r="AF242" s="157">
        <v>1312.1840163893457</v>
      </c>
      <c r="AG242" s="162">
        <f t="shared" ref="AG242:AH242" si="49">AE242/D242 - 1</f>
        <v>3.5942666199571871E-2</v>
      </c>
      <c r="AH242" s="162">
        <f t="shared" si="49"/>
        <v>2.8905710078140245E-2</v>
      </c>
      <c r="AJ242" s="155">
        <f>SUM(AJ231:AJ240)</f>
        <v>78071770.395391196</v>
      </c>
      <c r="AK242" s="157">
        <v>1314.2878291134346</v>
      </c>
      <c r="AL242" s="162">
        <f t="shared" ref="AL242:AM242" si="50">AE242/AJ242-1</f>
        <v>-1.600724496937711E-3</v>
      </c>
      <c r="AM242" s="161">
        <f t="shared" si="50"/>
        <v>-1.6007244969376E-3</v>
      </c>
      <c r="AN242" s="1"/>
    </row>
    <row r="243" spans="2:40" x14ac:dyDescent="0.2">
      <c r="B243" s="188"/>
      <c r="D243" s="1"/>
      <c r="G243" s="1"/>
      <c r="N243" s="1"/>
      <c r="P243" s="52"/>
      <c r="R243" s="1"/>
      <c r="T243" s="51"/>
      <c r="U243" s="1"/>
      <c r="W243" s="52"/>
      <c r="X243" s="51"/>
      <c r="Y243" s="1"/>
      <c r="AA243" s="1"/>
      <c r="AB243" s="1"/>
      <c r="AC243" s="52"/>
      <c r="AD243" s="51"/>
      <c r="AE243" s="1"/>
      <c r="AF243" s="74"/>
      <c r="AJ243" s="1"/>
      <c r="AK243" s="74"/>
      <c r="AN243" s="1"/>
    </row>
    <row r="244" spans="2:40" x14ac:dyDescent="0.2">
      <c r="B244" s="204" t="s">
        <v>495</v>
      </c>
      <c r="D244" s="1"/>
      <c r="G244" s="1"/>
      <c r="N244" s="1"/>
      <c r="P244" s="52"/>
      <c r="R244" s="1"/>
      <c r="T244" s="51"/>
      <c r="U244" s="1"/>
      <c r="W244" s="52"/>
      <c r="X244" s="51"/>
      <c r="Y244" s="1"/>
      <c r="AA244" s="1"/>
      <c r="AB244" s="1"/>
      <c r="AC244" s="52"/>
      <c r="AD244" s="51"/>
      <c r="AE244" s="1"/>
      <c r="AF244" s="74"/>
      <c r="AJ244" s="1"/>
      <c r="AK244" s="74"/>
      <c r="AN244" s="1"/>
    </row>
    <row r="245" spans="2:40" x14ac:dyDescent="0.2">
      <c r="B245" s="188" t="s">
        <v>528</v>
      </c>
      <c r="D245" s="54">
        <v>7352780</v>
      </c>
      <c r="E245" s="156">
        <v>1208.7381272665984</v>
      </c>
      <c r="G245" s="54">
        <v>7257094.6785325771</v>
      </c>
      <c r="H245" s="156">
        <v>1180.8651845811328</v>
      </c>
      <c r="J245" s="158">
        <f t="shared" ref="J245:K254" si="51">D245/G245-1</f>
        <v>1.3185072774435813E-2</v>
      </c>
      <c r="K245" s="159">
        <f t="shared" si="51"/>
        <v>2.3603831368228967E-2</v>
      </c>
      <c r="L245" s="158">
        <f t="shared" ref="L245:L254" si="52">N245/$D245-1</f>
        <v>2.5588205113296736E-2</v>
      </c>
      <c r="M245" s="160">
        <f t="shared" ref="M245:M254" si="53">M$219</f>
        <v>9.0547645222140982E-3</v>
      </c>
      <c r="N245" s="54">
        <v>7540924.4427929465</v>
      </c>
      <c r="P245" s="158">
        <f t="shared" ref="P245:P254" si="54">R245/$D245-1</f>
        <v>2.6070274775529256E-2</v>
      </c>
      <c r="Q245" s="161">
        <v>1.562641147065702E-2</v>
      </c>
      <c r="R245" s="54">
        <v>7544468.9949640166</v>
      </c>
      <c r="S245" s="158">
        <f t="shared" ref="S245:S254" si="55">U245/$D245-1</f>
        <v>3.6600638350737791E-2</v>
      </c>
      <c r="T245" s="161">
        <v>2.6049591668241501E-2</v>
      </c>
      <c r="U245" s="54">
        <v>7621896.4416525383</v>
      </c>
      <c r="W245" s="158">
        <f t="shared" ref="W245:W254" si="56">Y245/$D245-1</f>
        <v>3.4539930355324877E-2</v>
      </c>
      <c r="X245" s="161">
        <v>2.4009858603244671E-2</v>
      </c>
      <c r="Y245" s="54">
        <v>7606744.5091180261</v>
      </c>
      <c r="AA245" s="54">
        <v>7537444.5772079453</v>
      </c>
      <c r="AB245" s="54">
        <v>7606744.5091180261</v>
      </c>
      <c r="AC245" s="158">
        <f t="shared" ref="AC245:AC254" si="57">AB245/$D245-1</f>
        <v>3.4539930355324877E-2</v>
      </c>
      <c r="AD245" s="161">
        <v>2.4009858603244671E-2</v>
      </c>
      <c r="AE245" s="54">
        <v>7606745</v>
      </c>
      <c r="AF245" s="156">
        <v>1237.7598386663085</v>
      </c>
      <c r="AG245" s="162">
        <f t="shared" ref="AG245:AH254" si="58">AE245/D245 - 1</f>
        <v>3.4539997116736831E-2</v>
      </c>
      <c r="AH245" s="162">
        <f t="shared" si="58"/>
        <v>2.4009924685125084E-2</v>
      </c>
      <c r="AJ245" s="54">
        <v>7537444.5772079453</v>
      </c>
      <c r="AK245" s="156">
        <v>1226.483362310837</v>
      </c>
      <c r="AL245" s="162">
        <f t="shared" ref="AL245:AM254" si="59">AE245/AJ245-1</f>
        <v>9.1941535466288915E-3</v>
      </c>
      <c r="AM245" s="161">
        <f t="shared" si="59"/>
        <v>9.1941535466288915E-3</v>
      </c>
      <c r="AN245" s="1"/>
    </row>
    <row r="246" spans="2:40" x14ac:dyDescent="0.2">
      <c r="B246" s="188" t="s">
        <v>529</v>
      </c>
      <c r="D246" s="54">
        <v>7982183</v>
      </c>
      <c r="E246" s="156">
        <v>1198.8398184771052</v>
      </c>
      <c r="G246" s="54">
        <v>8065858.0001656692</v>
      </c>
      <c r="H246" s="156">
        <v>1200.2296287333575</v>
      </c>
      <c r="J246" s="158">
        <f t="shared" si="51"/>
        <v>-1.037397387406902E-2</v>
      </c>
      <c r="K246" s="159">
        <f t="shared" si="51"/>
        <v>-1.1579536306890459E-3</v>
      </c>
      <c r="L246" s="158">
        <f t="shared" si="52"/>
        <v>2.4369261811427956E-2</v>
      </c>
      <c r="M246" s="160">
        <f t="shared" si="53"/>
        <v>9.0547645222140982E-3</v>
      </c>
      <c r="N246" s="54">
        <v>8176702.9073537299</v>
      </c>
      <c r="P246" s="158">
        <f t="shared" si="54"/>
        <v>2.6632374722225682E-2</v>
      </c>
      <c r="Q246" s="161">
        <v>1.7159941335644913E-2</v>
      </c>
      <c r="R246" s="54">
        <v>8194767.4887573803</v>
      </c>
      <c r="S246" s="158">
        <f t="shared" si="55"/>
        <v>3.6600638350738013E-2</v>
      </c>
      <c r="T246" s="161">
        <v>2.7036230742881973E-2</v>
      </c>
      <c r="U246" s="54">
        <v>8274335.9932324095</v>
      </c>
      <c r="W246" s="158">
        <f t="shared" si="56"/>
        <v>3.5623956658524358E-2</v>
      </c>
      <c r="X246" s="161">
        <v>2.6068560603875968E-2</v>
      </c>
      <c r="Y246" s="54">
        <v>8266539.9412324093</v>
      </c>
      <c r="AA246" s="54">
        <v>8377451.3544270443</v>
      </c>
      <c r="AB246" s="54">
        <v>8266539.9412324093</v>
      </c>
      <c r="AC246" s="158">
        <f t="shared" si="57"/>
        <v>3.5623956658524358E-2</v>
      </c>
      <c r="AD246" s="161">
        <v>2.6068560603875968E-2</v>
      </c>
      <c r="AE246" s="54">
        <v>8266539</v>
      </c>
      <c r="AF246" s="156">
        <v>1230.0917068805365</v>
      </c>
      <c r="AG246" s="162">
        <f t="shared" si="58"/>
        <v>3.5623838741857927E-2</v>
      </c>
      <c r="AH246" s="162">
        <f t="shared" si="58"/>
        <v>2.6068443775191685E-2</v>
      </c>
      <c r="AJ246" s="54">
        <v>8377451.3544270443</v>
      </c>
      <c r="AK246" s="156">
        <v>1246.5958771713078</v>
      </c>
      <c r="AL246" s="162">
        <f t="shared" si="59"/>
        <v>-1.3239391043247672E-2</v>
      </c>
      <c r="AM246" s="161">
        <f t="shared" si="59"/>
        <v>-1.3239391043247672E-2</v>
      </c>
      <c r="AN246" s="1"/>
    </row>
    <row r="247" spans="2:40" x14ac:dyDescent="0.2">
      <c r="B247" s="188" t="s">
        <v>530</v>
      </c>
      <c r="D247" s="54">
        <v>7730009</v>
      </c>
      <c r="E247" s="156">
        <v>1309.2900654611569</v>
      </c>
      <c r="G247" s="54">
        <v>7719280.7626257604</v>
      </c>
      <c r="H247" s="156">
        <v>1298.8640481166065</v>
      </c>
      <c r="J247" s="158">
        <f t="shared" si="51"/>
        <v>1.3897975347887392E-3</v>
      </c>
      <c r="K247" s="159">
        <f t="shared" si="51"/>
        <v>8.0270274319076407E-3</v>
      </c>
      <c r="L247" s="158">
        <f t="shared" si="52"/>
        <v>2.1519869986805551E-2</v>
      </c>
      <c r="M247" s="160">
        <f t="shared" si="53"/>
        <v>9.0547645222140982E-3</v>
      </c>
      <c r="N247" s="54">
        <v>7896357.7886768365</v>
      </c>
      <c r="P247" s="158">
        <f t="shared" si="54"/>
        <v>2.1519869986805551E-2</v>
      </c>
      <c r="Q247" s="161">
        <v>1.4793798128543534E-2</v>
      </c>
      <c r="R247" s="54">
        <v>7896357.7886768365</v>
      </c>
      <c r="S247" s="158">
        <f t="shared" si="55"/>
        <v>3.6600638350737791E-2</v>
      </c>
      <c r="T247" s="161">
        <v>2.9775269029280071E-2</v>
      </c>
      <c r="U247" s="54">
        <v>8012932.2638569484</v>
      </c>
      <c r="W247" s="158">
        <f t="shared" si="56"/>
        <v>3.5976868809718843E-2</v>
      </c>
      <c r="X247" s="161">
        <v>2.9155606622032204E-2</v>
      </c>
      <c r="Y247" s="54">
        <v>8008110.5196909467</v>
      </c>
      <c r="AA247" s="54">
        <v>8017485.4403255731</v>
      </c>
      <c r="AB247" s="54">
        <v>8008110.5196909467</v>
      </c>
      <c r="AC247" s="158">
        <f t="shared" si="57"/>
        <v>3.5976868809718843E-2</v>
      </c>
      <c r="AD247" s="161">
        <v>2.9155606622032204E-2</v>
      </c>
      <c r="AE247" s="54">
        <v>8008111</v>
      </c>
      <c r="AF247" s="156">
        <v>1347.4632923817906</v>
      </c>
      <c r="AG247" s="162">
        <f t="shared" si="58"/>
        <v>3.5976930945358587E-2</v>
      </c>
      <c r="AH247" s="162">
        <f t="shared" si="58"/>
        <v>2.9155668348547659E-2</v>
      </c>
      <c r="AJ247" s="54">
        <v>8017485.4403255731</v>
      </c>
      <c r="AK247" s="156">
        <v>1349.0406574089902</v>
      </c>
      <c r="AL247" s="162">
        <f t="shared" si="59"/>
        <v>-1.1692494355427518E-3</v>
      </c>
      <c r="AM247" s="161">
        <f t="shared" si="59"/>
        <v>-1.1692494355427518E-3</v>
      </c>
      <c r="AN247" s="1"/>
    </row>
    <row r="248" spans="2:40" x14ac:dyDescent="0.2">
      <c r="B248" s="188" t="s">
        <v>531</v>
      </c>
      <c r="D248" s="54">
        <v>9711309</v>
      </c>
      <c r="E248" s="156">
        <v>1234.8521952591525</v>
      </c>
      <c r="G248" s="54">
        <v>9753735.2666192818</v>
      </c>
      <c r="H248" s="156">
        <v>1231.9416526139489</v>
      </c>
      <c r="J248" s="158">
        <f t="shared" si="51"/>
        <v>-4.3497455548624497E-3</v>
      </c>
      <c r="K248" s="159">
        <f t="shared" si="51"/>
        <v>2.3625653366194932E-3</v>
      </c>
      <c r="L248" s="158">
        <f t="shared" si="52"/>
        <v>2.1790744549973651E-2</v>
      </c>
      <c r="M248" s="160">
        <f t="shared" si="53"/>
        <v>9.0547645222140982E-3</v>
      </c>
      <c r="N248" s="54">
        <v>9922925.653664859</v>
      </c>
      <c r="P248" s="158">
        <f t="shared" si="54"/>
        <v>2.3217032388826775E-2</v>
      </c>
      <c r="Q248" s="161">
        <v>1.6365069767350526E-2</v>
      </c>
      <c r="R248" s="54">
        <v>9936776.7755909059</v>
      </c>
      <c r="S248" s="158">
        <f t="shared" si="55"/>
        <v>3.6676248946926338E-2</v>
      </c>
      <c r="T248" s="161">
        <v>2.9734156816410229E-2</v>
      </c>
      <c r="U248" s="54">
        <v>10067483.386484526</v>
      </c>
      <c r="W248" s="158">
        <f t="shared" si="56"/>
        <v>3.6538939744636068E-2</v>
      </c>
      <c r="X248" s="161">
        <v>2.959776710381945E-2</v>
      </c>
      <c r="Y248" s="54">
        <v>10066149.934392542</v>
      </c>
      <c r="AA248" s="54">
        <v>10130533.257389877</v>
      </c>
      <c r="AB248" s="54">
        <v>10066149.934392542</v>
      </c>
      <c r="AC248" s="158">
        <f t="shared" si="57"/>
        <v>3.6538939744636068E-2</v>
      </c>
      <c r="AD248" s="161">
        <v>2.959776710381945E-2</v>
      </c>
      <c r="AE248" s="54">
        <v>10066149</v>
      </c>
      <c r="AF248" s="156">
        <v>1271.400944923995</v>
      </c>
      <c r="AG248" s="162">
        <f t="shared" si="58"/>
        <v>3.6538843527684994E-2</v>
      </c>
      <c r="AH248" s="162">
        <f t="shared" si="58"/>
        <v>2.9597671531184533E-2</v>
      </c>
      <c r="AJ248" s="54">
        <v>10130533.257389877</v>
      </c>
      <c r="AK248" s="156">
        <v>1279.5329729402422</v>
      </c>
      <c r="AL248" s="162">
        <f t="shared" si="59"/>
        <v>-6.3554657740164666E-3</v>
      </c>
      <c r="AM248" s="161">
        <f t="shared" si="59"/>
        <v>-6.3554657740164666E-3</v>
      </c>
      <c r="AN248" s="1"/>
    </row>
    <row r="249" spans="2:40" x14ac:dyDescent="0.2">
      <c r="B249" s="188" t="s">
        <v>532</v>
      </c>
      <c r="D249" s="54">
        <v>6952020</v>
      </c>
      <c r="E249" s="156">
        <v>1281.1675353513369</v>
      </c>
      <c r="G249" s="54">
        <v>6984411.7657031612</v>
      </c>
      <c r="H249" s="156">
        <v>1277.9280497561538</v>
      </c>
      <c r="J249" s="158">
        <f t="shared" si="51"/>
        <v>-4.6377228018286143E-3</v>
      </c>
      <c r="K249" s="159">
        <f t="shared" si="51"/>
        <v>2.5349514753989499E-3</v>
      </c>
      <c r="L249" s="158">
        <f t="shared" si="52"/>
        <v>2.2167192746763043E-2</v>
      </c>
      <c r="M249" s="160">
        <f t="shared" si="53"/>
        <v>9.0547645222140982E-3</v>
      </c>
      <c r="N249" s="54">
        <v>7106126.7673193524</v>
      </c>
      <c r="P249" s="158">
        <f t="shared" si="54"/>
        <v>2.4126244495017213E-2</v>
      </c>
      <c r="Q249" s="161">
        <v>1.679909449419914E-2</v>
      </c>
      <c r="R249" s="54">
        <v>7119746.1342542488</v>
      </c>
      <c r="S249" s="158">
        <f t="shared" si="55"/>
        <v>3.6867187218742492E-2</v>
      </c>
      <c r="T249" s="161">
        <v>2.9448881660696591E-2</v>
      </c>
      <c r="U249" s="54">
        <v>7208321.4228884419</v>
      </c>
      <c r="W249" s="158">
        <f t="shared" si="56"/>
        <v>3.653404715256503E-2</v>
      </c>
      <c r="X249" s="161">
        <v>2.9118125057738808E-2</v>
      </c>
      <c r="Y249" s="54">
        <v>7206005.4264855757</v>
      </c>
      <c r="AA249" s="54">
        <v>7254227.6104122242</v>
      </c>
      <c r="AB249" s="54">
        <v>7206005.4264855757</v>
      </c>
      <c r="AC249" s="158">
        <f t="shared" si="57"/>
        <v>3.653404715256503E-2</v>
      </c>
      <c r="AD249" s="161">
        <v>2.9118125057738808E-2</v>
      </c>
      <c r="AE249" s="54">
        <v>7206007</v>
      </c>
      <c r="AF249" s="156">
        <v>1318.4730197693452</v>
      </c>
      <c r="AG249" s="162">
        <f t="shared" si="58"/>
        <v>3.6534273491733327E-2</v>
      </c>
      <c r="AH249" s="162">
        <f t="shared" si="58"/>
        <v>2.9118349777554897E-2</v>
      </c>
      <c r="AJ249" s="54">
        <v>7254227.6104122242</v>
      </c>
      <c r="AK249" s="156">
        <v>1327.2958773970615</v>
      </c>
      <c r="AL249" s="162">
        <f t="shared" si="59"/>
        <v>-6.6472425462652529E-3</v>
      </c>
      <c r="AM249" s="161">
        <f t="shared" si="59"/>
        <v>-6.6472425462653639E-3</v>
      </c>
      <c r="AN249" s="1"/>
    </row>
    <row r="250" spans="2:40" x14ac:dyDescent="0.2">
      <c r="B250" s="188" t="s">
        <v>533</v>
      </c>
      <c r="D250" s="54">
        <v>6842327</v>
      </c>
      <c r="E250" s="156">
        <v>1306.1034317341871</v>
      </c>
      <c r="G250" s="54">
        <v>6763546.0947359754</v>
      </c>
      <c r="H250" s="156">
        <v>1283.6766937109921</v>
      </c>
      <c r="J250" s="158">
        <f t="shared" si="51"/>
        <v>1.1647869942860156E-2</v>
      </c>
      <c r="K250" s="159">
        <f t="shared" si="51"/>
        <v>1.74707059285788E-2</v>
      </c>
      <c r="L250" s="158">
        <f t="shared" si="52"/>
        <v>2.0741807122588218E-2</v>
      </c>
      <c r="M250" s="160">
        <f t="shared" si="53"/>
        <v>9.0547645222140982E-3</v>
      </c>
      <c r="N250" s="54">
        <v>6984249.2269036779</v>
      </c>
      <c r="P250" s="158">
        <f t="shared" si="54"/>
        <v>2.1526439132413255E-2</v>
      </c>
      <c r="Q250" s="161">
        <v>1.5680392778956387E-2</v>
      </c>
      <c r="R250" s="54">
        <v>6989617.9356895676</v>
      </c>
      <c r="S250" s="158">
        <f t="shared" si="55"/>
        <v>3.6600638350738013E-2</v>
      </c>
      <c r="T250" s="161">
        <v>3.066832456063362E-2</v>
      </c>
      <c r="U250" s="54">
        <v>7092760.5360044902</v>
      </c>
      <c r="W250" s="158">
        <f t="shared" si="56"/>
        <v>3.4487246021822404E-2</v>
      </c>
      <c r="X250" s="161">
        <v>2.8567026866809897E-2</v>
      </c>
      <c r="Y250" s="54">
        <v>7078300.0146107581</v>
      </c>
      <c r="AA250" s="54">
        <v>7024829.6450187732</v>
      </c>
      <c r="AB250" s="54">
        <v>7078300.0146107581</v>
      </c>
      <c r="AC250" s="158">
        <f t="shared" si="57"/>
        <v>3.4487246021822404E-2</v>
      </c>
      <c r="AD250" s="161">
        <v>2.8567026866809897E-2</v>
      </c>
      <c r="AE250" s="54">
        <v>7078301</v>
      </c>
      <c r="AF250" s="156">
        <v>1343.415110579786</v>
      </c>
      <c r="AG250" s="162">
        <f t="shared" si="58"/>
        <v>3.4487390035582877E-2</v>
      </c>
      <c r="AH250" s="162">
        <f t="shared" si="58"/>
        <v>2.8567170056400526E-2</v>
      </c>
      <c r="AJ250" s="54">
        <v>7024829.6450187732</v>
      </c>
      <c r="AK250" s="156">
        <v>1333.2665980673969</v>
      </c>
      <c r="AL250" s="162">
        <f t="shared" si="59"/>
        <v>7.6117653641811778E-3</v>
      </c>
      <c r="AM250" s="161">
        <f t="shared" si="59"/>
        <v>7.6117653641811778E-3</v>
      </c>
      <c r="AN250" s="1"/>
    </row>
    <row r="251" spans="2:40" x14ac:dyDescent="0.2">
      <c r="B251" s="188" t="s">
        <v>534</v>
      </c>
      <c r="D251" s="54">
        <v>6243078</v>
      </c>
      <c r="E251" s="156">
        <v>1289.6740974588749</v>
      </c>
      <c r="G251" s="54">
        <v>6227463.0041271253</v>
      </c>
      <c r="H251" s="156">
        <v>1279.322345383187</v>
      </c>
      <c r="J251" s="158">
        <f t="shared" si="51"/>
        <v>2.5074409695451383E-3</v>
      </c>
      <c r="K251" s="159">
        <f t="shared" si="51"/>
        <v>8.0915901399247758E-3</v>
      </c>
      <c r="L251" s="158">
        <f t="shared" si="52"/>
        <v>2.057051823509104E-2</v>
      </c>
      <c r="M251" s="160">
        <f t="shared" si="53"/>
        <v>9.0547645222140982E-3</v>
      </c>
      <c r="N251" s="54">
        <v>6371501.3498420957</v>
      </c>
      <c r="P251" s="158">
        <f t="shared" si="54"/>
        <v>2.1581706993089256E-2</v>
      </c>
      <c r="Q251" s="161">
        <v>1.5922831651426606E-2</v>
      </c>
      <c r="R251" s="54">
        <v>6377814.280131002</v>
      </c>
      <c r="S251" s="158">
        <f t="shared" si="55"/>
        <v>3.6600638350738013E-2</v>
      </c>
      <c r="T251" s="161">
        <v>3.0858568234016115E-2</v>
      </c>
      <c r="U251" s="54">
        <v>6471578.6400734494</v>
      </c>
      <c r="W251" s="158">
        <f t="shared" si="56"/>
        <v>3.6168659292136418E-2</v>
      </c>
      <c r="X251" s="161">
        <v>3.0428982048765763E-2</v>
      </c>
      <c r="Y251" s="54">
        <v>6468881.7611162327</v>
      </c>
      <c r="AA251" s="54">
        <v>6468037.049189005</v>
      </c>
      <c r="AB251" s="54">
        <v>6468881.7611162327</v>
      </c>
      <c r="AC251" s="158">
        <f t="shared" si="57"/>
        <v>3.6168659292136418E-2</v>
      </c>
      <c r="AD251" s="161">
        <v>3.0428982048765763E-2</v>
      </c>
      <c r="AE251" s="54">
        <v>6468880</v>
      </c>
      <c r="AF251" s="156">
        <v>1328.9172056289669</v>
      </c>
      <c r="AG251" s="162">
        <f t="shared" si="58"/>
        <v>3.6168377201117874E-2</v>
      </c>
      <c r="AH251" s="162">
        <f t="shared" si="58"/>
        <v>3.0428701520341495E-2</v>
      </c>
      <c r="AJ251" s="54">
        <v>6468037.049189005</v>
      </c>
      <c r="AK251" s="156">
        <v>1328.7440362648374</v>
      </c>
      <c r="AL251" s="162">
        <f t="shared" si="59"/>
        <v>1.3032560026848827E-4</v>
      </c>
      <c r="AM251" s="161">
        <f t="shared" si="59"/>
        <v>1.3032560026848827E-4</v>
      </c>
      <c r="AN251" s="1"/>
    </row>
    <row r="252" spans="2:40" x14ac:dyDescent="0.2">
      <c r="B252" s="188" t="s">
        <v>535</v>
      </c>
      <c r="D252" s="54">
        <v>6723465</v>
      </c>
      <c r="E252" s="156">
        <v>1297.2446319388707</v>
      </c>
      <c r="G252" s="54">
        <v>6767085.8187646773</v>
      </c>
      <c r="H252" s="156">
        <v>1299.4032731955788</v>
      </c>
      <c r="J252" s="158">
        <f t="shared" si="51"/>
        <v>-6.446027127913756E-3</v>
      </c>
      <c r="K252" s="159">
        <f t="shared" si="51"/>
        <v>-1.6612558250675979E-3</v>
      </c>
      <c r="L252" s="158">
        <f t="shared" si="52"/>
        <v>1.9813964135957374E-2</v>
      </c>
      <c r="M252" s="160">
        <f t="shared" si="53"/>
        <v>9.0547645222140982E-3</v>
      </c>
      <c r="N252" s="54">
        <v>6856683.4943793649</v>
      </c>
      <c r="P252" s="158">
        <f t="shared" si="54"/>
        <v>1.9813964135957374E-2</v>
      </c>
      <c r="Q252" s="161">
        <v>1.4926267832161999E-2</v>
      </c>
      <c r="R252" s="54">
        <v>6856683.4943793649</v>
      </c>
      <c r="S252" s="158">
        <f t="shared" si="55"/>
        <v>3.6600638350738235E-2</v>
      </c>
      <c r="T252" s="161">
        <v>3.1632487995127523E-2</v>
      </c>
      <c r="U252" s="54">
        <v>6969548.1109288456</v>
      </c>
      <c r="W252" s="158">
        <f t="shared" si="56"/>
        <v>3.6589026404443947E-2</v>
      </c>
      <c r="X252" s="161">
        <v>3.1620931701794586E-2</v>
      </c>
      <c r="Y252" s="54">
        <v>6969470.0384143554</v>
      </c>
      <c r="AA252" s="54">
        <v>7028506.1126503553</v>
      </c>
      <c r="AB252" s="54">
        <v>6969470.0384143554</v>
      </c>
      <c r="AC252" s="158">
        <f t="shared" si="57"/>
        <v>3.6589026404443947E-2</v>
      </c>
      <c r="AD252" s="161">
        <v>3.1620931701794586E-2</v>
      </c>
      <c r="AE252" s="54">
        <v>6969471</v>
      </c>
      <c r="AF252" s="156">
        <v>1338.2649004878224</v>
      </c>
      <c r="AG252" s="162">
        <f t="shared" si="58"/>
        <v>3.6589169423801637E-2</v>
      </c>
      <c r="AH252" s="162">
        <f t="shared" si="58"/>
        <v>3.1621074035698582E-2</v>
      </c>
      <c r="AJ252" s="54">
        <v>7028506.1126503553</v>
      </c>
      <c r="AK252" s="156">
        <v>1349.600713371801</v>
      </c>
      <c r="AL252" s="162">
        <f t="shared" si="59"/>
        <v>-8.3993827001302979E-3</v>
      </c>
      <c r="AM252" s="161">
        <f t="shared" si="59"/>
        <v>-8.3993827001302979E-3</v>
      </c>
      <c r="AN252" s="1"/>
    </row>
    <row r="253" spans="2:40" x14ac:dyDescent="0.2">
      <c r="B253" s="188" t="s">
        <v>536</v>
      </c>
      <c r="D253" s="54">
        <v>7821755</v>
      </c>
      <c r="E253" s="156">
        <v>1303.1621220935356</v>
      </c>
      <c r="G253" s="54">
        <v>7798091.2962339828</v>
      </c>
      <c r="H253" s="156">
        <v>1292.3465166612057</v>
      </c>
      <c r="J253" s="158">
        <f t="shared" si="51"/>
        <v>3.0345507467250954E-3</v>
      </c>
      <c r="K253" s="159">
        <f t="shared" si="51"/>
        <v>8.3689670633169122E-3</v>
      </c>
      <c r="L253" s="158">
        <f t="shared" si="52"/>
        <v>2.036237563185983E-2</v>
      </c>
      <c r="M253" s="160">
        <f t="shared" si="53"/>
        <v>9.0547645222140982E-3</v>
      </c>
      <c r="N253" s="54">
        <v>7981024.5134103782</v>
      </c>
      <c r="P253" s="158">
        <f t="shared" si="54"/>
        <v>2.1962188419500484E-2</v>
      </c>
      <c r="Q253" s="161">
        <v>1.6555862014274503E-2</v>
      </c>
      <c r="R253" s="54">
        <v>7993537.8570811693</v>
      </c>
      <c r="S253" s="158">
        <f t="shared" si="55"/>
        <v>3.6787779841844115E-2</v>
      </c>
      <c r="T253" s="161">
        <v>3.1303023933757723E-2</v>
      </c>
      <c r="U253" s="54">
        <v>8109500.0009168433</v>
      </c>
      <c r="W253" s="158">
        <f t="shared" si="56"/>
        <v>3.6588779595534637E-2</v>
      </c>
      <c r="X253" s="161">
        <v>3.1105076427264455E-2</v>
      </c>
      <c r="Y253" s="54">
        <v>8107943.4697452709</v>
      </c>
      <c r="AA253" s="54">
        <v>8099340.515322648</v>
      </c>
      <c r="AB253" s="54">
        <v>8107943.4697452709</v>
      </c>
      <c r="AC253" s="158">
        <f t="shared" si="57"/>
        <v>3.6588779595534637E-2</v>
      </c>
      <c r="AD253" s="161">
        <v>3.1105076427264455E-2</v>
      </c>
      <c r="AE253" s="54">
        <v>8107943</v>
      </c>
      <c r="AF253" s="156">
        <v>1343.697001649364</v>
      </c>
      <c r="AG253" s="162">
        <f t="shared" si="58"/>
        <v>3.6588719539284886E-2</v>
      </c>
      <c r="AH253" s="162">
        <f t="shared" si="58"/>
        <v>3.110501668872101E-2</v>
      </c>
      <c r="AJ253" s="54">
        <v>8099340.515322648</v>
      </c>
      <c r="AK253" s="156">
        <v>1342.2713462312522</v>
      </c>
      <c r="AL253" s="162">
        <f t="shared" si="59"/>
        <v>1.0621216210229267E-3</v>
      </c>
      <c r="AM253" s="161">
        <f t="shared" si="59"/>
        <v>1.0621216210229267E-3</v>
      </c>
      <c r="AN253" s="1"/>
    </row>
    <row r="254" spans="2:40" x14ac:dyDescent="0.2">
      <c r="B254" s="188" t="s">
        <v>537</v>
      </c>
      <c r="D254" s="54">
        <v>7883461</v>
      </c>
      <c r="E254" s="156">
        <v>1359.6043814892716</v>
      </c>
      <c r="G254" s="54">
        <v>7831379.6471477952</v>
      </c>
      <c r="H254" s="156">
        <v>1342.8180609449162</v>
      </c>
      <c r="J254" s="158">
        <f t="shared" si="51"/>
        <v>6.6503419829957444E-3</v>
      </c>
      <c r="K254" s="159">
        <f t="shared" si="51"/>
        <v>1.2500815287324274E-2</v>
      </c>
      <c r="L254" s="158">
        <f t="shared" si="52"/>
        <v>2.0953349703433322E-2</v>
      </c>
      <c r="M254" s="160">
        <f t="shared" si="53"/>
        <v>9.0547645222140982E-3</v>
      </c>
      <c r="N254" s="54">
        <v>8048645.9152063774</v>
      </c>
      <c r="P254" s="158">
        <f t="shared" si="54"/>
        <v>2.0953349703433322E-2</v>
      </c>
      <c r="Q254" s="161">
        <v>1.505403562168639E-2</v>
      </c>
      <c r="R254" s="54">
        <v>8048645.9152063774</v>
      </c>
      <c r="S254" s="158">
        <f t="shared" si="55"/>
        <v>3.6600638350738013E-2</v>
      </c>
      <c r="T254" s="161">
        <v>3.0610910470667108E-2</v>
      </c>
      <c r="U254" s="54">
        <v>8172000.7050131476</v>
      </c>
      <c r="W254" s="158">
        <f t="shared" si="56"/>
        <v>3.6176315579146801E-2</v>
      </c>
      <c r="X254" s="161">
        <v>3.0189039538136342E-2</v>
      </c>
      <c r="Y254" s="54">
        <v>8168655.5729918955</v>
      </c>
      <c r="AA254" s="54">
        <v>8133914.8334477413</v>
      </c>
      <c r="AB254" s="54">
        <v>8168655.5729918955</v>
      </c>
      <c r="AC254" s="158">
        <f t="shared" si="57"/>
        <v>3.6176315579146801E-2</v>
      </c>
      <c r="AD254" s="161">
        <v>3.0189039538136342E-2</v>
      </c>
      <c r="AE254" s="54">
        <v>8168653</v>
      </c>
      <c r="AF254" s="156">
        <v>1400.6490907367531</v>
      </c>
      <c r="AG254" s="162">
        <f t="shared" si="58"/>
        <v>3.6175989200682324E-2</v>
      </c>
      <c r="AH254" s="162">
        <f t="shared" si="58"/>
        <v>3.0188715045565084E-2</v>
      </c>
      <c r="AJ254" s="54">
        <v>8133914.8334477413</v>
      </c>
      <c r="AK254" s="156">
        <v>1394.6926642126637</v>
      </c>
      <c r="AL254" s="162">
        <f t="shared" si="59"/>
        <v>4.2707807081296956E-3</v>
      </c>
      <c r="AM254" s="161">
        <f t="shared" si="59"/>
        <v>4.2707807081296956E-3</v>
      </c>
      <c r="AN254" s="1"/>
    </row>
    <row r="255" spans="2:40" x14ac:dyDescent="0.2">
      <c r="B255" s="188"/>
      <c r="D255" s="1"/>
      <c r="G255" s="1"/>
      <c r="N255" s="1"/>
      <c r="P255" s="52"/>
      <c r="R255" s="1"/>
      <c r="T255" s="51"/>
      <c r="U255" s="1"/>
      <c r="W255" s="52"/>
      <c r="X255" s="51"/>
      <c r="Y255" s="1"/>
      <c r="AA255" s="1"/>
      <c r="AB255" s="1"/>
      <c r="AC255" s="52"/>
      <c r="AD255" s="51"/>
      <c r="AE255" s="1"/>
      <c r="AF255" s="74"/>
      <c r="AJ255" s="1"/>
      <c r="AK255" s="74"/>
      <c r="AN255" s="1"/>
    </row>
    <row r="256" spans="2:40" x14ac:dyDescent="0.2">
      <c r="B256" s="188" t="s">
        <v>12</v>
      </c>
      <c r="D256" s="155">
        <f>SUM(D245:D254)</f>
        <v>75242387</v>
      </c>
      <c r="E256" s="157">
        <v>1275.3199865998333</v>
      </c>
      <c r="G256" s="155">
        <f>SUM(G245:G254)</f>
        <v>75167946.334656</v>
      </c>
      <c r="H256" s="157">
        <v>1265.4038265913616</v>
      </c>
      <c r="J256" s="158">
        <f>D256/G256-1</f>
        <v>9.9032458612846597E-4</v>
      </c>
      <c r="K256" s="159">
        <f>E256/H256-1</f>
        <v>7.8363600615805051E-3</v>
      </c>
      <c r="L256" s="158">
        <f>N256/$D256-1</f>
        <v>2.1832840836769396E-2</v>
      </c>
      <c r="M256" s="160">
        <f>M$219</f>
        <v>9.0547645222140982E-3</v>
      </c>
      <c r="N256" s="155">
        <f>SUM(N245:N254)</f>
        <v>76885142.059549615</v>
      </c>
      <c r="P256" s="158">
        <f>R256/$D256-1</f>
        <v>2.2806688266427066E-2</v>
      </c>
      <c r="Q256" s="161">
        <v>1.5858962276491972E-2</v>
      </c>
      <c r="R256" s="155">
        <f>SUM(R245:R254)</f>
        <v>76958416.664730862</v>
      </c>
      <c r="S256" s="158">
        <f>U256/$D256-1</f>
        <v>3.665447909104258E-2</v>
      </c>
      <c r="T256" s="161">
        <v>2.9612687763718615E-2</v>
      </c>
      <c r="U256" s="155">
        <f>SUM(U245:U254)</f>
        <v>78000357.501051635</v>
      </c>
      <c r="W256" s="158">
        <f>Y256/$D256-1</f>
        <v>3.5942695276241166E-2</v>
      </c>
      <c r="X256" s="161">
        <v>2.8905738957297755E-2</v>
      </c>
      <c r="Y256" s="155">
        <f>SUM(Y245:Y254)</f>
        <v>77946801.187798008</v>
      </c>
      <c r="AA256" s="155">
        <f>SUM(AA245:AA254)</f>
        <v>78071770.395391181</v>
      </c>
      <c r="AB256" s="155">
        <f>SUM(AB245:AB254)</f>
        <v>77946801.187798008</v>
      </c>
      <c r="AC256" s="158">
        <f>AB256/$D256-1</f>
        <v>3.5942695276241166E-2</v>
      </c>
      <c r="AD256" s="161">
        <v>2.8905738957297755E-2</v>
      </c>
      <c r="AE256" s="155">
        <f>SUM(AE245:AE254)</f>
        <v>77946799</v>
      </c>
      <c r="AF256" s="157">
        <v>1312.1840163893457</v>
      </c>
      <c r="AG256" s="162">
        <f t="shared" ref="AG256:AH256" si="60">AE256/D256 - 1</f>
        <v>3.5942666199571871E-2</v>
      </c>
      <c r="AH256" s="162">
        <f t="shared" si="60"/>
        <v>2.8905710078140245E-2</v>
      </c>
      <c r="AJ256" s="155">
        <f>SUM(AJ245:AJ254)</f>
        <v>78071770.395391181</v>
      </c>
      <c r="AK256" s="157">
        <v>1314.2878291134343</v>
      </c>
      <c r="AL256" s="162">
        <f t="shared" ref="AL256:AM256" si="61">AE256/AJ256-1</f>
        <v>-1.600724496937489E-3</v>
      </c>
      <c r="AM256" s="161">
        <f t="shared" si="61"/>
        <v>-1.6007244969373779E-3</v>
      </c>
      <c r="AN256" s="1"/>
    </row>
    <row r="257" spans="2:40" x14ac:dyDescent="0.2">
      <c r="B257" s="188"/>
      <c r="D257" s="1"/>
      <c r="G257" s="1"/>
      <c r="N257" s="1"/>
      <c r="P257" s="52"/>
      <c r="R257" s="1"/>
      <c r="T257" s="51"/>
      <c r="U257" s="1"/>
      <c r="W257" s="52"/>
      <c r="X257" s="51"/>
      <c r="Y257" s="1"/>
      <c r="AA257" s="1"/>
      <c r="AB257" s="1"/>
      <c r="AC257" s="52"/>
      <c r="AD257" s="51"/>
      <c r="AE257" s="1"/>
      <c r="AF257" s="74"/>
      <c r="AJ257" s="1"/>
      <c r="AK257" s="74"/>
      <c r="AN257" s="1"/>
    </row>
    <row r="258" spans="2:40" x14ac:dyDescent="0.2">
      <c r="B258" s="204" t="s">
        <v>496</v>
      </c>
      <c r="D258" s="1"/>
      <c r="G258" s="1"/>
      <c r="N258" s="1"/>
      <c r="P258" s="52"/>
      <c r="R258" s="1"/>
      <c r="T258" s="51"/>
      <c r="U258" s="1"/>
      <c r="W258" s="52"/>
      <c r="X258" s="51"/>
      <c r="Y258" s="1"/>
      <c r="AA258" s="1"/>
      <c r="AB258" s="1"/>
      <c r="AC258" s="52"/>
      <c r="AD258" s="51"/>
      <c r="AE258" s="1"/>
      <c r="AF258" s="74"/>
      <c r="AJ258" s="1"/>
      <c r="AK258" s="74"/>
      <c r="AN258" s="1"/>
    </row>
    <row r="259" spans="2:40" x14ac:dyDescent="0.2">
      <c r="B259" s="188"/>
      <c r="D259" s="1"/>
      <c r="G259" s="1"/>
      <c r="N259" s="1"/>
      <c r="P259" s="52"/>
      <c r="R259" s="1"/>
      <c r="T259" s="51"/>
      <c r="U259" s="1"/>
      <c r="W259" s="52"/>
      <c r="X259" s="51"/>
      <c r="Y259" s="1"/>
      <c r="AA259" s="1"/>
      <c r="AB259" s="1"/>
      <c r="AC259" s="52"/>
      <c r="AD259" s="51"/>
      <c r="AE259" s="1"/>
      <c r="AF259" s="74"/>
      <c r="AJ259" s="1"/>
      <c r="AK259" s="74"/>
      <c r="AN259" s="1"/>
    </row>
    <row r="260" spans="2:40" x14ac:dyDescent="0.2">
      <c r="B260" s="188" t="s">
        <v>497</v>
      </c>
      <c r="D260" s="54">
        <v>5350104</v>
      </c>
      <c r="E260" s="156">
        <v>1503.1647343576619</v>
      </c>
      <c r="G260" s="54">
        <v>5163178.7619687039</v>
      </c>
      <c r="H260" s="156">
        <v>1446.5924484055363</v>
      </c>
      <c r="J260" s="158">
        <f t="shared" ref="J260:K271" si="62">D260/G260-1</f>
        <v>3.6203518539424273E-2</v>
      </c>
      <c r="K260" s="159">
        <f t="shared" si="62"/>
        <v>3.9107273105483786E-2</v>
      </c>
      <c r="L260" s="158">
        <f t="shared" ref="L260:L271" si="63">N260/$D260-1</f>
        <v>1.7873467647627095E-2</v>
      </c>
      <c r="M260" s="160">
        <f t="shared" ref="M260:M271" si="64">M$219</f>
        <v>9.0547645222140982E-3</v>
      </c>
      <c r="N260" s="54">
        <v>5445728.9107554406</v>
      </c>
      <c r="P260" s="158">
        <f t="shared" ref="P260:P271" si="65">R260/$D260-1</f>
        <v>1.7873467647627095E-2</v>
      </c>
      <c r="Q260" s="161">
        <v>1.5029050323399185E-2</v>
      </c>
      <c r="R260" s="54">
        <v>5445728.9107554406</v>
      </c>
      <c r="S260" s="158">
        <f t="shared" ref="S260:S271" si="66">U260/$D260-1</f>
        <v>3.6600638350737791E-2</v>
      </c>
      <c r="T260" s="161">
        <v>3.3703888501422252E-2</v>
      </c>
      <c r="U260" s="54">
        <v>5545921.221642836</v>
      </c>
      <c r="W260" s="158">
        <f t="shared" ref="W260:W271" si="67">Y260/$D260-1</f>
        <v>3.37413955067698E-2</v>
      </c>
      <c r="X260" s="161">
        <v>3.0852635727082856E-2</v>
      </c>
      <c r="Y260" s="54">
        <v>5530623.9750663517</v>
      </c>
      <c r="AA260" s="54">
        <v>5362638.2849431802</v>
      </c>
      <c r="AB260" s="54">
        <v>5530623.9750663517</v>
      </c>
      <c r="AC260" s="158">
        <f t="shared" ref="AC260:AC271" si="68">AB260/$D260-1</f>
        <v>3.37413955067698E-2</v>
      </c>
      <c r="AD260" s="161">
        <v>3.0852635727082856E-2</v>
      </c>
      <c r="AE260" s="54">
        <v>5530623</v>
      </c>
      <c r="AF260" s="156">
        <v>1549.5410551556004</v>
      </c>
      <c r="AG260" s="162">
        <f t="shared" ref="AG260:AH271" si="69">AE260/D260 - 1</f>
        <v>3.3741213254919966E-2</v>
      </c>
      <c r="AH260" s="162">
        <f t="shared" si="69"/>
        <v>3.0852453984530293E-2</v>
      </c>
      <c r="AJ260" s="54">
        <v>5362638.2849431802</v>
      </c>
      <c r="AK260" s="156">
        <v>1502.475975395299</v>
      </c>
      <c r="AL260" s="162">
        <f t="shared" ref="AL260:AM271" si="70">AE260/AJ260-1</f>
        <v>3.1325013198908902E-2</v>
      </c>
      <c r="AM260" s="161">
        <f t="shared" si="70"/>
        <v>3.1325013198908902E-2</v>
      </c>
      <c r="AN260" s="1"/>
    </row>
    <row r="261" spans="2:40" x14ac:dyDescent="0.2">
      <c r="B261" s="188" t="s">
        <v>498</v>
      </c>
      <c r="D261" s="54">
        <v>5941285</v>
      </c>
      <c r="E261" s="156">
        <v>1315.5522837118765</v>
      </c>
      <c r="G261" s="54">
        <v>5811493.3482482741</v>
      </c>
      <c r="H261" s="156">
        <v>1280.1561195211041</v>
      </c>
      <c r="J261" s="158">
        <f t="shared" si="62"/>
        <v>2.2333614438507121E-2</v>
      </c>
      <c r="K261" s="159">
        <f t="shared" si="62"/>
        <v>2.7649880862979259E-2</v>
      </c>
      <c r="L261" s="158">
        <f t="shared" si="63"/>
        <v>2.0217623678031593E-2</v>
      </c>
      <c r="M261" s="160">
        <f t="shared" si="64"/>
        <v>9.0547645222140982E-3</v>
      </c>
      <c r="N261" s="54">
        <v>6061403.6642939337</v>
      </c>
      <c r="P261" s="158">
        <f t="shared" si="65"/>
        <v>2.1123413897852661E-2</v>
      </c>
      <c r="Q261" s="161">
        <v>1.5840910370494843E-2</v>
      </c>
      <c r="R261" s="54">
        <v>6066785.2221401036</v>
      </c>
      <c r="S261" s="158">
        <f t="shared" si="66"/>
        <v>3.6600638350737791E-2</v>
      </c>
      <c r="T261" s="161">
        <v>3.1238067623222454E-2</v>
      </c>
      <c r="U261" s="54">
        <v>6158739.8236236637</v>
      </c>
      <c r="W261" s="158">
        <f t="shared" si="67"/>
        <v>3.5773061863164202E-2</v>
      </c>
      <c r="X261" s="161">
        <v>3.0414772376931909E-2</v>
      </c>
      <c r="Y261" s="54">
        <v>6153822.9558516899</v>
      </c>
      <c r="AA261" s="54">
        <v>6035998.0079647163</v>
      </c>
      <c r="AB261" s="54">
        <v>6153822.9558516899</v>
      </c>
      <c r="AC261" s="158">
        <f t="shared" si="68"/>
        <v>3.5773061863164202E-2</v>
      </c>
      <c r="AD261" s="161">
        <v>3.0414772376931909E-2</v>
      </c>
      <c r="AE261" s="54">
        <v>6153824</v>
      </c>
      <c r="AF261" s="156">
        <v>1355.5647369759818</v>
      </c>
      <c r="AG261" s="162">
        <f t="shared" si="69"/>
        <v>3.5773237607689357E-2</v>
      </c>
      <c r="AH261" s="162">
        <f t="shared" si="69"/>
        <v>3.0414947212290766E-2</v>
      </c>
      <c r="AJ261" s="54">
        <v>6035998.0079647163</v>
      </c>
      <c r="AK261" s="156">
        <v>1329.6100200548863</v>
      </c>
      <c r="AL261" s="162">
        <f t="shared" si="70"/>
        <v>1.9520548528976889E-2</v>
      </c>
      <c r="AM261" s="161">
        <f t="shared" si="70"/>
        <v>1.9520548528977111E-2</v>
      </c>
      <c r="AN261" s="1"/>
    </row>
    <row r="262" spans="2:40" x14ac:dyDescent="0.2">
      <c r="B262" s="188" t="s">
        <v>499</v>
      </c>
      <c r="D262" s="54">
        <v>5967235</v>
      </c>
      <c r="E262" s="156">
        <v>1366.1355490777305</v>
      </c>
      <c r="G262" s="54">
        <v>5868504.6044289013</v>
      </c>
      <c r="H262" s="156">
        <v>1337.6467238853259</v>
      </c>
      <c r="J262" s="158">
        <f t="shared" si="62"/>
        <v>1.6823774066154318E-2</v>
      </c>
      <c r="K262" s="159">
        <f t="shared" si="62"/>
        <v>2.1297719856597119E-2</v>
      </c>
      <c r="L262" s="158">
        <f t="shared" si="63"/>
        <v>1.951392566890231E-2</v>
      </c>
      <c r="M262" s="160">
        <f t="shared" si="64"/>
        <v>9.0547645222140982E-3</v>
      </c>
      <c r="N262" s="54">
        <v>6083679.1802388718</v>
      </c>
      <c r="P262" s="158">
        <f t="shared" si="65"/>
        <v>1.951392566890231E-2</v>
      </c>
      <c r="Q262" s="161">
        <v>1.5047794052859498E-2</v>
      </c>
      <c r="R262" s="54">
        <v>6083679.1802388718</v>
      </c>
      <c r="S262" s="158">
        <f t="shared" si="66"/>
        <v>3.6600638350738013E-2</v>
      </c>
      <c r="T262" s="161">
        <v>3.2059655861351288E-2</v>
      </c>
      <c r="U262" s="54">
        <v>6185639.610188866</v>
      </c>
      <c r="W262" s="158">
        <f t="shared" si="67"/>
        <v>3.583102726445242E-2</v>
      </c>
      <c r="X262" s="161">
        <v>3.1293416170314003E-2</v>
      </c>
      <c r="Y262" s="54">
        <v>6181047.1599783944</v>
      </c>
      <c r="AA262" s="54">
        <v>6095211.6744212992</v>
      </c>
      <c r="AB262" s="54">
        <v>6181047.1599783944</v>
      </c>
      <c r="AC262" s="158">
        <f t="shared" si="68"/>
        <v>3.583102726445242E-2</v>
      </c>
      <c r="AD262" s="161">
        <v>3.1293416170314003E-2</v>
      </c>
      <c r="AE262" s="54">
        <v>6181049</v>
      </c>
      <c r="AF262" s="156">
        <v>1408.8870167682662</v>
      </c>
      <c r="AG262" s="162">
        <f t="shared" si="69"/>
        <v>3.5831335618590421E-2</v>
      </c>
      <c r="AH262" s="162">
        <f t="shared" si="69"/>
        <v>3.129372317366097E-2</v>
      </c>
      <c r="AJ262" s="54">
        <v>6095211.6744212992</v>
      </c>
      <c r="AK262" s="156">
        <v>1389.3215524656953</v>
      </c>
      <c r="AL262" s="162">
        <f t="shared" si="70"/>
        <v>1.4082747271750851E-2</v>
      </c>
      <c r="AM262" s="161">
        <f t="shared" si="70"/>
        <v>1.4082747271750851E-2</v>
      </c>
      <c r="AN262" s="1"/>
    </row>
    <row r="263" spans="2:40" x14ac:dyDescent="0.2">
      <c r="B263" s="188" t="s">
        <v>500</v>
      </c>
      <c r="D263" s="54">
        <v>17411643</v>
      </c>
      <c r="E263" s="156">
        <v>1259.0223983101323</v>
      </c>
      <c r="G263" s="54">
        <v>17578697.863893937</v>
      </c>
      <c r="H263" s="156">
        <v>1263.4535309613584</v>
      </c>
      <c r="J263" s="158">
        <f t="shared" si="62"/>
        <v>-9.5032558831938951E-3</v>
      </c>
      <c r="K263" s="159">
        <f t="shared" si="62"/>
        <v>-3.5071591812755321E-3</v>
      </c>
      <c r="L263" s="158">
        <f t="shared" si="63"/>
        <v>2.1161932181424703E-2</v>
      </c>
      <c r="M263" s="160">
        <f t="shared" si="64"/>
        <v>9.0547645222140982E-3</v>
      </c>
      <c r="N263" s="54">
        <v>17780107.008333176</v>
      </c>
      <c r="P263" s="158">
        <f t="shared" si="65"/>
        <v>2.2073195900939924E-2</v>
      </c>
      <c r="Q263" s="161">
        <v>1.5923177086930584E-2</v>
      </c>
      <c r="R263" s="54">
        <v>17795973.606896229</v>
      </c>
      <c r="S263" s="158">
        <f t="shared" si="66"/>
        <v>3.6631847523605154E-2</v>
      </c>
      <c r="T263" s="161">
        <v>3.039422639134215E-2</v>
      </c>
      <c r="U263" s="54">
        <v>18049463.651511446</v>
      </c>
      <c r="W263" s="158">
        <f t="shared" si="67"/>
        <v>3.6576938449039753E-2</v>
      </c>
      <c r="X263" s="161">
        <v>3.0339647715659002E-2</v>
      </c>
      <c r="Y263" s="54">
        <v>18048507.594307654</v>
      </c>
      <c r="AA263" s="54">
        <v>18257783.142961018</v>
      </c>
      <c r="AB263" s="54">
        <v>18048507.594307654</v>
      </c>
      <c r="AC263" s="158">
        <f t="shared" si="68"/>
        <v>3.6576938449039753E-2</v>
      </c>
      <c r="AD263" s="161">
        <v>3.0339647715659002E-2</v>
      </c>
      <c r="AE263" s="54">
        <v>18048505</v>
      </c>
      <c r="AF263" s="156">
        <v>1297.2205078773929</v>
      </c>
      <c r="AG263" s="162">
        <f t="shared" si="69"/>
        <v>3.6576789450599279E-2</v>
      </c>
      <c r="AH263" s="162">
        <f t="shared" si="69"/>
        <v>3.0339499613772025E-2</v>
      </c>
      <c r="AJ263" s="54">
        <v>18257783.142961018</v>
      </c>
      <c r="AK263" s="156">
        <v>1312.2621913242783</v>
      </c>
      <c r="AL263" s="162">
        <f t="shared" si="70"/>
        <v>-1.1462407090846671E-2</v>
      </c>
      <c r="AM263" s="161">
        <f t="shared" si="70"/>
        <v>-1.1462407090846671E-2</v>
      </c>
      <c r="AN263" s="1"/>
    </row>
    <row r="264" spans="2:40" x14ac:dyDescent="0.2">
      <c r="B264" s="188" t="s">
        <v>501</v>
      </c>
      <c r="D264" s="54">
        <v>9752355</v>
      </c>
      <c r="E264" s="156">
        <v>1285.6177384021562</v>
      </c>
      <c r="G264" s="54">
        <v>9800270.6125074662</v>
      </c>
      <c r="H264" s="156">
        <v>1284.0930410847054</v>
      </c>
      <c r="J264" s="158">
        <f t="shared" si="62"/>
        <v>-4.8892132066551408E-3</v>
      </c>
      <c r="K264" s="159">
        <f t="shared" si="62"/>
        <v>1.1873729306739467E-3</v>
      </c>
      <c r="L264" s="158">
        <f t="shared" si="63"/>
        <v>2.1190711803749984E-2</v>
      </c>
      <c r="M264" s="160">
        <f t="shared" si="64"/>
        <v>9.0547645222140982E-3</v>
      </c>
      <c r="N264" s="54">
        <v>9959014.3442128599</v>
      </c>
      <c r="P264" s="158">
        <f t="shared" si="65"/>
        <v>2.252872234782477E-2</v>
      </c>
      <c r="Q264" s="161">
        <v>1.6322607461405791E-2</v>
      </c>
      <c r="R264" s="54">
        <v>9972063.0980324205</v>
      </c>
      <c r="S264" s="158">
        <f t="shared" si="66"/>
        <v>3.6600638350738013E-2</v>
      </c>
      <c r="T264" s="161">
        <v>3.0309115665518416E-2</v>
      </c>
      <c r="U264" s="54">
        <v>10109297.418423012</v>
      </c>
      <c r="W264" s="158">
        <f t="shared" si="67"/>
        <v>3.6363157618866992E-2</v>
      </c>
      <c r="X264" s="161">
        <v>3.0073076294337975E-2</v>
      </c>
      <c r="Y264" s="54">
        <v>10106981.422020145</v>
      </c>
      <c r="AA264" s="54">
        <v>10178866.317112934</v>
      </c>
      <c r="AB264" s="54">
        <v>10106981.422020145</v>
      </c>
      <c r="AC264" s="158">
        <f t="shared" si="68"/>
        <v>3.6363157618866992E-2</v>
      </c>
      <c r="AD264" s="161">
        <v>3.0073076294337975E-2</v>
      </c>
      <c r="AE264" s="54">
        <v>10106982</v>
      </c>
      <c r="AF264" s="156">
        <v>1324.2802944650311</v>
      </c>
      <c r="AG264" s="162">
        <f t="shared" si="69"/>
        <v>3.6363216884537142E-2</v>
      </c>
      <c r="AH264" s="162">
        <f t="shared" si="69"/>
        <v>3.0073135200302303E-2</v>
      </c>
      <c r="AJ264" s="54">
        <v>10178866.317112934</v>
      </c>
      <c r="AK264" s="156">
        <v>1333.6990294181294</v>
      </c>
      <c r="AL264" s="162">
        <f t="shared" si="70"/>
        <v>-7.0621142741682519E-3</v>
      </c>
      <c r="AM264" s="161">
        <f t="shared" si="70"/>
        <v>-7.0621142741683629E-3</v>
      </c>
      <c r="AN264" s="1"/>
    </row>
    <row r="265" spans="2:40" x14ac:dyDescent="0.2">
      <c r="B265" s="188" t="s">
        <v>502</v>
      </c>
      <c r="D265" s="54">
        <v>5404368</v>
      </c>
      <c r="E265" s="156">
        <v>1376.1903901681669</v>
      </c>
      <c r="G265" s="54">
        <v>5303282.7851521727</v>
      </c>
      <c r="H265" s="156">
        <v>1344.6580046275878</v>
      </c>
      <c r="J265" s="158">
        <f t="shared" si="62"/>
        <v>1.9060875865575255E-2</v>
      </c>
      <c r="K265" s="159">
        <f t="shared" si="62"/>
        <v>2.3450115517894998E-2</v>
      </c>
      <c r="L265" s="158">
        <f t="shared" si="63"/>
        <v>1.9337889964588184E-2</v>
      </c>
      <c r="M265" s="160">
        <f t="shared" si="64"/>
        <v>9.0547645222140982E-3</v>
      </c>
      <c r="N265" s="54">
        <v>5508877.0737121413</v>
      </c>
      <c r="P265" s="158">
        <f t="shared" si="65"/>
        <v>1.9337889964588184E-2</v>
      </c>
      <c r="Q265" s="161">
        <v>1.4966286290010622E-2</v>
      </c>
      <c r="R265" s="54">
        <v>5508877.0737121413</v>
      </c>
      <c r="S265" s="158">
        <f t="shared" si="66"/>
        <v>3.6600638350738013E-2</v>
      </c>
      <c r="T265" s="161">
        <v>3.2155000447646964E-2</v>
      </c>
      <c r="U265" s="54">
        <v>5602171.3186823018</v>
      </c>
      <c r="W265" s="158">
        <f t="shared" si="67"/>
        <v>3.6132552063215639E-2</v>
      </c>
      <c r="X265" s="161">
        <v>3.1688921627672562E-2</v>
      </c>
      <c r="Y265" s="54">
        <v>5599641.6081287768</v>
      </c>
      <c r="AA265" s="54">
        <v>5508154.6873835567</v>
      </c>
      <c r="AB265" s="54">
        <v>5599641.6081287768</v>
      </c>
      <c r="AC265" s="158">
        <f t="shared" si="68"/>
        <v>3.6132552063215639E-2</v>
      </c>
      <c r="AD265" s="161">
        <v>3.1688921627672562E-2</v>
      </c>
      <c r="AE265" s="54">
        <v>5599640</v>
      </c>
      <c r="AF265" s="156">
        <v>1419.7999718426802</v>
      </c>
      <c r="AG265" s="162">
        <f t="shared" si="69"/>
        <v>3.6132254502284189E-2</v>
      </c>
      <c r="AH265" s="162">
        <f t="shared" si="69"/>
        <v>3.1688625342881638E-2</v>
      </c>
      <c r="AJ265" s="54">
        <v>5508154.6873835567</v>
      </c>
      <c r="AK265" s="156">
        <v>1396.603687032077</v>
      </c>
      <c r="AL265" s="162">
        <f t="shared" si="70"/>
        <v>1.6609067429785629E-2</v>
      </c>
      <c r="AM265" s="161">
        <f t="shared" si="70"/>
        <v>1.6609067429785851E-2</v>
      </c>
      <c r="AN265" s="1"/>
    </row>
    <row r="266" spans="2:40" x14ac:dyDescent="0.2">
      <c r="B266" s="188" t="s">
        <v>503</v>
      </c>
      <c r="D266" s="54">
        <v>3143961</v>
      </c>
      <c r="E266" s="156">
        <v>1234.8971174091573</v>
      </c>
      <c r="G266" s="54">
        <v>3192098.8048024615</v>
      </c>
      <c r="H266" s="156">
        <v>1241.2549810357427</v>
      </c>
      <c r="J266" s="158">
        <f t="shared" si="62"/>
        <v>-1.5080299121706053E-2</v>
      </c>
      <c r="K266" s="159">
        <f t="shared" si="62"/>
        <v>-5.1221253680531209E-3</v>
      </c>
      <c r="L266" s="158">
        <f t="shared" si="63"/>
        <v>2.5287907647945751E-2</v>
      </c>
      <c r="M266" s="160">
        <f t="shared" si="64"/>
        <v>9.0547645222140982E-3</v>
      </c>
      <c r="N266" s="54">
        <v>3223465.1954167429</v>
      </c>
      <c r="P266" s="158">
        <f t="shared" si="65"/>
        <v>2.6163798014025685E-2</v>
      </c>
      <c r="Q266" s="161">
        <v>1.5892469581767044E-2</v>
      </c>
      <c r="R266" s="54">
        <v>3226218.960567974</v>
      </c>
      <c r="S266" s="158">
        <f t="shared" si="66"/>
        <v>3.6600638350738013E-2</v>
      </c>
      <c r="T266" s="161">
        <v>2.6224842956089178E-2</v>
      </c>
      <c r="U266" s="54">
        <v>3259031.9795498247</v>
      </c>
      <c r="W266" s="158">
        <f t="shared" si="67"/>
        <v>3.6600638350738013E-2</v>
      </c>
      <c r="X266" s="161">
        <v>2.6224842956089178E-2</v>
      </c>
      <c r="Y266" s="54">
        <v>3259031.9795498247</v>
      </c>
      <c r="AA266" s="54">
        <v>3315413.2462049373</v>
      </c>
      <c r="AB266" s="54">
        <v>3259031.9795498247</v>
      </c>
      <c r="AC266" s="158">
        <f t="shared" si="68"/>
        <v>3.6600638350738013E-2</v>
      </c>
      <c r="AD266" s="161">
        <v>2.6224842956089178E-2</v>
      </c>
      <c r="AE266" s="54">
        <v>3259033</v>
      </c>
      <c r="AF266" s="156">
        <v>1267.2824971845432</v>
      </c>
      <c r="AG266" s="162">
        <f t="shared" si="69"/>
        <v>3.6600962925430691E-2</v>
      </c>
      <c r="AH266" s="162">
        <f t="shared" si="69"/>
        <v>2.6225164281969748E-2</v>
      </c>
      <c r="AJ266" s="54">
        <v>3315413.2462049373</v>
      </c>
      <c r="AK266" s="156">
        <v>1289.2060859307981</v>
      </c>
      <c r="AL266" s="162">
        <f t="shared" si="70"/>
        <v>-1.7005495851678321E-2</v>
      </c>
      <c r="AM266" s="161">
        <f t="shared" si="70"/>
        <v>-1.7005495851678432E-2</v>
      </c>
      <c r="AN266" s="1"/>
    </row>
    <row r="267" spans="2:40" x14ac:dyDescent="0.2">
      <c r="B267" s="188" t="s">
        <v>504</v>
      </c>
      <c r="D267" s="54">
        <v>10504897</v>
      </c>
      <c r="E267" s="156">
        <v>1184.4472192890269</v>
      </c>
      <c r="G267" s="54">
        <v>10746563.772226207</v>
      </c>
      <c r="H267" s="156">
        <v>1202.31657587419</v>
      </c>
      <c r="J267" s="158">
        <f t="shared" si="62"/>
        <v>-2.2487818185267683E-2</v>
      </c>
      <c r="K267" s="159">
        <f t="shared" si="62"/>
        <v>-1.486243884824634E-2</v>
      </c>
      <c r="L267" s="158">
        <f t="shared" si="63"/>
        <v>2.3019520348585454E-2</v>
      </c>
      <c r="M267" s="160">
        <f t="shared" si="64"/>
        <v>9.0547645222140982E-3</v>
      </c>
      <c r="N267" s="54">
        <v>10746714.690251295</v>
      </c>
      <c r="P267" s="158">
        <f t="shared" si="65"/>
        <v>2.6356010780416383E-2</v>
      </c>
      <c r="Q267" s="161">
        <v>1.8411583295708134E-2</v>
      </c>
      <c r="R267" s="54">
        <v>10781764.178579163</v>
      </c>
      <c r="S267" s="158">
        <f t="shared" si="66"/>
        <v>3.6934549558252483E-2</v>
      </c>
      <c r="T267" s="161">
        <v>2.8908239731226359E-2</v>
      </c>
      <c r="U267" s="54">
        <v>10892890.638850838</v>
      </c>
      <c r="W267" s="158">
        <f t="shared" si="67"/>
        <v>3.6934549558252483E-2</v>
      </c>
      <c r="X267" s="161">
        <v>2.8908239731226359E-2</v>
      </c>
      <c r="Y267" s="54">
        <v>10892890.638850838</v>
      </c>
      <c r="AA267" s="54">
        <v>11161715.867949063</v>
      </c>
      <c r="AB267" s="54">
        <v>10892890.638850838</v>
      </c>
      <c r="AC267" s="158">
        <f t="shared" si="68"/>
        <v>3.6934549558252483E-2</v>
      </c>
      <c r="AD267" s="161">
        <v>2.8908239731226359E-2</v>
      </c>
      <c r="AE267" s="54">
        <v>10892890</v>
      </c>
      <c r="AF267" s="156">
        <v>1218.6874319791204</v>
      </c>
      <c r="AG267" s="162">
        <f t="shared" si="69"/>
        <v>3.6934488743678218E-2</v>
      </c>
      <c r="AH267" s="162">
        <f t="shared" si="69"/>
        <v>2.8908179387382438E-2</v>
      </c>
      <c r="AJ267" s="54">
        <v>11161715.867949063</v>
      </c>
      <c r="AK267" s="156">
        <v>1248.7634454760346</v>
      </c>
      <c r="AL267" s="162">
        <f t="shared" si="70"/>
        <v>-2.408463637038083E-2</v>
      </c>
      <c r="AM267" s="161">
        <f t="shared" si="70"/>
        <v>-2.408463637038083E-2</v>
      </c>
      <c r="AN267" s="1"/>
    </row>
    <row r="268" spans="2:40" x14ac:dyDescent="0.2">
      <c r="B268" s="188" t="s">
        <v>505</v>
      </c>
      <c r="D268" s="54">
        <v>4258116</v>
      </c>
      <c r="E268" s="156">
        <v>1172.7938898925668</v>
      </c>
      <c r="G268" s="54">
        <v>4374758.44639563</v>
      </c>
      <c r="H268" s="156">
        <v>1190.7221737119992</v>
      </c>
      <c r="J268" s="158">
        <f t="shared" si="62"/>
        <v>-2.6662602707066441E-2</v>
      </c>
      <c r="K268" s="159">
        <f t="shared" si="62"/>
        <v>-1.505664731474865E-2</v>
      </c>
      <c r="L268" s="158">
        <f t="shared" si="63"/>
        <v>2.714426377102841E-2</v>
      </c>
      <c r="M268" s="160">
        <f t="shared" si="64"/>
        <v>9.0547645222140982E-3</v>
      </c>
      <c r="N268" s="54">
        <v>4373699.4238716364</v>
      </c>
      <c r="P268" s="158">
        <f t="shared" si="65"/>
        <v>2.7320299108493984E-2</v>
      </c>
      <c r="Q268" s="161">
        <v>1.521500032905676E-2</v>
      </c>
      <c r="R268" s="54">
        <v>4374449.0027586641</v>
      </c>
      <c r="S268" s="158">
        <f t="shared" si="66"/>
        <v>3.6600638350738013E-2</v>
      </c>
      <c r="T268" s="161">
        <v>2.4385985867884763E-2</v>
      </c>
      <c r="U268" s="54">
        <v>4413965.7637714911</v>
      </c>
      <c r="W268" s="158">
        <f t="shared" si="67"/>
        <v>3.6600638350738013E-2</v>
      </c>
      <c r="X268" s="161">
        <v>2.4385985867884763E-2</v>
      </c>
      <c r="Y268" s="54">
        <v>4413965.7637714911</v>
      </c>
      <c r="AA268" s="54">
        <v>4543760.3874622462</v>
      </c>
      <c r="AB268" s="54">
        <v>4413965.7637714911</v>
      </c>
      <c r="AC268" s="158">
        <f t="shared" si="68"/>
        <v>3.6600638350738013E-2</v>
      </c>
      <c r="AD268" s="161">
        <v>2.4385985867884763E-2</v>
      </c>
      <c r="AE268" s="54">
        <v>4413966</v>
      </c>
      <c r="AF268" s="156">
        <v>1201.3936894141266</v>
      </c>
      <c r="AG268" s="162">
        <f t="shared" si="69"/>
        <v>3.6600693827974595E-2</v>
      </c>
      <c r="AH268" s="162">
        <f t="shared" si="69"/>
        <v>2.4386040691412258E-2</v>
      </c>
      <c r="AJ268" s="54">
        <v>4543760.3874622462</v>
      </c>
      <c r="AK268" s="156">
        <v>1236.7211382477865</v>
      </c>
      <c r="AL268" s="162">
        <f t="shared" si="70"/>
        <v>-2.8565411992320766E-2</v>
      </c>
      <c r="AM268" s="161">
        <f t="shared" si="70"/>
        <v>-2.8565411992320766E-2</v>
      </c>
      <c r="AN268" s="1"/>
    </row>
    <row r="269" spans="2:40" x14ac:dyDescent="0.2">
      <c r="B269" s="188" t="s">
        <v>506</v>
      </c>
      <c r="D269" s="54">
        <v>2998965</v>
      </c>
      <c r="E269" s="156">
        <v>1214.8737689623624</v>
      </c>
      <c r="G269" s="54">
        <v>2970967.4837942263</v>
      </c>
      <c r="H269" s="156">
        <v>1190.5370046001508</v>
      </c>
      <c r="J269" s="158">
        <f t="shared" si="62"/>
        <v>9.4237033419222183E-3</v>
      </c>
      <c r="K269" s="159">
        <f t="shared" si="62"/>
        <v>2.0441837816192354E-2</v>
      </c>
      <c r="L269" s="158">
        <f t="shared" si="63"/>
        <v>2.61857371484151E-2</v>
      </c>
      <c r="M269" s="160">
        <f t="shared" si="64"/>
        <v>9.0547645222140982E-3</v>
      </c>
      <c r="N269" s="54">
        <v>3077495.1092072967</v>
      </c>
      <c r="P269" s="158">
        <f t="shared" si="65"/>
        <v>2.61857371484151E-2</v>
      </c>
      <c r="Q269" s="161">
        <v>1.5105583406702427E-2</v>
      </c>
      <c r="R269" s="54">
        <v>3077495.1092072967</v>
      </c>
      <c r="S269" s="158">
        <f t="shared" si="66"/>
        <v>3.6600638350738013E-2</v>
      </c>
      <c r="T269" s="161">
        <v>2.540803059378316E-2</v>
      </c>
      <c r="U269" s="54">
        <v>3108729.0333915208</v>
      </c>
      <c r="W269" s="158">
        <f t="shared" si="67"/>
        <v>3.6600638350738013E-2</v>
      </c>
      <c r="X269" s="161">
        <v>2.540803059378316E-2</v>
      </c>
      <c r="Y269" s="54">
        <v>3108729.0333915208</v>
      </c>
      <c r="AA269" s="54">
        <v>3085739.3684043824</v>
      </c>
      <c r="AB269" s="54">
        <v>3108729.0333915208</v>
      </c>
      <c r="AC269" s="158">
        <f t="shared" si="68"/>
        <v>3.6600638350738013E-2</v>
      </c>
      <c r="AD269" s="161">
        <v>2.540803059378316E-2</v>
      </c>
      <c r="AE269" s="54">
        <v>3108729</v>
      </c>
      <c r="AF269" s="156">
        <v>1245.74130547097</v>
      </c>
      <c r="AG269" s="162">
        <f t="shared" si="69"/>
        <v>3.6600627216389681E-2</v>
      </c>
      <c r="AH269" s="162">
        <f t="shared" si="69"/>
        <v>2.5408019579657104E-2</v>
      </c>
      <c r="AJ269" s="54">
        <v>3085739.3684043824</v>
      </c>
      <c r="AK269" s="156">
        <v>1236.5288158405706</v>
      </c>
      <c r="AL269" s="162">
        <f t="shared" si="70"/>
        <v>7.4502830119140828E-3</v>
      </c>
      <c r="AM269" s="161">
        <f t="shared" si="70"/>
        <v>7.4502830119143049E-3</v>
      </c>
      <c r="AN269" s="1"/>
    </row>
    <row r="270" spans="2:40" x14ac:dyDescent="0.2">
      <c r="B270" s="188" t="s">
        <v>507</v>
      </c>
      <c r="D270" s="54">
        <v>2085920</v>
      </c>
      <c r="E270" s="156">
        <v>1173.7382159936251</v>
      </c>
      <c r="G270" s="54">
        <v>2128138.1954937633</v>
      </c>
      <c r="H270" s="156">
        <v>1183.7543744140476</v>
      </c>
      <c r="J270" s="158">
        <f t="shared" si="62"/>
        <v>-1.9838089266551617E-2</v>
      </c>
      <c r="K270" s="159">
        <f t="shared" si="62"/>
        <v>-8.4613486014617489E-3</v>
      </c>
      <c r="L270" s="158">
        <f t="shared" si="63"/>
        <v>2.6848037772110533E-2</v>
      </c>
      <c r="M270" s="160">
        <f t="shared" si="64"/>
        <v>9.0547645222140982E-3</v>
      </c>
      <c r="N270" s="54">
        <v>2141922.8589496007</v>
      </c>
      <c r="P270" s="158">
        <f t="shared" si="65"/>
        <v>2.7051718923034596E-2</v>
      </c>
      <c r="Q270" s="161">
        <v>1.5267507546764536E-2</v>
      </c>
      <c r="R270" s="54">
        <v>2142347.7215359365</v>
      </c>
      <c r="S270" s="158">
        <f t="shared" si="66"/>
        <v>3.6600638350738013E-2</v>
      </c>
      <c r="T270" s="161">
        <v>2.4706864346921931E-2</v>
      </c>
      <c r="U270" s="54">
        <v>2162266.0035485714</v>
      </c>
      <c r="W270" s="158">
        <f t="shared" si="67"/>
        <v>3.6600638350738013E-2</v>
      </c>
      <c r="X270" s="161">
        <v>2.4706864346921931E-2</v>
      </c>
      <c r="Y270" s="54">
        <v>2162266.0035485714</v>
      </c>
      <c r="AA270" s="54">
        <v>2210350.617117356</v>
      </c>
      <c r="AB270" s="54">
        <v>2162266.0035485714</v>
      </c>
      <c r="AC270" s="158">
        <f t="shared" si="68"/>
        <v>3.6600638350738013E-2</v>
      </c>
      <c r="AD270" s="161">
        <v>2.4706864346921931E-2</v>
      </c>
      <c r="AE270" s="54">
        <v>2162265</v>
      </c>
      <c r="AF270" s="156">
        <v>1202.7370486616935</v>
      </c>
      <c r="AG270" s="162">
        <f t="shared" si="69"/>
        <v>3.6600157244764953E-2</v>
      </c>
      <c r="AH270" s="162">
        <f t="shared" si="69"/>
        <v>2.4706388761074338E-2</v>
      </c>
      <c r="AJ270" s="54">
        <v>2210350.617117356</v>
      </c>
      <c r="AK270" s="156">
        <v>1229.4841648638262</v>
      </c>
      <c r="AL270" s="162">
        <f t="shared" si="70"/>
        <v>-2.1754746394066271E-2</v>
      </c>
      <c r="AM270" s="161">
        <f t="shared" si="70"/>
        <v>-2.175474639406616E-2</v>
      </c>
      <c r="AN270" s="1"/>
    </row>
    <row r="271" spans="2:40" x14ac:dyDescent="0.2">
      <c r="B271" s="188" t="s">
        <v>508</v>
      </c>
      <c r="D271" s="54">
        <v>2423538</v>
      </c>
      <c r="E271" s="156">
        <v>1261.1013727936606</v>
      </c>
      <c r="G271" s="54">
        <v>2229991.6557442644</v>
      </c>
      <c r="H271" s="156">
        <v>1149.5704066462272</v>
      </c>
      <c r="J271" s="158">
        <f t="shared" si="62"/>
        <v>8.6792407387344728E-2</v>
      </c>
      <c r="K271" s="159">
        <f t="shared" si="62"/>
        <v>9.701969144527256E-2</v>
      </c>
      <c r="L271" s="158">
        <f t="shared" si="63"/>
        <v>2.4549481091950209E-2</v>
      </c>
      <c r="M271" s="160">
        <f t="shared" si="64"/>
        <v>9.0547645222140982E-3</v>
      </c>
      <c r="N271" s="54">
        <v>2483034.6003066227</v>
      </c>
      <c r="P271" s="158">
        <f t="shared" si="65"/>
        <v>2.4549481091950209E-2</v>
      </c>
      <c r="Q271" s="161">
        <v>1.4997821576408388E-2</v>
      </c>
      <c r="R271" s="54">
        <v>2483034.6003066227</v>
      </c>
      <c r="S271" s="158">
        <f t="shared" si="66"/>
        <v>3.6600638350738013E-2</v>
      </c>
      <c r="T271" s="161">
        <v>2.6936628428477549E-2</v>
      </c>
      <c r="U271" s="54">
        <v>2512241.0378672709</v>
      </c>
      <c r="W271" s="158">
        <f t="shared" si="67"/>
        <v>2.7131843335139738E-2</v>
      </c>
      <c r="X271" s="161">
        <v>1.7556108999057018E-2</v>
      </c>
      <c r="Y271" s="54">
        <v>2489293.0533327581</v>
      </c>
      <c r="AA271" s="54">
        <v>2316138.7934664954</v>
      </c>
      <c r="AB271" s="54">
        <v>2489293.0533327581</v>
      </c>
      <c r="AC271" s="158">
        <f t="shared" si="68"/>
        <v>2.7131843335139738E-2</v>
      </c>
      <c r="AD271" s="161">
        <v>1.7556108999057018E-2</v>
      </c>
      <c r="AE271" s="54">
        <v>2489293</v>
      </c>
      <c r="AF271" s="156">
        <v>1283.2413784600174</v>
      </c>
      <c r="AG271" s="162">
        <f t="shared" si="69"/>
        <v>2.7131821328982619E-2</v>
      </c>
      <c r="AH271" s="162">
        <f t="shared" si="69"/>
        <v>1.7556087198058457E-2</v>
      </c>
      <c r="AJ271" s="54">
        <v>2316138.7934664954</v>
      </c>
      <c r="AK271" s="156">
        <v>1193.9796311774739</v>
      </c>
      <c r="AL271" s="162">
        <f t="shared" si="70"/>
        <v>7.4759857665675611E-2</v>
      </c>
      <c r="AM271" s="161">
        <f t="shared" si="70"/>
        <v>7.4759857665675167E-2</v>
      </c>
      <c r="AN271" s="1"/>
    </row>
    <row r="272" spans="2:40" x14ac:dyDescent="0.2">
      <c r="B272" s="188"/>
      <c r="D272" s="1"/>
      <c r="G272" s="1"/>
      <c r="N272" s="1"/>
      <c r="P272" s="52"/>
      <c r="R272" s="1"/>
      <c r="T272" s="51"/>
      <c r="U272" s="1"/>
      <c r="W272" s="52"/>
      <c r="X272" s="51"/>
      <c r="Y272" s="1"/>
      <c r="AA272" s="1"/>
      <c r="AB272" s="1"/>
      <c r="AC272" s="52"/>
      <c r="AD272" s="51"/>
      <c r="AE272" s="1"/>
      <c r="AF272" s="74"/>
      <c r="AJ272" s="1"/>
      <c r="AK272" s="74"/>
      <c r="AN272" s="1"/>
    </row>
    <row r="273" spans="2:40" x14ac:dyDescent="0.2">
      <c r="B273" s="188" t="s">
        <v>12</v>
      </c>
      <c r="D273" s="155">
        <f>SUM(D260:D271)</f>
        <v>75242387</v>
      </c>
      <c r="E273" s="157">
        <v>1275.3199865998333</v>
      </c>
      <c r="G273" s="155">
        <f>SUM(G260:G271)</f>
        <v>75167946.334656015</v>
      </c>
      <c r="H273" s="157">
        <v>1265.4038265913618</v>
      </c>
      <c r="J273" s="158">
        <f>D273/G273-1</f>
        <v>9.9032458612824392E-4</v>
      </c>
      <c r="K273" s="159">
        <f>E273/H273-1</f>
        <v>7.8363600615802831E-3</v>
      </c>
      <c r="L273" s="158">
        <f>N273/$D273-1</f>
        <v>2.1832840836769618E-2</v>
      </c>
      <c r="M273" s="160">
        <f>M$219</f>
        <v>9.0547645222140982E-3</v>
      </c>
      <c r="N273" s="155">
        <f>SUM(N260:N271)</f>
        <v>76885142.05954963</v>
      </c>
      <c r="P273" s="158">
        <f>R273/$D273-1</f>
        <v>2.2806688266427289E-2</v>
      </c>
      <c r="Q273" s="161">
        <v>1.5858962276492194E-2</v>
      </c>
      <c r="R273" s="155">
        <f>SUM(R260:R271)</f>
        <v>76958416.664730877</v>
      </c>
      <c r="S273" s="158">
        <f>U273/$D273-1</f>
        <v>3.6654479091042802E-2</v>
      </c>
      <c r="T273" s="161">
        <v>2.9612687763718837E-2</v>
      </c>
      <c r="U273" s="155">
        <f>SUM(U260:U271)</f>
        <v>78000357.501051649</v>
      </c>
      <c r="W273" s="158">
        <f>Y273/$D273-1</f>
        <v>3.5942695276241388E-2</v>
      </c>
      <c r="X273" s="161">
        <v>2.8905738957297755E-2</v>
      </c>
      <c r="Y273" s="155">
        <f>SUM(Y260:Y271)</f>
        <v>77946801.187798023</v>
      </c>
      <c r="AA273" s="155">
        <f>SUM(AA260:AA271)</f>
        <v>78071770.395391196</v>
      </c>
      <c r="AB273" s="155">
        <f>SUM(AB260:AB271)</f>
        <v>77946801.187798023</v>
      </c>
      <c r="AC273" s="158">
        <f>AB273/$D273-1</f>
        <v>3.5942695276241388E-2</v>
      </c>
      <c r="AD273" s="161">
        <v>2.8905738957297755E-2</v>
      </c>
      <c r="AE273" s="155">
        <f>SUM(AE260:AE271)</f>
        <v>77946799</v>
      </c>
      <c r="AF273" s="157">
        <v>1312.1840163893457</v>
      </c>
      <c r="AG273" s="162">
        <f t="shared" ref="AG273:AH273" si="71">AE273/D273 - 1</f>
        <v>3.5942666199571871E-2</v>
      </c>
      <c r="AH273" s="162">
        <f t="shared" si="71"/>
        <v>2.8905710078140245E-2</v>
      </c>
      <c r="AJ273" s="155">
        <f>SUM(AJ260:AJ271)</f>
        <v>78071770.395391196</v>
      </c>
      <c r="AK273" s="157">
        <v>1314.2878291134346</v>
      </c>
      <c r="AL273" s="162">
        <f t="shared" ref="AL273:AM273" si="72">AE273/AJ273-1</f>
        <v>-1.600724496937711E-3</v>
      </c>
      <c r="AM273" s="161">
        <f t="shared" si="72"/>
        <v>-1.6007244969376E-3</v>
      </c>
      <c r="AN273" s="1"/>
    </row>
    <row r="274" spans="2:40" x14ac:dyDescent="0.2">
      <c r="B274" s="188"/>
      <c r="D274" s="1"/>
      <c r="G274" s="1"/>
      <c r="N274" s="1"/>
      <c r="P274" s="52"/>
      <c r="R274" s="1"/>
      <c r="T274" s="51"/>
      <c r="U274" s="1"/>
      <c r="W274" s="52"/>
      <c r="X274" s="51"/>
      <c r="Y274" s="1"/>
      <c r="AA274" s="1"/>
      <c r="AB274" s="1"/>
      <c r="AC274" s="52"/>
      <c r="AD274" s="51"/>
      <c r="AE274" s="1"/>
      <c r="AF274" s="74"/>
      <c r="AJ274" s="1"/>
      <c r="AK274" s="74"/>
      <c r="AN274" s="1"/>
    </row>
    <row r="275" spans="2:40" x14ac:dyDescent="0.2">
      <c r="B275" s="42" t="s">
        <v>509</v>
      </c>
      <c r="D275" s="1"/>
      <c r="G275" s="1"/>
      <c r="N275" s="1"/>
      <c r="P275" s="52"/>
      <c r="R275" s="1"/>
      <c r="T275" s="51"/>
      <c r="U275" s="1"/>
      <c r="W275" s="52"/>
      <c r="X275" s="51"/>
      <c r="Y275" s="1"/>
      <c r="AA275" s="1"/>
      <c r="AB275" s="1"/>
      <c r="AC275" s="52"/>
      <c r="AD275" s="51"/>
      <c r="AE275" s="1"/>
      <c r="AF275" s="74"/>
      <c r="AJ275" s="1"/>
      <c r="AK275" s="74"/>
      <c r="AN275" s="1"/>
    </row>
    <row r="276" spans="2:40" x14ac:dyDescent="0.2">
      <c r="B276" s="188"/>
      <c r="D276" s="1"/>
      <c r="G276" s="1"/>
      <c r="N276" s="1"/>
      <c r="P276" s="52"/>
      <c r="R276" s="1"/>
      <c r="T276" s="51"/>
      <c r="U276" s="1"/>
      <c r="W276" s="52"/>
      <c r="X276" s="51"/>
      <c r="Y276" s="1"/>
      <c r="AA276" s="1"/>
      <c r="AB276" s="1"/>
      <c r="AC276" s="52"/>
      <c r="AD276" s="51"/>
      <c r="AE276" s="1"/>
      <c r="AF276" s="74"/>
      <c r="AJ276" s="1"/>
      <c r="AK276" s="74"/>
      <c r="AN276" s="1"/>
    </row>
    <row r="277" spans="2:40" x14ac:dyDescent="0.2">
      <c r="B277" s="188" t="s">
        <v>510</v>
      </c>
      <c r="D277" s="54">
        <v>4854066</v>
      </c>
      <c r="E277" s="156">
        <v>1480.1213047803628</v>
      </c>
      <c r="G277" s="54">
        <v>4643573.1787951495</v>
      </c>
      <c r="H277" s="156">
        <v>1412.4607951552653</v>
      </c>
      <c r="J277" s="158">
        <f t="shared" ref="J277:K289" si="73">D277/G277-1</f>
        <v>4.5329924413825218E-2</v>
      </c>
      <c r="K277" s="159">
        <f t="shared" si="73"/>
        <v>4.7902575319026752E-2</v>
      </c>
      <c r="L277" s="158">
        <f t="shared" ref="L277:L289" si="74">N277/$D277-1</f>
        <v>1.7549819584852466E-2</v>
      </c>
      <c r="M277" s="160">
        <f t="shared" ref="M277:M289" si="75">M$219</f>
        <v>9.0547645222140982E-3</v>
      </c>
      <c r="N277" s="54">
        <v>4939253.9825529661</v>
      </c>
      <c r="P277" s="158">
        <f t="shared" ref="P277:P289" si="76">R277/$D277-1</f>
        <v>1.7549819584852466E-2</v>
      </c>
      <c r="Q277" s="161">
        <v>1.5051686145638676E-2</v>
      </c>
      <c r="R277" s="54">
        <v>4939253.9825529661</v>
      </c>
      <c r="S277" s="158">
        <f t="shared" ref="S277:S289" si="77">U277/$D277-1</f>
        <v>3.6600638350738235E-2</v>
      </c>
      <c r="T277" s="161">
        <v>3.4055734240951541E-2</v>
      </c>
      <c r="U277" s="54">
        <v>5031727.9141966142</v>
      </c>
      <c r="W277" s="158">
        <f t="shared" ref="W277:W289" si="78">Y277/$D277-1</f>
        <v>3.3997756669338131E-2</v>
      </c>
      <c r="X277" s="161">
        <v>3.1459242758479666E-2</v>
      </c>
      <c r="Y277" s="54">
        <v>5019093.3547249073</v>
      </c>
      <c r="AA277" s="54">
        <v>4822959.7415773375</v>
      </c>
      <c r="AB277" s="54">
        <v>5019093.3547249073</v>
      </c>
      <c r="AC277" s="158">
        <f t="shared" ref="AC277:AC289" si="79">AB277/$D277-1</f>
        <v>3.3997756669338131E-2</v>
      </c>
      <c r="AD277" s="161">
        <v>3.1459242758479666E-2</v>
      </c>
      <c r="AE277" s="54">
        <v>5019093</v>
      </c>
      <c r="AF277" s="156">
        <v>1526.6846923208502</v>
      </c>
      <c r="AG277" s="162">
        <f t="shared" ref="AG277:AH289" si="80">AE277/D277 - 1</f>
        <v>3.3997683591446837E-2</v>
      </c>
      <c r="AH277" s="162">
        <f t="shared" si="80"/>
        <v>3.1459169859997971E-2</v>
      </c>
      <c r="AJ277" s="54">
        <v>4822959.7415773375</v>
      </c>
      <c r="AK277" s="156">
        <v>1467.0257771963668</v>
      </c>
      <c r="AL277" s="162">
        <f t="shared" ref="AL277:AM289" si="81">AE277/AJ277-1</f>
        <v>4.066657590604672E-2</v>
      </c>
      <c r="AM277" s="161">
        <f t="shared" si="81"/>
        <v>4.0666575906046942E-2</v>
      </c>
      <c r="AN277" s="1"/>
    </row>
    <row r="278" spans="2:40" x14ac:dyDescent="0.2">
      <c r="B278" s="188" t="s">
        <v>511</v>
      </c>
      <c r="D278" s="54">
        <v>6299086</v>
      </c>
      <c r="E278" s="156">
        <v>1380.467680254736</v>
      </c>
      <c r="G278" s="54">
        <v>6333489.7234091293</v>
      </c>
      <c r="H278" s="156">
        <v>1381.7666028682211</v>
      </c>
      <c r="J278" s="158">
        <f t="shared" si="73"/>
        <v>-5.4320327199663954E-3</v>
      </c>
      <c r="K278" s="159">
        <f t="shared" si="73"/>
        <v>-9.4004487500909395E-4</v>
      </c>
      <c r="L278" s="158">
        <f t="shared" si="74"/>
        <v>1.9615134690313951E-2</v>
      </c>
      <c r="M278" s="160">
        <f t="shared" si="75"/>
        <v>9.0547645222140982E-3</v>
      </c>
      <c r="N278" s="54">
        <v>6422643.420315871</v>
      </c>
      <c r="P278" s="158">
        <f t="shared" si="76"/>
        <v>2.2247280062855035E-2</v>
      </c>
      <c r="Q278" s="161">
        <v>1.7651037031566119E-2</v>
      </c>
      <c r="R278" s="54">
        <v>6439223.5303820092</v>
      </c>
      <c r="S278" s="158">
        <f t="shared" si="77"/>
        <v>3.6600638350738235E-2</v>
      </c>
      <c r="T278" s="161">
        <v>3.1939859541959104E-2</v>
      </c>
      <c r="U278" s="54">
        <v>6529636.568626198</v>
      </c>
      <c r="W278" s="158">
        <f t="shared" si="78"/>
        <v>3.6448092896612883E-2</v>
      </c>
      <c r="X278" s="161">
        <v>3.1787999964914659E-2</v>
      </c>
      <c r="Y278" s="54">
        <v>6528675.6716917539</v>
      </c>
      <c r="AA278" s="54">
        <v>6578159.7023569923</v>
      </c>
      <c r="AB278" s="54">
        <v>6528675.6716917539</v>
      </c>
      <c r="AC278" s="158">
        <f t="shared" si="79"/>
        <v>3.6448092896612883E-2</v>
      </c>
      <c r="AD278" s="161">
        <v>3.1787999964914659E-2</v>
      </c>
      <c r="AE278" s="54">
        <v>6528674</v>
      </c>
      <c r="AF278" s="156">
        <v>1424.3496221161133</v>
      </c>
      <c r="AG278" s="162">
        <f t="shared" si="80"/>
        <v>3.644782751021336E-2</v>
      </c>
      <c r="AH278" s="162">
        <f t="shared" si="80"/>
        <v>3.1787735771749315E-2</v>
      </c>
      <c r="AJ278" s="54">
        <v>6578159.7023569923</v>
      </c>
      <c r="AK278" s="156">
        <v>1435.1458330239229</v>
      </c>
      <c r="AL278" s="162">
        <f t="shared" si="81"/>
        <v>-7.5227274186215887E-3</v>
      </c>
      <c r="AM278" s="161">
        <f t="shared" si="81"/>
        <v>-7.5227274186215887E-3</v>
      </c>
      <c r="AN278" s="1"/>
    </row>
    <row r="279" spans="2:40" x14ac:dyDescent="0.2">
      <c r="B279" s="188" t="s">
        <v>512</v>
      </c>
      <c r="D279" s="54">
        <v>3805776</v>
      </c>
      <c r="E279" s="156">
        <v>1463.5131889794998</v>
      </c>
      <c r="G279" s="54">
        <v>3744385.8382416964</v>
      </c>
      <c r="H279" s="156">
        <v>1435.8088882045511</v>
      </c>
      <c r="J279" s="158">
        <f t="shared" si="73"/>
        <v>1.6395255299633149E-2</v>
      </c>
      <c r="K279" s="159">
        <f t="shared" si="73"/>
        <v>1.9295256494471502E-2</v>
      </c>
      <c r="L279" s="158">
        <f t="shared" si="74"/>
        <v>1.7829140920506026E-2</v>
      </c>
      <c r="M279" s="160">
        <f t="shared" si="75"/>
        <v>9.0547645222140982E-3</v>
      </c>
      <c r="N279" s="54">
        <v>3873629.7166158799</v>
      </c>
      <c r="P279" s="158">
        <f t="shared" si="76"/>
        <v>1.8096741257650928E-2</v>
      </c>
      <c r="Q279" s="161">
        <v>1.5200149963522591E-2</v>
      </c>
      <c r="R279" s="54">
        <v>3874648.1435565781</v>
      </c>
      <c r="S279" s="158">
        <f t="shared" si="77"/>
        <v>3.6600638350738013E-2</v>
      </c>
      <c r="T279" s="161">
        <v>3.3651401541644921E-2</v>
      </c>
      <c r="U279" s="54">
        <v>3945069.831019918</v>
      </c>
      <c r="W279" s="158">
        <f t="shared" si="78"/>
        <v>3.495942174083555E-2</v>
      </c>
      <c r="X279" s="161">
        <v>3.201485436397955E-2</v>
      </c>
      <c r="Y279" s="54">
        <v>3938823.7282351502</v>
      </c>
      <c r="AA279" s="54">
        <v>3889035.7617789754</v>
      </c>
      <c r="AB279" s="54">
        <v>3938823.7282351502</v>
      </c>
      <c r="AC279" s="158">
        <f t="shared" si="79"/>
        <v>3.495942174083555E-2</v>
      </c>
      <c r="AD279" s="161">
        <v>3.201485436397955E-2</v>
      </c>
      <c r="AE279" s="54">
        <v>3938823</v>
      </c>
      <c r="AF279" s="156">
        <v>1510.367071337979</v>
      </c>
      <c r="AG279" s="162">
        <f t="shared" si="80"/>
        <v>3.4959230390858576E-2</v>
      </c>
      <c r="AH279" s="162">
        <f t="shared" si="80"/>
        <v>3.2014663558413314E-2</v>
      </c>
      <c r="AJ279" s="54">
        <v>3889035.7617789754</v>
      </c>
      <c r="AK279" s="156">
        <v>1491.2758338840758</v>
      </c>
      <c r="AL279" s="162">
        <f t="shared" si="81"/>
        <v>1.2801949190163864E-2</v>
      </c>
      <c r="AM279" s="161">
        <f t="shared" si="81"/>
        <v>1.2801949190163864E-2</v>
      </c>
      <c r="AN279" s="1"/>
    </row>
    <row r="280" spans="2:40" x14ac:dyDescent="0.2">
      <c r="B280" s="188" t="s">
        <v>513</v>
      </c>
      <c r="D280" s="54">
        <v>7678441</v>
      </c>
      <c r="E280" s="156">
        <v>1314.5902017253798</v>
      </c>
      <c r="G280" s="54">
        <v>7468086.3136225753</v>
      </c>
      <c r="H280" s="156">
        <v>1272.6325849399843</v>
      </c>
      <c r="J280" s="158">
        <f t="shared" si="73"/>
        <v>2.8167147183839614E-2</v>
      </c>
      <c r="K280" s="159">
        <f t="shared" si="73"/>
        <v>3.2969151726830903E-2</v>
      </c>
      <c r="L280" s="158">
        <f t="shared" si="74"/>
        <v>1.976749991818072E-2</v>
      </c>
      <c r="M280" s="160">
        <f t="shared" si="75"/>
        <v>9.0547645222140982E-3</v>
      </c>
      <c r="N280" s="54">
        <v>7830224.581839256</v>
      </c>
      <c r="P280" s="158">
        <f t="shared" si="76"/>
        <v>1.976749991818072E-2</v>
      </c>
      <c r="Q280" s="161">
        <v>1.5026866415993378E-2</v>
      </c>
      <c r="R280" s="54">
        <v>7830224.581839256</v>
      </c>
      <c r="S280" s="158">
        <f t="shared" si="77"/>
        <v>3.6600638350738013E-2</v>
      </c>
      <c r="T280" s="161">
        <v>3.178175197227584E-2</v>
      </c>
      <c r="U280" s="54">
        <v>7959476.8421384785</v>
      </c>
      <c r="W280" s="158">
        <f t="shared" si="78"/>
        <v>3.5831513458667308E-2</v>
      </c>
      <c r="X280" s="161">
        <v>3.1016202541504834E-2</v>
      </c>
      <c r="Y280" s="54">
        <v>7953571.1620330829</v>
      </c>
      <c r="AA280" s="54">
        <v>7756587.0613827445</v>
      </c>
      <c r="AB280" s="54">
        <v>7953571.1620330829</v>
      </c>
      <c r="AC280" s="158">
        <f t="shared" si="79"/>
        <v>3.5831513458667308E-2</v>
      </c>
      <c r="AD280" s="161">
        <v>3.1016202541504834E-2</v>
      </c>
      <c r="AE280" s="54">
        <v>7953571</v>
      </c>
      <c r="AF280" s="156">
        <v>1355.3637700692011</v>
      </c>
      <c r="AG280" s="162">
        <f t="shared" si="80"/>
        <v>3.5831492356325878E-2</v>
      </c>
      <c r="AH280" s="162">
        <f t="shared" si="80"/>
        <v>3.1016181537262932E-2</v>
      </c>
      <c r="AJ280" s="54">
        <v>7756587.0613827445</v>
      </c>
      <c r="AK280" s="156">
        <v>1321.7958426957782</v>
      </c>
      <c r="AL280" s="162">
        <f t="shared" si="81"/>
        <v>2.539569749664361E-2</v>
      </c>
      <c r="AM280" s="161">
        <f t="shared" si="81"/>
        <v>2.5395697496643388E-2</v>
      </c>
      <c r="AN280" s="1"/>
    </row>
    <row r="281" spans="2:40" x14ac:dyDescent="0.2">
      <c r="B281" s="188" t="s">
        <v>485</v>
      </c>
      <c r="D281" s="54">
        <v>5672477</v>
      </c>
      <c r="E281" s="156">
        <v>1256.3071632840879</v>
      </c>
      <c r="G281" s="54">
        <v>5771658.3717348594</v>
      </c>
      <c r="H281" s="156">
        <v>1270.5401675879359</v>
      </c>
      <c r="J281" s="158">
        <f t="shared" si="73"/>
        <v>-1.7184206920592082E-2</v>
      </c>
      <c r="K281" s="159">
        <f t="shared" si="73"/>
        <v>-1.1202325331334251E-2</v>
      </c>
      <c r="L281" s="158">
        <f t="shared" si="74"/>
        <v>2.12003654940498E-2</v>
      </c>
      <c r="M281" s="160">
        <f t="shared" si="75"/>
        <v>9.0547645222140982E-3</v>
      </c>
      <c r="N281" s="54">
        <v>5792735.5856565917</v>
      </c>
      <c r="P281" s="158">
        <f t="shared" si="76"/>
        <v>2.208945181066535E-2</v>
      </c>
      <c r="Q281" s="161">
        <v>1.5906166563347313E-2</v>
      </c>
      <c r="R281" s="54">
        <v>5797778.9073386071</v>
      </c>
      <c r="S281" s="158">
        <f t="shared" si="77"/>
        <v>3.6600638350738013E-2</v>
      </c>
      <c r="T281" s="161">
        <v>3.0329565478280918E-2</v>
      </c>
      <c r="U281" s="54">
        <v>5880093.2792298794</v>
      </c>
      <c r="W281" s="158">
        <f t="shared" si="78"/>
        <v>3.6464040582654622E-2</v>
      </c>
      <c r="X281" s="161">
        <v>3.0193794079125036E-2</v>
      </c>
      <c r="Y281" s="54">
        <v>5879318.4315321743</v>
      </c>
      <c r="AA281" s="54">
        <v>5994624.1605774928</v>
      </c>
      <c r="AB281" s="54">
        <v>5879318.4315321743</v>
      </c>
      <c r="AC281" s="158">
        <f t="shared" si="79"/>
        <v>3.6464040582654622E-2</v>
      </c>
      <c r="AD281" s="161">
        <v>3.0193794079125036E-2</v>
      </c>
      <c r="AE281" s="54">
        <v>5879320</v>
      </c>
      <c r="AF281" s="156">
        <v>1294.2401883460366</v>
      </c>
      <c r="AG281" s="162">
        <f t="shared" si="80"/>
        <v>3.6464317087579134E-2</v>
      </c>
      <c r="AH281" s="162">
        <f t="shared" si="80"/>
        <v>3.0194068911291394E-2</v>
      </c>
      <c r="AJ281" s="54">
        <v>5994624.1605774928</v>
      </c>
      <c r="AK281" s="156">
        <v>1319.6225928592958</v>
      </c>
      <c r="AL281" s="162">
        <f t="shared" si="81"/>
        <v>-1.9234593777499587E-2</v>
      </c>
      <c r="AM281" s="161">
        <f t="shared" si="81"/>
        <v>-1.9234593777499476E-2</v>
      </c>
      <c r="AN281" s="1"/>
    </row>
    <row r="282" spans="2:40" x14ac:dyDescent="0.2">
      <c r="B282" s="188" t="s">
        <v>514</v>
      </c>
      <c r="D282" s="54">
        <v>4851846</v>
      </c>
      <c r="E282" s="156">
        <v>1287.5087333178108</v>
      </c>
      <c r="G282" s="54">
        <v>4850659.5046502361</v>
      </c>
      <c r="H282" s="156">
        <v>1281.2254927460242</v>
      </c>
      <c r="J282" s="158">
        <f t="shared" si="73"/>
        <v>2.4460495498113133E-4</v>
      </c>
      <c r="K282" s="159">
        <f t="shared" si="73"/>
        <v>4.9040864448612886E-3</v>
      </c>
      <c r="L282" s="158">
        <f t="shared" si="74"/>
        <v>1.9756284617240993E-2</v>
      </c>
      <c r="M282" s="160">
        <f t="shared" si="75"/>
        <v>9.0547645222140982E-3</v>
      </c>
      <c r="N282" s="54">
        <v>4947700.4504950223</v>
      </c>
      <c r="P282" s="158">
        <f t="shared" si="76"/>
        <v>1.9756284617240993E-2</v>
      </c>
      <c r="Q282" s="161">
        <v>1.5027937308819794E-2</v>
      </c>
      <c r="R282" s="54">
        <v>4947700.4504950223</v>
      </c>
      <c r="S282" s="158">
        <f t="shared" si="77"/>
        <v>3.6600638350738013E-2</v>
      </c>
      <c r="T282" s="161">
        <v>3.1794188111411215E-2</v>
      </c>
      <c r="U282" s="54">
        <v>5029426.6607794743</v>
      </c>
      <c r="W282" s="158">
        <f t="shared" si="78"/>
        <v>3.6308812221981013E-2</v>
      </c>
      <c r="X282" s="161">
        <v>3.1503715105269281E-2</v>
      </c>
      <c r="Y282" s="54">
        <v>5028010.7653439697</v>
      </c>
      <c r="AA282" s="54">
        <v>5038046.0499381321</v>
      </c>
      <c r="AB282" s="54">
        <v>5028010.7653439697</v>
      </c>
      <c r="AC282" s="158">
        <f t="shared" si="79"/>
        <v>3.6308812221981013E-2</v>
      </c>
      <c r="AD282" s="161">
        <v>3.1503715105269281E-2</v>
      </c>
      <c r="AE282" s="54">
        <v>5028013</v>
      </c>
      <c r="AF282" s="156">
        <v>1328.0706318970799</v>
      </c>
      <c r="AG282" s="162">
        <f t="shared" si="80"/>
        <v>3.6309272800497006E-2</v>
      </c>
      <c r="AH282" s="162">
        <f t="shared" si="80"/>
        <v>3.1504173548201342E-2</v>
      </c>
      <c r="AJ282" s="54">
        <v>5038046.0499381321</v>
      </c>
      <c r="AK282" s="156">
        <v>1330.7207043951403</v>
      </c>
      <c r="AL282" s="162">
        <f t="shared" si="81"/>
        <v>-1.991456576355688E-3</v>
      </c>
      <c r="AM282" s="161">
        <f t="shared" si="81"/>
        <v>-1.991456576355688E-3</v>
      </c>
      <c r="AN282" s="1"/>
    </row>
    <row r="283" spans="2:40" x14ac:dyDescent="0.2">
      <c r="B283" s="188" t="s">
        <v>515</v>
      </c>
      <c r="D283" s="54">
        <v>5978328</v>
      </c>
      <c r="E283" s="156">
        <v>1205.0020658412986</v>
      </c>
      <c r="G283" s="54">
        <v>6066981.8672094252</v>
      </c>
      <c r="H283" s="156">
        <v>1212.551850228441</v>
      </c>
      <c r="J283" s="158">
        <f t="shared" si="73"/>
        <v>-1.4612515604930043E-2</v>
      </c>
      <c r="K283" s="159">
        <f t="shared" si="73"/>
        <v>-6.2263600403726915E-3</v>
      </c>
      <c r="L283" s="158">
        <f t="shared" si="74"/>
        <v>2.3697396459015252E-2</v>
      </c>
      <c r="M283" s="160">
        <f t="shared" si="75"/>
        <v>9.0547645222140982E-3</v>
      </c>
      <c r="N283" s="54">
        <v>6119998.8087780317</v>
      </c>
      <c r="P283" s="158">
        <f t="shared" si="76"/>
        <v>2.4158021093734217E-2</v>
      </c>
      <c r="Q283" s="161">
        <v>1.5515460914808488E-2</v>
      </c>
      <c r="R283" s="54">
        <v>6122752.5739292623</v>
      </c>
      <c r="S283" s="158">
        <f t="shared" si="77"/>
        <v>3.6600638350738235E-2</v>
      </c>
      <c r="T283" s="161">
        <v>2.7853078683245158E-2</v>
      </c>
      <c r="U283" s="54">
        <v>6197138.6210700916</v>
      </c>
      <c r="W283" s="158">
        <f t="shared" si="78"/>
        <v>3.6600638350738235E-2</v>
      </c>
      <c r="X283" s="161">
        <v>2.7853078683245158E-2</v>
      </c>
      <c r="Y283" s="54">
        <v>6197138.6210700916</v>
      </c>
      <c r="AA283" s="54">
        <v>6301356.3417176418</v>
      </c>
      <c r="AB283" s="54">
        <v>6197138.6210700916</v>
      </c>
      <c r="AC283" s="158">
        <f t="shared" si="79"/>
        <v>3.6600638350738235E-2</v>
      </c>
      <c r="AD283" s="161">
        <v>2.7853078683245158E-2</v>
      </c>
      <c r="AE283" s="54">
        <v>6197138</v>
      </c>
      <c r="AF283" s="156">
        <v>1238.5649590670837</v>
      </c>
      <c r="AG283" s="162">
        <f t="shared" si="80"/>
        <v>3.6600534463816725E-2</v>
      </c>
      <c r="AH283" s="162">
        <f t="shared" si="80"/>
        <v>2.785297567299394E-2</v>
      </c>
      <c r="AJ283" s="54">
        <v>6301356.3417176418</v>
      </c>
      <c r="AK283" s="156">
        <v>1259.3941202288249</v>
      </c>
      <c r="AL283" s="162">
        <f t="shared" si="81"/>
        <v>-1.653903319634098E-2</v>
      </c>
      <c r="AM283" s="161">
        <f t="shared" si="81"/>
        <v>-1.653903319634098E-2</v>
      </c>
      <c r="AN283" s="1"/>
    </row>
    <row r="284" spans="2:40" x14ac:dyDescent="0.2">
      <c r="B284" s="188" t="s">
        <v>516</v>
      </c>
      <c r="D284" s="54">
        <v>5681053</v>
      </c>
      <c r="E284" s="156">
        <v>1242.9941638848575</v>
      </c>
      <c r="G284" s="54">
        <v>5696306.7872318868</v>
      </c>
      <c r="H284" s="156">
        <v>1236.9772757774706</v>
      </c>
      <c r="J284" s="158">
        <f t="shared" si="73"/>
        <v>-2.6778380802939816E-3</v>
      </c>
      <c r="K284" s="159">
        <f t="shared" si="73"/>
        <v>4.8641864529039847E-3</v>
      </c>
      <c r="L284" s="158">
        <f t="shared" si="74"/>
        <v>2.2684761507528739E-2</v>
      </c>
      <c r="M284" s="160">
        <f t="shared" si="75"/>
        <v>9.0547645222140982E-3</v>
      </c>
      <c r="N284" s="54">
        <v>5809926.3324166304</v>
      </c>
      <c r="P284" s="158">
        <f t="shared" si="76"/>
        <v>2.2684761507528739E-2</v>
      </c>
      <c r="Q284" s="161">
        <v>1.5008984357738786E-2</v>
      </c>
      <c r="R284" s="54">
        <v>5809926.3324166304</v>
      </c>
      <c r="S284" s="158">
        <f t="shared" si="77"/>
        <v>3.6600638350738013E-2</v>
      </c>
      <c r="T284" s="161">
        <v>2.882041536043789E-2</v>
      </c>
      <c r="U284" s="54">
        <v>5888983.166304375</v>
      </c>
      <c r="W284" s="158">
        <f t="shared" si="78"/>
        <v>3.6600638350738013E-2</v>
      </c>
      <c r="X284" s="161">
        <v>2.882041536043789E-2</v>
      </c>
      <c r="Y284" s="54">
        <v>5888983.166304375</v>
      </c>
      <c r="AA284" s="54">
        <v>5916361.6578605231</v>
      </c>
      <c r="AB284" s="54">
        <v>5888983.166304375</v>
      </c>
      <c r="AC284" s="158">
        <f t="shared" si="79"/>
        <v>3.6600638350738013E-2</v>
      </c>
      <c r="AD284" s="161">
        <v>2.882041536043789E-2</v>
      </c>
      <c r="AE284" s="54">
        <v>5888983</v>
      </c>
      <c r="AF284" s="156">
        <v>1278.8177358649161</v>
      </c>
      <c r="AG284" s="162">
        <f t="shared" si="80"/>
        <v>3.6600609077225732E-2</v>
      </c>
      <c r="AH284" s="162">
        <f t="shared" si="80"/>
        <v>2.8820386306638524E-2</v>
      </c>
      <c r="AJ284" s="54">
        <v>5916361.6578605231</v>
      </c>
      <c r="AK284" s="156">
        <v>1284.7631280075348</v>
      </c>
      <c r="AL284" s="162">
        <f t="shared" si="81"/>
        <v>-4.627617350630997E-3</v>
      </c>
      <c r="AM284" s="161">
        <f t="shared" si="81"/>
        <v>-4.627617350630997E-3</v>
      </c>
      <c r="AN284" s="1"/>
    </row>
    <row r="285" spans="2:40" x14ac:dyDescent="0.2">
      <c r="B285" s="188" t="s">
        <v>486</v>
      </c>
      <c r="D285" s="54">
        <v>11932286</v>
      </c>
      <c r="E285" s="156">
        <v>1211.2362359382707</v>
      </c>
      <c r="G285" s="54">
        <v>11863297.26054058</v>
      </c>
      <c r="H285" s="156">
        <v>1190.7397036195064</v>
      </c>
      <c r="J285" s="158">
        <f t="shared" si="73"/>
        <v>5.8153090110022454E-3</v>
      </c>
      <c r="K285" s="159">
        <f t="shared" si="73"/>
        <v>1.7213276970996061E-2</v>
      </c>
      <c r="L285" s="158">
        <f t="shared" si="74"/>
        <v>2.6527074002080653E-2</v>
      </c>
      <c r="M285" s="160">
        <f t="shared" si="75"/>
        <v>9.0547645222140982E-3</v>
      </c>
      <c r="N285" s="54">
        <v>12248814.63373599</v>
      </c>
      <c r="P285" s="158">
        <f t="shared" si="76"/>
        <v>2.6625499523674989E-2</v>
      </c>
      <c r="Q285" s="161">
        <v>1.5122066747681684E-2</v>
      </c>
      <c r="R285" s="54">
        <v>12249989.075209353</v>
      </c>
      <c r="S285" s="158">
        <f t="shared" si="77"/>
        <v>3.6600638350738235E-2</v>
      </c>
      <c r="T285" s="161">
        <v>2.4985433230319876E-2</v>
      </c>
      <c r="U285" s="54">
        <v>12369015.284583576</v>
      </c>
      <c r="W285" s="158">
        <f t="shared" si="78"/>
        <v>3.4677454097987503E-2</v>
      </c>
      <c r="X285" s="161">
        <v>2.3083798433312985E-2</v>
      </c>
      <c r="Y285" s="54">
        <v>12346067.300049059</v>
      </c>
      <c r="AA285" s="54">
        <v>12321590.052942291</v>
      </c>
      <c r="AB285" s="54">
        <v>12346067.300049059</v>
      </c>
      <c r="AC285" s="158">
        <f t="shared" si="79"/>
        <v>3.4677454097987503E-2</v>
      </c>
      <c r="AD285" s="161">
        <v>2.3083798433312985E-2</v>
      </c>
      <c r="AE285" s="54">
        <v>12346068</v>
      </c>
      <c r="AF285" s="156">
        <v>1239.1962393190834</v>
      </c>
      <c r="AG285" s="162">
        <f t="shared" si="80"/>
        <v>3.4677512758242601E-2</v>
      </c>
      <c r="AH285" s="162">
        <f t="shared" si="80"/>
        <v>2.308385643627453E-2</v>
      </c>
      <c r="AJ285" s="54">
        <v>12321590.052942291</v>
      </c>
      <c r="AK285" s="156">
        <v>1236.7393453557449</v>
      </c>
      <c r="AL285" s="162">
        <f t="shared" si="81"/>
        <v>1.9865899573459078E-3</v>
      </c>
      <c r="AM285" s="161">
        <f t="shared" si="81"/>
        <v>1.9865899573461299E-3</v>
      </c>
      <c r="AN285" s="1"/>
    </row>
    <row r="286" spans="2:40" x14ac:dyDescent="0.2">
      <c r="B286" s="188" t="s">
        <v>487</v>
      </c>
      <c r="D286" s="54">
        <v>6112729</v>
      </c>
      <c r="E286" s="156">
        <v>1254.636740491273</v>
      </c>
      <c r="G286" s="54">
        <v>6160980.8593741637</v>
      </c>
      <c r="H286" s="156">
        <v>1254.3767500832607</v>
      </c>
      <c r="J286" s="158">
        <f t="shared" si="73"/>
        <v>-7.8318469859789408E-3</v>
      </c>
      <c r="K286" s="159">
        <f t="shared" si="73"/>
        <v>2.072666031118775E-4</v>
      </c>
      <c r="L286" s="158">
        <f t="shared" si="74"/>
        <v>2.3262729692748563E-2</v>
      </c>
      <c r="M286" s="160">
        <f t="shared" si="75"/>
        <v>9.0547645222140982E-3</v>
      </c>
      <c r="N286" s="54">
        <v>6254927.7624120256</v>
      </c>
      <c r="P286" s="158">
        <f t="shared" si="76"/>
        <v>2.3695963565238509E-2</v>
      </c>
      <c r="Q286" s="161">
        <v>1.5468060802900085E-2</v>
      </c>
      <c r="R286" s="54">
        <v>6257576.0036681769</v>
      </c>
      <c r="S286" s="158">
        <f t="shared" si="77"/>
        <v>3.6600638350738235E-2</v>
      </c>
      <c r="T286" s="161">
        <v>2.8269014939795278E-2</v>
      </c>
      <c r="U286" s="54">
        <v>6336458.7834650697</v>
      </c>
      <c r="W286" s="158">
        <f t="shared" si="78"/>
        <v>3.6577631321297321E-2</v>
      </c>
      <c r="X286" s="161">
        <v>2.8246192828150107E-2</v>
      </c>
      <c r="Y286" s="54">
        <v>6336318.1477290019</v>
      </c>
      <c r="AA286" s="54">
        <v>6398986.6228618277</v>
      </c>
      <c r="AB286" s="54">
        <v>6336318.1477290019</v>
      </c>
      <c r="AC286" s="158">
        <f t="shared" si="79"/>
        <v>3.6577631321297321E-2</v>
      </c>
      <c r="AD286" s="161">
        <v>2.8246192828150107E-2</v>
      </c>
      <c r="AE286" s="54">
        <v>6336318</v>
      </c>
      <c r="AF286" s="156">
        <v>1290.0754217148212</v>
      </c>
      <c r="AG286" s="162">
        <f t="shared" si="80"/>
        <v>3.6577607153858827E-2</v>
      </c>
      <c r="AH286" s="162">
        <f t="shared" si="80"/>
        <v>2.8246168854956011E-2</v>
      </c>
      <c r="AJ286" s="54">
        <v>6398986.6228618277</v>
      </c>
      <c r="AK286" s="156">
        <v>1302.8347639805913</v>
      </c>
      <c r="AL286" s="162">
        <f t="shared" si="81"/>
        <v>-9.7935230303388687E-3</v>
      </c>
      <c r="AM286" s="161">
        <f t="shared" si="81"/>
        <v>-9.7935230303389798E-3</v>
      </c>
      <c r="AN286" s="1"/>
    </row>
    <row r="287" spans="2:40" x14ac:dyDescent="0.2">
      <c r="B287" s="188" t="s">
        <v>517</v>
      </c>
      <c r="D287" s="54">
        <v>4417384</v>
      </c>
      <c r="E287" s="156">
        <v>1133.93064025883</v>
      </c>
      <c r="G287" s="54">
        <v>4538564.365578006</v>
      </c>
      <c r="H287" s="156">
        <v>1157.0773580014163</v>
      </c>
      <c r="J287" s="158">
        <f t="shared" si="73"/>
        <v>-2.6700153576553531E-2</v>
      </c>
      <c r="K287" s="159">
        <f t="shared" si="73"/>
        <v>-2.0004468657624508E-2</v>
      </c>
      <c r="L287" s="158">
        <f t="shared" si="74"/>
        <v>2.2064055407453154E-2</v>
      </c>
      <c r="M287" s="160">
        <f t="shared" si="75"/>
        <v>9.0547645222140982E-3</v>
      </c>
      <c r="N287" s="54">
        <v>4514849.4053319972</v>
      </c>
      <c r="P287" s="158">
        <f t="shared" si="76"/>
        <v>2.6748635206500726E-2</v>
      </c>
      <c r="Q287" s="161">
        <v>1.9733516124410544E-2</v>
      </c>
      <c r="R287" s="54">
        <v>4535542.9931830326</v>
      </c>
      <c r="S287" s="158">
        <f t="shared" si="77"/>
        <v>3.7063339340354551E-2</v>
      </c>
      <c r="T287" s="161">
        <v>2.9977746458432319E-2</v>
      </c>
      <c r="U287" s="54">
        <v>4581107.0021886528</v>
      </c>
      <c r="W287" s="158">
        <f t="shared" si="78"/>
        <v>3.7063339340354551E-2</v>
      </c>
      <c r="X287" s="161">
        <v>2.9977746458432319E-2</v>
      </c>
      <c r="Y287" s="54">
        <v>4581107.0021886528</v>
      </c>
      <c r="AA287" s="54">
        <v>4713894.3173540663</v>
      </c>
      <c r="AB287" s="54">
        <v>4581107.0021886528</v>
      </c>
      <c r="AC287" s="158">
        <f t="shared" si="79"/>
        <v>3.7063339340354551E-2</v>
      </c>
      <c r="AD287" s="161">
        <v>2.9977746458432319E-2</v>
      </c>
      <c r="AE287" s="54">
        <v>4581106</v>
      </c>
      <c r="AF287" s="156">
        <v>1167.9230699925017</v>
      </c>
      <c r="AG287" s="162">
        <f t="shared" si="80"/>
        <v>3.7063112466563908E-2</v>
      </c>
      <c r="AH287" s="162">
        <f t="shared" si="80"/>
        <v>2.9977521134725293E-2</v>
      </c>
      <c r="AJ287" s="54">
        <v>4713894.3173540663</v>
      </c>
      <c r="AK287" s="156">
        <v>1201.7765846815964</v>
      </c>
      <c r="AL287" s="162">
        <f t="shared" si="81"/>
        <v>-2.8169557570522974E-2</v>
      </c>
      <c r="AM287" s="161">
        <f t="shared" si="81"/>
        <v>-2.8169557570522974E-2</v>
      </c>
      <c r="AN287" s="1"/>
    </row>
    <row r="288" spans="2:40" x14ac:dyDescent="0.2">
      <c r="B288" s="188" t="s">
        <v>493</v>
      </c>
      <c r="D288" s="54">
        <v>3638343</v>
      </c>
      <c r="E288" s="156">
        <v>1250.8959702796335</v>
      </c>
      <c r="G288" s="54">
        <v>3708494.1223090454</v>
      </c>
      <c r="H288" s="156">
        <v>1267.4398159283696</v>
      </c>
      <c r="J288" s="158">
        <f t="shared" si="73"/>
        <v>-1.8916336387602706E-2</v>
      </c>
      <c r="K288" s="159">
        <f t="shared" si="73"/>
        <v>-1.3052963494458392E-2</v>
      </c>
      <c r="L288" s="158">
        <f t="shared" si="74"/>
        <v>2.1094020857018947E-2</v>
      </c>
      <c r="M288" s="160">
        <f t="shared" si="75"/>
        <v>9.0547645222140982E-3</v>
      </c>
      <c r="N288" s="54">
        <v>3715090.2831269889</v>
      </c>
      <c r="P288" s="158">
        <f t="shared" si="76"/>
        <v>2.7005516543487484E-2</v>
      </c>
      <c r="Q288" s="161">
        <v>2.0904159445206405E-2</v>
      </c>
      <c r="R288" s="54">
        <v>3736598.3320773821</v>
      </c>
      <c r="S288" s="158">
        <f t="shared" si="77"/>
        <v>3.7152311975257257E-2</v>
      </c>
      <c r="T288" s="161">
        <v>3.0990673582148354E-2</v>
      </c>
      <c r="U288" s="54">
        <v>3773515.8542089937</v>
      </c>
      <c r="W288" s="158">
        <f t="shared" si="78"/>
        <v>3.6639184611875875E-2</v>
      </c>
      <c r="X288" s="161">
        <v>3.0480594667125382E-2</v>
      </c>
      <c r="Y288" s="54">
        <v>3771648.9208583264</v>
      </c>
      <c r="AA288" s="54">
        <v>3851757.5076556671</v>
      </c>
      <c r="AB288" s="54">
        <v>3771648.9208583264</v>
      </c>
      <c r="AC288" s="158">
        <f t="shared" si="79"/>
        <v>3.6639184611875875E-2</v>
      </c>
      <c r="AD288" s="161">
        <v>3.0480594667125382E-2</v>
      </c>
      <c r="AE288" s="54">
        <v>3771648</v>
      </c>
      <c r="AF288" s="156">
        <v>1289.0237086017517</v>
      </c>
      <c r="AG288" s="162">
        <f t="shared" si="80"/>
        <v>3.6638931513603756E-2</v>
      </c>
      <c r="AH288" s="162">
        <f t="shared" si="80"/>
        <v>3.0480343072489813E-2</v>
      </c>
      <c r="AJ288" s="54">
        <v>3851757.5076556671</v>
      </c>
      <c r="AK288" s="156">
        <v>1316.4024710558749</v>
      </c>
      <c r="AL288" s="162">
        <f t="shared" si="81"/>
        <v>-2.0798170055213339E-2</v>
      </c>
      <c r="AM288" s="161">
        <f t="shared" si="81"/>
        <v>-2.079817005521345E-2</v>
      </c>
      <c r="AN288" s="1"/>
    </row>
    <row r="289" spans="2:40" x14ac:dyDescent="0.2">
      <c r="B289" s="188" t="s">
        <v>488</v>
      </c>
      <c r="D289" s="54">
        <v>4320572</v>
      </c>
      <c r="E289" s="156">
        <v>1281.3252922992992</v>
      </c>
      <c r="G289" s="54">
        <v>4321468.1419592537</v>
      </c>
      <c r="H289" s="156">
        <v>1272.9041491821597</v>
      </c>
      <c r="J289" s="158">
        <f t="shared" si="73"/>
        <v>-2.07369794203216E-4</v>
      </c>
      <c r="K289" s="159">
        <f t="shared" si="73"/>
        <v>6.6156930374923206E-3</v>
      </c>
      <c r="L289" s="158">
        <f t="shared" si="74"/>
        <v>2.1935775233549837E-2</v>
      </c>
      <c r="M289" s="160">
        <f t="shared" si="75"/>
        <v>9.0547645222140982E-3</v>
      </c>
      <c r="N289" s="54">
        <v>4415347.0962723689</v>
      </c>
      <c r="P289" s="158">
        <f t="shared" si="76"/>
        <v>2.2365038259422931E-2</v>
      </c>
      <c r="R289" s="54">
        <v>4417201.7580825919</v>
      </c>
      <c r="S289" s="158">
        <f t="shared" si="77"/>
        <v>3.6600638350738013E-2</v>
      </c>
      <c r="T289" s="51"/>
      <c r="U289" s="54">
        <v>4478707.693240325</v>
      </c>
      <c r="W289" s="158">
        <f t="shared" si="78"/>
        <v>3.6447238013269434E-2</v>
      </c>
      <c r="X289" s="51"/>
      <c r="Y289" s="54">
        <v>4478044.9160374673</v>
      </c>
      <c r="AA289" s="54">
        <v>4488411.4173874957</v>
      </c>
      <c r="AB289" s="54">
        <v>4478044.9160374673</v>
      </c>
      <c r="AC289" s="158">
        <f t="shared" si="79"/>
        <v>3.6447238013269434E-2</v>
      </c>
      <c r="AD289" s="51"/>
      <c r="AE289" s="54">
        <v>4478044</v>
      </c>
      <c r="AF289" s="156">
        <v>1319.0241373007027</v>
      </c>
      <c r="AG289" s="162">
        <f t="shared" si="80"/>
        <v>3.6447025995631988E-2</v>
      </c>
      <c r="AH289" s="162">
        <f t="shared" si="80"/>
        <v>2.9421759820064119E-2</v>
      </c>
      <c r="AJ289" s="54">
        <v>4488411.4173874957</v>
      </c>
      <c r="AK289" s="156">
        <v>1322.0778977763878</v>
      </c>
      <c r="AL289" s="162">
        <f t="shared" si="81"/>
        <v>-2.3098188698419397E-3</v>
      </c>
      <c r="AM289" s="161">
        <f t="shared" si="81"/>
        <v>-2.3098188698420508E-3</v>
      </c>
      <c r="AN289" s="1"/>
    </row>
    <row r="290" spans="2:40" x14ac:dyDescent="0.2">
      <c r="B290" s="188"/>
      <c r="D290" s="1"/>
      <c r="E290" s="157"/>
      <c r="G290" s="1"/>
      <c r="H290" s="157"/>
      <c r="N290" s="1"/>
      <c r="P290" s="52"/>
      <c r="R290" s="1"/>
      <c r="T290" s="51"/>
      <c r="U290" s="1"/>
      <c r="W290" s="52"/>
      <c r="X290" s="51"/>
      <c r="Y290" s="1"/>
      <c r="AA290" s="1"/>
      <c r="AB290" s="1"/>
      <c r="AC290" s="52"/>
      <c r="AD290" s="51"/>
      <c r="AE290" s="1"/>
      <c r="AF290" s="157"/>
      <c r="AJ290" s="1"/>
      <c r="AK290" s="157"/>
      <c r="AN290" s="1"/>
    </row>
    <row r="291" spans="2:40" x14ac:dyDescent="0.2">
      <c r="B291" s="188" t="s">
        <v>12</v>
      </c>
      <c r="D291" s="155">
        <f>SUM(D277:D289)</f>
        <v>75242387</v>
      </c>
      <c r="E291" s="157">
        <v>1275.3199865998333</v>
      </c>
      <c r="G291" s="155">
        <f>SUM(G277:G289)</f>
        <v>75167946.334656</v>
      </c>
      <c r="H291" s="157">
        <v>1265.4038265913616</v>
      </c>
      <c r="J291" s="158">
        <f>D291/G291-1</f>
        <v>9.9032458612846597E-4</v>
      </c>
      <c r="K291" s="159">
        <f>E291/H291-1</f>
        <v>7.8363600615805051E-3</v>
      </c>
      <c r="L291" s="158">
        <f>N291/$D291-1</f>
        <v>2.1832840836769396E-2</v>
      </c>
      <c r="M291" s="160">
        <f>M$219</f>
        <v>9.0547645222140982E-3</v>
      </c>
      <c r="N291" s="155">
        <f>SUM(N277:N289)</f>
        <v>76885142.059549615</v>
      </c>
      <c r="P291" s="158">
        <f>R291/$D291-1</f>
        <v>2.2806688266427289E-2</v>
      </c>
      <c r="Q291" s="161">
        <v>1.5858962276492194E-2</v>
      </c>
      <c r="R291" s="155">
        <f>SUM(R277:R289)</f>
        <v>76958416.664730877</v>
      </c>
      <c r="S291" s="158">
        <f>U291/$D291-1</f>
        <v>3.6654479091042802E-2</v>
      </c>
      <c r="T291" s="161">
        <v>2.9612687763718837E-2</v>
      </c>
      <c r="U291" s="155">
        <f>SUM(U277:U289)</f>
        <v>78000357.501051649</v>
      </c>
      <c r="W291" s="158">
        <f>Y291/$D291-1</f>
        <v>3.5942695276241388E-2</v>
      </c>
      <c r="X291" s="161">
        <v>2.8905738957297755E-2</v>
      </c>
      <c r="Y291" s="155">
        <f>SUM(Y277:Y289)</f>
        <v>77946801.187798023</v>
      </c>
      <c r="AA291" s="155">
        <f>SUM(AA277:AA289)</f>
        <v>78071770.395391196</v>
      </c>
      <c r="AB291" s="155">
        <f>SUM(AB277:AB289)</f>
        <v>77946801.187798023</v>
      </c>
      <c r="AC291" s="158">
        <f>AB291/$D291-1</f>
        <v>3.5942695276241388E-2</v>
      </c>
      <c r="AD291" s="161">
        <v>2.8905738957297755E-2</v>
      </c>
      <c r="AE291" s="155">
        <f>SUM(AE277:AE289)</f>
        <v>77946799</v>
      </c>
      <c r="AF291" s="157">
        <v>1312.1840163893457</v>
      </c>
      <c r="AG291" s="162">
        <f t="shared" ref="AG291:AH291" si="82">AE291/D291 - 1</f>
        <v>3.5942666199571871E-2</v>
      </c>
      <c r="AH291" s="162">
        <f t="shared" si="82"/>
        <v>2.8905710078140245E-2</v>
      </c>
      <c r="AJ291" s="155">
        <f>SUM(AJ277:AJ289)</f>
        <v>78071770.395391196</v>
      </c>
      <c r="AK291" s="157">
        <v>1314.2878291134346</v>
      </c>
      <c r="AL291" s="162">
        <f t="shared" ref="AL291:AM291" si="83">AE291/AJ291-1</f>
        <v>-1.600724496937711E-3</v>
      </c>
      <c r="AM291" s="161">
        <f t="shared" si="83"/>
        <v>-1.6007244969376E-3</v>
      </c>
      <c r="AN291" s="1"/>
    </row>
  </sheetData>
  <mergeCells count="7">
    <mergeCell ref="AJ6:AM6"/>
    <mergeCell ref="D6:E6"/>
    <mergeCell ref="G6:H6"/>
    <mergeCell ref="L6:N6"/>
    <mergeCell ref="O6:R6"/>
    <mergeCell ref="S6:U6"/>
    <mergeCell ref="V6:Y6"/>
  </mergeCells>
  <printOptions gridLines="1"/>
  <pageMargins left="0.23622047244094491" right="0.23622047244094491" top="0.23622047244094491" bottom="0.47244094488188981" header="0.31496062992125984" footer="0.23622047244094491"/>
  <pageSetup paperSize="9" scale="30" fitToHeight="0" orientation="landscape" r:id="rId1"/>
  <headerFooter scaleWithDoc="0">
    <oddFooter>&amp;L&amp;A&amp;C&amp;F&amp;RPage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Notes</vt:lpstr>
      <vt:lpstr>Pace of change parameters</vt:lpstr>
      <vt:lpstr>2016-17</vt:lpstr>
      <vt:lpstr>2017-18</vt:lpstr>
      <vt:lpstr>2018-19</vt:lpstr>
      <vt:lpstr>2019-20</vt:lpstr>
      <vt:lpstr>2020-21</vt:lpstr>
      <vt:lpstr>Notes!Print_Area</vt:lpstr>
      <vt:lpstr>'Pace of change parameters'!Print_Area</vt:lpstr>
      <vt:lpstr>'2016-17'!Print_Titles</vt:lpstr>
      <vt:lpstr>'2017-18'!Print_Titles</vt:lpstr>
      <vt:lpstr>'2018-19'!Print_Titles</vt:lpstr>
      <vt:lpstr>'2019-20'!Print_Titles</vt:lpstr>
      <vt:lpstr>'2020-21'!Print_Titles</vt:lpstr>
    </vt:vector>
  </TitlesOfParts>
  <Company>IMS3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Lorrimer, Stephen</dc:creator>
  <cp:lastModifiedBy>Davies, Christina</cp:lastModifiedBy>
  <cp:lastPrinted>2016-04-01T13:41:04Z</cp:lastPrinted>
  <dcterms:created xsi:type="dcterms:W3CDTF">2014-12-10T16:02:08Z</dcterms:created>
  <dcterms:modified xsi:type="dcterms:W3CDTF">2016-04-06T12:52:41Z</dcterms:modified>
</cp:coreProperties>
</file>